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6E713499-43F6-42DC-9402-74F6CADA8F7D}" xr6:coauthVersionLast="47" xr6:coauthVersionMax="47" xr10:uidLastSave="{00000000-0000-0000-0000-000000000000}"/>
  <bookViews>
    <workbookView xWindow="-28920" yWindow="-120" windowWidth="29040" windowHeight="15840" tabRatio="605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I2" i="1"/>
  <c r="I3" i="1"/>
  <c r="I4" i="1"/>
  <c r="I5" i="1"/>
  <c r="I6" i="1"/>
  <c r="I7" i="1"/>
  <c r="I8" i="1"/>
  <c r="I9" i="1"/>
  <c r="I10" i="1"/>
  <c r="I11" i="1"/>
  <c r="I12" i="1"/>
  <c r="I1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I15" i="1"/>
  <c r="I14" i="1"/>
  <c r="L15" i="1"/>
  <c r="L14" i="1"/>
  <c r="Q15" i="1"/>
  <c r="C17" i="4"/>
  <c r="D17" i="4"/>
  <c r="E17" i="4"/>
  <c r="F17" i="4"/>
  <c r="G17" i="4"/>
  <c r="V30" i="4"/>
  <c r="W30" i="4" s="1"/>
  <c r="V31" i="4"/>
  <c r="W31" i="4" s="1"/>
  <c r="Q17" i="4"/>
  <c r="N17" i="4" s="1"/>
  <c r="B17" i="4" l="1"/>
  <c r="M17" i="4"/>
  <c r="L17" i="4"/>
  <c r="P17" i="4"/>
  <c r="O17" i="4"/>
  <c r="O21" i="3"/>
  <c r="Q21" i="3"/>
  <c r="H79" i="3"/>
  <c r="I61" i="3"/>
  <c r="J61" i="3"/>
  <c r="K61" i="3"/>
  <c r="L61" i="3"/>
  <c r="M61" i="3"/>
  <c r="N61" i="3"/>
  <c r="Q61" i="3" s="1"/>
  <c r="P43" i="3"/>
  <c r="H43" i="3" s="1"/>
  <c r="I22" i="3"/>
  <c r="J22" i="3" s="1"/>
  <c r="C16" i="4"/>
  <c r="B16" i="4" s="1"/>
  <c r="D16" i="4"/>
  <c r="E16" i="4"/>
  <c r="F16" i="4"/>
  <c r="G16" i="4"/>
  <c r="Q16" i="4"/>
  <c r="L16" i="4" s="1"/>
  <c r="I79" i="3" l="1"/>
  <c r="J79" i="3" s="1"/>
  <c r="K79" i="3" s="1"/>
  <c r="L79" i="3" s="1"/>
  <c r="M79" i="3" s="1"/>
  <c r="N79" i="3" s="1"/>
  <c r="P61" i="3"/>
  <c r="R61" i="3" s="1"/>
  <c r="K17" i="4"/>
  <c r="K43" i="3"/>
  <c r="J43" i="3"/>
  <c r="I43" i="3"/>
  <c r="L43" i="3"/>
  <c r="M43" i="3" s="1"/>
  <c r="O16" i="4"/>
  <c r="M16" i="4"/>
  <c r="N16" i="4"/>
  <c r="P16" i="4"/>
  <c r="H78" i="3"/>
  <c r="O20" i="3"/>
  <c r="J21" i="3"/>
  <c r="I21" i="3"/>
  <c r="P42" i="3" s="1"/>
  <c r="H42" i="3" s="1"/>
  <c r="Q15" i="4"/>
  <c r="O15" i="4" s="1"/>
  <c r="C15" i="4"/>
  <c r="D15" i="4"/>
  <c r="E15" i="4"/>
  <c r="F15" i="4"/>
  <c r="G15" i="4"/>
  <c r="V28" i="4"/>
  <c r="W28" i="4" s="1"/>
  <c r="V29" i="4"/>
  <c r="W29" i="4" s="1"/>
  <c r="P21" i="3" l="1"/>
  <c r="N15" i="1" s="1"/>
  <c r="N43" i="3"/>
  <c r="I60" i="3"/>
  <c r="K16" i="4"/>
  <c r="L42" i="3"/>
  <c r="K42" i="3"/>
  <c r="L60" i="3" s="1"/>
  <c r="J42" i="3"/>
  <c r="K60" i="3" s="1"/>
  <c r="I42" i="3"/>
  <c r="P15" i="4"/>
  <c r="M15" i="4"/>
  <c r="N15" i="4"/>
  <c r="L15" i="4"/>
  <c r="B15" i="4"/>
  <c r="J20" i="3"/>
  <c r="H77" i="3"/>
  <c r="H76" i="3"/>
  <c r="H75" i="3"/>
  <c r="H74" i="3"/>
  <c r="H73" i="3"/>
  <c r="H72" i="3"/>
  <c r="H71" i="3"/>
  <c r="H70" i="3"/>
  <c r="H69" i="3"/>
  <c r="H68" i="3"/>
  <c r="H67" i="3"/>
  <c r="H66" i="3"/>
  <c r="P41" i="3"/>
  <c r="K41" i="3" s="1"/>
  <c r="L59" i="3" s="1"/>
  <c r="L41" i="3"/>
  <c r="M59" i="3" s="1"/>
  <c r="P40" i="3"/>
  <c r="L40" i="3" s="1"/>
  <c r="P37" i="3"/>
  <c r="K37" i="3" s="1"/>
  <c r="L57" i="3" s="1"/>
  <c r="L37" i="3"/>
  <c r="M37" i="3" s="1"/>
  <c r="N57" i="3" s="1"/>
  <c r="P36" i="3"/>
  <c r="L36" i="3" s="1"/>
  <c r="B35" i="3"/>
  <c r="Q33" i="3"/>
  <c r="T33" i="3" s="1"/>
  <c r="P33" i="3"/>
  <c r="L33" i="3" s="1"/>
  <c r="P30" i="3"/>
  <c r="I30" i="3" s="1"/>
  <c r="J50" i="3" s="1"/>
  <c r="L30" i="3"/>
  <c r="M50" i="3" s="1"/>
  <c r="K30" i="3"/>
  <c r="L50" i="3" s="1"/>
  <c r="J30" i="3"/>
  <c r="K50" i="3" s="1"/>
  <c r="I20" i="3"/>
  <c r="I19" i="3"/>
  <c r="O18" i="3"/>
  <c r="I17" i="3"/>
  <c r="J17" i="3" s="1"/>
  <c r="O17" i="3" s="1"/>
  <c r="I16" i="3"/>
  <c r="J16" i="3" s="1"/>
  <c r="O16" i="3" s="1"/>
  <c r="I15" i="3"/>
  <c r="J15" i="3" s="1"/>
  <c r="O15" i="3" s="1"/>
  <c r="I14" i="3"/>
  <c r="J14" i="3" s="1"/>
  <c r="O14" i="3" s="1"/>
  <c r="J13" i="3"/>
  <c r="O13" i="3" s="1"/>
  <c r="I13" i="3"/>
  <c r="I12" i="3"/>
  <c r="P32" i="3" s="1"/>
  <c r="B12" i="3"/>
  <c r="I11" i="3"/>
  <c r="J11" i="3" s="1"/>
  <c r="O11" i="3" s="1"/>
  <c r="I10" i="3"/>
  <c r="J10" i="3" s="1"/>
  <c r="O10" i="3" s="1"/>
  <c r="I9" i="3"/>
  <c r="J9" i="3" s="1"/>
  <c r="O9" i="3" s="1"/>
  <c r="I8" i="3"/>
  <c r="P28" i="3" s="1"/>
  <c r="K15" i="4" l="1"/>
  <c r="N42" i="3"/>
  <c r="J60" i="3"/>
  <c r="P60" i="3" s="1"/>
  <c r="M42" i="3"/>
  <c r="M60" i="3"/>
  <c r="I78" i="3"/>
  <c r="O19" i="3"/>
  <c r="L32" i="3"/>
  <c r="K32" i="3"/>
  <c r="L52" i="3" s="1"/>
  <c r="J32" i="3"/>
  <c r="K52" i="3" s="1"/>
  <c r="Q32" i="3"/>
  <c r="I32" i="3"/>
  <c r="J52" i="3" s="1"/>
  <c r="H32" i="3"/>
  <c r="M53" i="3"/>
  <c r="M33" i="3"/>
  <c r="N53" i="3" s="1"/>
  <c r="M36" i="3"/>
  <c r="N56" i="3" s="1"/>
  <c r="M56" i="3"/>
  <c r="Q57" i="3"/>
  <c r="I28" i="3"/>
  <c r="J48" i="3" s="1"/>
  <c r="L28" i="3"/>
  <c r="J28" i="3"/>
  <c r="K48" i="3" s="1"/>
  <c r="K28" i="3"/>
  <c r="L48" i="3" s="1"/>
  <c r="Q28" i="3"/>
  <c r="H28" i="3"/>
  <c r="M58" i="3"/>
  <c r="M40" i="3"/>
  <c r="N58" i="3" s="1"/>
  <c r="M41" i="3"/>
  <c r="N59" i="3" s="1"/>
  <c r="R33" i="3"/>
  <c r="Q37" i="3"/>
  <c r="Q41" i="3"/>
  <c r="P29" i="3"/>
  <c r="S33" i="3"/>
  <c r="P34" i="3"/>
  <c r="H36" i="3"/>
  <c r="H40" i="3"/>
  <c r="M30" i="3"/>
  <c r="N50" i="3" s="1"/>
  <c r="I40" i="3"/>
  <c r="J58" i="3" s="1"/>
  <c r="Q40" i="3"/>
  <c r="I36" i="3"/>
  <c r="J56" i="3" s="1"/>
  <c r="J12" i="3"/>
  <c r="O12" i="3" s="1"/>
  <c r="H33" i="3"/>
  <c r="U33" i="3"/>
  <c r="J36" i="3"/>
  <c r="K56" i="3" s="1"/>
  <c r="J40" i="3"/>
  <c r="K58" i="3" s="1"/>
  <c r="Q36" i="3"/>
  <c r="M57" i="3"/>
  <c r="P31" i="3"/>
  <c r="I33" i="3"/>
  <c r="J53" i="3" s="1"/>
  <c r="V33" i="3"/>
  <c r="K36" i="3"/>
  <c r="L56" i="3" s="1"/>
  <c r="H37" i="3"/>
  <c r="K40" i="3"/>
  <c r="L58" i="3" s="1"/>
  <c r="H41" i="3"/>
  <c r="J33" i="3"/>
  <c r="K53" i="3" s="1"/>
  <c r="W33" i="3"/>
  <c r="P35" i="3"/>
  <c r="I37" i="3"/>
  <c r="J57" i="3" s="1"/>
  <c r="I41" i="3"/>
  <c r="J59" i="3" s="1"/>
  <c r="J8" i="3"/>
  <c r="H30" i="3"/>
  <c r="K33" i="3"/>
  <c r="L53" i="3" s="1"/>
  <c r="J37" i="3"/>
  <c r="K57" i="3" s="1"/>
  <c r="J41" i="3"/>
  <c r="K59" i="3" s="1"/>
  <c r="Q30" i="3"/>
  <c r="J78" i="3" l="1"/>
  <c r="K78" i="3" s="1"/>
  <c r="L78" i="3" s="1"/>
  <c r="M78" i="3" s="1"/>
  <c r="N60" i="3"/>
  <c r="Q60" i="3" s="1"/>
  <c r="Q20" i="3"/>
  <c r="N36" i="3"/>
  <c r="Q16" i="3"/>
  <c r="I56" i="3"/>
  <c r="Q58" i="3"/>
  <c r="Q56" i="3"/>
  <c r="V30" i="3"/>
  <c r="U30" i="3"/>
  <c r="T30" i="3"/>
  <c r="W30" i="3"/>
  <c r="S30" i="3"/>
  <c r="R30" i="3"/>
  <c r="V36" i="3"/>
  <c r="W36" i="3"/>
  <c r="U36" i="3"/>
  <c r="S36" i="3"/>
  <c r="T36" i="3"/>
  <c r="R36" i="3"/>
  <c r="I34" i="3"/>
  <c r="J54" i="3" s="1"/>
  <c r="H34" i="3"/>
  <c r="K34" i="3"/>
  <c r="L54" i="3" s="1"/>
  <c r="J34" i="3"/>
  <c r="K54" i="3" s="1"/>
  <c r="Q34" i="3"/>
  <c r="L34" i="3"/>
  <c r="Q53" i="3"/>
  <c r="Q35" i="3"/>
  <c r="I35" i="3"/>
  <c r="J55" i="3" s="1"/>
  <c r="L35" i="3"/>
  <c r="K35" i="3"/>
  <c r="L55" i="3" s="1"/>
  <c r="J35" i="3"/>
  <c r="K55" i="3" s="1"/>
  <c r="H35" i="3"/>
  <c r="N28" i="3"/>
  <c r="I48" i="3"/>
  <c r="W41" i="3"/>
  <c r="V41" i="3"/>
  <c r="U41" i="3"/>
  <c r="T41" i="3"/>
  <c r="S41" i="3"/>
  <c r="R41" i="3"/>
  <c r="V28" i="3"/>
  <c r="T28" i="3"/>
  <c r="R28" i="3"/>
  <c r="W28" i="3"/>
  <c r="U28" i="3"/>
  <c r="S28" i="3"/>
  <c r="L29" i="3"/>
  <c r="K29" i="3"/>
  <c r="L49" i="3" s="1"/>
  <c r="J29" i="3"/>
  <c r="K49" i="3" s="1"/>
  <c r="I29" i="3"/>
  <c r="J49" i="3" s="1"/>
  <c r="H29" i="3"/>
  <c r="Q29" i="3"/>
  <c r="Q19" i="3"/>
  <c r="I59" i="3"/>
  <c r="N41" i="3"/>
  <c r="I53" i="3"/>
  <c r="Q13" i="3"/>
  <c r="N33" i="3"/>
  <c r="W37" i="3"/>
  <c r="V37" i="3"/>
  <c r="U37" i="3"/>
  <c r="T37" i="3"/>
  <c r="S37" i="3"/>
  <c r="R37" i="3"/>
  <c r="N32" i="3"/>
  <c r="I52" i="3"/>
  <c r="Q17" i="3"/>
  <c r="I57" i="3"/>
  <c r="N37" i="3"/>
  <c r="Q59" i="3"/>
  <c r="M28" i="3"/>
  <c r="N48" i="3" s="1"/>
  <c r="M48" i="3"/>
  <c r="R32" i="3"/>
  <c r="T32" i="3"/>
  <c r="W32" i="3"/>
  <c r="V32" i="3"/>
  <c r="U32" i="3"/>
  <c r="S32" i="3"/>
  <c r="W40" i="3"/>
  <c r="W39" i="3" s="1"/>
  <c r="V40" i="3"/>
  <c r="V39" i="3" s="1"/>
  <c r="U40" i="3"/>
  <c r="T40" i="3"/>
  <c r="T39" i="3" s="1"/>
  <c r="S40" i="3"/>
  <c r="S39" i="3" s="1"/>
  <c r="R40" i="3"/>
  <c r="R39" i="3" s="1"/>
  <c r="Q10" i="3"/>
  <c r="I50" i="3"/>
  <c r="N30" i="3"/>
  <c r="Q50" i="3"/>
  <c r="M32" i="3"/>
  <c r="N52" i="3" s="1"/>
  <c r="M52" i="3"/>
  <c r="O8" i="3"/>
  <c r="Q31" i="3"/>
  <c r="H31" i="3"/>
  <c r="L31" i="3"/>
  <c r="J31" i="3"/>
  <c r="K51" i="3" s="1"/>
  <c r="K31" i="3"/>
  <c r="L51" i="3" s="1"/>
  <c r="I31" i="3"/>
  <c r="J51" i="3" s="1"/>
  <c r="N40" i="3"/>
  <c r="Q18" i="3"/>
  <c r="I58" i="3"/>
  <c r="N78" i="3" l="1"/>
  <c r="P20" i="3" s="1"/>
  <c r="M29" i="3"/>
  <c r="N49" i="3" s="1"/>
  <c r="M49" i="3"/>
  <c r="I75" i="3"/>
  <c r="P57" i="3"/>
  <c r="M55" i="3"/>
  <c r="M35" i="3"/>
  <c r="N55" i="3" s="1"/>
  <c r="R35" i="3"/>
  <c r="T35" i="3"/>
  <c r="W35" i="3"/>
  <c r="V35" i="3"/>
  <c r="S35" i="3"/>
  <c r="U35" i="3"/>
  <c r="I76" i="3"/>
  <c r="P58" i="3"/>
  <c r="P52" i="3"/>
  <c r="I70" i="3"/>
  <c r="P53" i="3"/>
  <c r="I71" i="3"/>
  <c r="P48" i="3"/>
  <c r="I66" i="3"/>
  <c r="S31" i="3"/>
  <c r="U31" i="3"/>
  <c r="R31" i="3"/>
  <c r="W31" i="3"/>
  <c r="T31" i="3"/>
  <c r="V31" i="3"/>
  <c r="Q52" i="3"/>
  <c r="Q12" i="3"/>
  <c r="Q8" i="3"/>
  <c r="S26" i="3"/>
  <c r="U39" i="3"/>
  <c r="P59" i="3"/>
  <c r="I77" i="3"/>
  <c r="M54" i="3"/>
  <c r="M34" i="3"/>
  <c r="N54" i="3" s="1"/>
  <c r="I74" i="3"/>
  <c r="P56" i="3"/>
  <c r="W29" i="3"/>
  <c r="W26" i="3" s="1"/>
  <c r="V29" i="3"/>
  <c r="V26" i="3" s="1"/>
  <c r="U29" i="3"/>
  <c r="T29" i="3"/>
  <c r="S29" i="3"/>
  <c r="R29" i="3"/>
  <c r="V34" i="3"/>
  <c r="U34" i="3"/>
  <c r="U26" i="3" s="1"/>
  <c r="T34" i="3"/>
  <c r="S34" i="3"/>
  <c r="W34" i="3"/>
  <c r="R34" i="3"/>
  <c r="R26" i="3" s="1"/>
  <c r="I49" i="3"/>
  <c r="Q9" i="3"/>
  <c r="N29" i="3"/>
  <c r="I55" i="3"/>
  <c r="N35" i="3"/>
  <c r="Q15" i="3"/>
  <c r="Q48" i="3"/>
  <c r="T26" i="3"/>
  <c r="M31" i="3"/>
  <c r="N51" i="3" s="1"/>
  <c r="M51" i="3"/>
  <c r="I68" i="3"/>
  <c r="P50" i="3"/>
  <c r="I54" i="3"/>
  <c r="N34" i="3"/>
  <c r="N31" i="3"/>
  <c r="I51" i="3"/>
  <c r="Q51" i="3" l="1"/>
  <c r="J66" i="3"/>
  <c r="K66" i="3" s="1"/>
  <c r="L66" i="3" s="1"/>
  <c r="M66" i="3" s="1"/>
  <c r="N66" i="3" s="1"/>
  <c r="J71" i="3"/>
  <c r="K71" i="3" s="1"/>
  <c r="L71" i="3" s="1"/>
  <c r="M71" i="3" s="1"/>
  <c r="N71" i="3" s="1"/>
  <c r="J74" i="3"/>
  <c r="K74" i="3" s="1"/>
  <c r="L74" i="3" s="1"/>
  <c r="M74" i="3" s="1"/>
  <c r="N74" i="3" s="1"/>
  <c r="Q55" i="3"/>
  <c r="Q54" i="3"/>
  <c r="J70" i="3"/>
  <c r="K70" i="3" s="1"/>
  <c r="L70" i="3" s="1"/>
  <c r="M70" i="3" s="1"/>
  <c r="N70" i="3" s="1"/>
  <c r="P54" i="3"/>
  <c r="I72" i="3"/>
  <c r="Q14" i="3"/>
  <c r="P55" i="3"/>
  <c r="I73" i="3"/>
  <c r="J75" i="3"/>
  <c r="K75" i="3" s="1"/>
  <c r="L75" i="3" s="1"/>
  <c r="M75" i="3" s="1"/>
  <c r="N75" i="3" s="1"/>
  <c r="J77" i="3"/>
  <c r="K77" i="3" s="1"/>
  <c r="L77" i="3" s="1"/>
  <c r="M77" i="3" s="1"/>
  <c r="N77" i="3" s="1"/>
  <c r="Q11" i="3"/>
  <c r="J76" i="3"/>
  <c r="K76" i="3" s="1"/>
  <c r="L76" i="3" s="1"/>
  <c r="M76" i="3" s="1"/>
  <c r="N76" i="3" s="1"/>
  <c r="I69" i="3"/>
  <c r="P51" i="3"/>
  <c r="I67" i="3"/>
  <c r="P49" i="3"/>
  <c r="Q49" i="3"/>
  <c r="J68" i="3"/>
  <c r="K68" i="3" s="1"/>
  <c r="L68" i="3" s="1"/>
  <c r="M68" i="3" s="1"/>
  <c r="N68" i="3" s="1"/>
  <c r="P10" i="3" l="1"/>
  <c r="P46" i="3"/>
  <c r="R60" i="3" s="1"/>
  <c r="P18" i="3"/>
  <c r="J72" i="3"/>
  <c r="K72" i="3" s="1"/>
  <c r="L72" i="3" s="1"/>
  <c r="M72" i="3" s="1"/>
  <c r="N72" i="3" s="1"/>
  <c r="P16" i="3"/>
  <c r="P13" i="3"/>
  <c r="P19" i="3"/>
  <c r="P12" i="3"/>
  <c r="J67" i="3"/>
  <c r="K67" i="3" s="1"/>
  <c r="L67" i="3" s="1"/>
  <c r="M67" i="3" s="1"/>
  <c r="N67" i="3" s="1"/>
  <c r="P8" i="3"/>
  <c r="P17" i="3"/>
  <c r="J69" i="3"/>
  <c r="K69" i="3" s="1"/>
  <c r="L69" i="3" s="1"/>
  <c r="M69" i="3" s="1"/>
  <c r="N69" i="3" s="1"/>
  <c r="J73" i="3"/>
  <c r="K73" i="3" s="1"/>
  <c r="L73" i="3" s="1"/>
  <c r="M73" i="3" s="1"/>
  <c r="N73" i="3" s="1"/>
  <c r="P11" i="3" l="1"/>
  <c r="R51" i="3"/>
  <c r="R52" i="3"/>
  <c r="R55" i="3"/>
  <c r="R56" i="3"/>
  <c r="R58" i="3"/>
  <c r="R57" i="3"/>
  <c r="R49" i="3"/>
  <c r="R50" i="3"/>
  <c r="R53" i="3"/>
  <c r="R59" i="3"/>
  <c r="R54" i="3"/>
  <c r="R48" i="3"/>
  <c r="P14" i="3"/>
  <c r="P9" i="3"/>
  <c r="P15" i="3"/>
  <c r="V27" i="4" l="1"/>
  <c r="W27" i="4" s="1"/>
  <c r="Q14" i="4" s="1"/>
  <c r="L14" i="4" s="1"/>
  <c r="B14" i="4"/>
  <c r="C14" i="4"/>
  <c r="D14" i="4"/>
  <c r="E14" i="4"/>
  <c r="F14" i="4"/>
  <c r="G14" i="4"/>
  <c r="P14" i="4" l="1"/>
  <c r="O14" i="4"/>
  <c r="N14" i="4"/>
  <c r="M14" i="4"/>
  <c r="K14" i="4" l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Q5" i="4" l="1"/>
  <c r="L5" i="4" s="1"/>
  <c r="Q6" i="4"/>
  <c r="L6" i="4" s="1"/>
  <c r="Q7" i="4"/>
  <c r="N7" i="4" s="1"/>
  <c r="Q8" i="4"/>
  <c r="L8" i="4" s="1"/>
  <c r="Q9" i="4"/>
  <c r="P9" i="4" s="1"/>
  <c r="Q10" i="4"/>
  <c r="M10" i="4" s="1"/>
  <c r="Q11" i="4"/>
  <c r="M11" i="4" s="1"/>
  <c r="Q12" i="4"/>
  <c r="M12" i="4" s="1"/>
  <c r="Q13" i="4"/>
  <c r="L13" i="4" s="1"/>
  <c r="Q4" i="4"/>
  <c r="M4" i="4" s="1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G4" i="4"/>
  <c r="F4" i="4"/>
  <c r="E4" i="4"/>
  <c r="D4" i="4"/>
  <c r="C4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N4" i="4" l="1"/>
  <c r="L12" i="4"/>
  <c r="O9" i="4"/>
  <c r="M7" i="4"/>
  <c r="O4" i="4"/>
  <c r="P11" i="4"/>
  <c r="N9" i="4"/>
  <c r="L7" i="4"/>
  <c r="P13" i="4"/>
  <c r="N11" i="4"/>
  <c r="L9" i="4"/>
  <c r="O6" i="4"/>
  <c r="P4" i="4"/>
  <c r="O11" i="4"/>
  <c r="M9" i="4"/>
  <c r="P6" i="4"/>
  <c r="N6" i="4"/>
  <c r="N13" i="4"/>
  <c r="L11" i="4"/>
  <c r="O8" i="4"/>
  <c r="M6" i="4"/>
  <c r="M13" i="4"/>
  <c r="K13" i="4" s="1"/>
  <c r="P10" i="4"/>
  <c r="N8" i="4"/>
  <c r="P5" i="4"/>
  <c r="O10" i="4"/>
  <c r="M8" i="4"/>
  <c r="O5" i="4"/>
  <c r="O13" i="4"/>
  <c r="P8" i="4"/>
  <c r="N5" i="4"/>
  <c r="P12" i="4"/>
  <c r="N10" i="4"/>
  <c r="O12" i="4"/>
  <c r="P7" i="4"/>
  <c r="K7" i="4" s="1"/>
  <c r="L4" i="4"/>
  <c r="N12" i="4"/>
  <c r="L10" i="4"/>
  <c r="O7" i="4"/>
  <c r="M5" i="4"/>
  <c r="B12" i="4"/>
  <c r="B7" i="4"/>
  <c r="B9" i="4"/>
  <c r="B6" i="4"/>
  <c r="B8" i="4"/>
  <c r="B11" i="4"/>
  <c r="B10" i="4"/>
  <c r="B13" i="4"/>
  <c r="B5" i="4"/>
  <c r="B4" i="4"/>
  <c r="K4" i="4" l="1"/>
  <c r="K12" i="4"/>
  <c r="K5" i="4"/>
  <c r="K8" i="4"/>
  <c r="K10" i="4"/>
  <c r="K6" i="4"/>
  <c r="K11" i="4"/>
  <c r="K9" i="4"/>
</calcChain>
</file>

<file path=xl/sharedStrings.xml><?xml version="1.0" encoding="utf-8"?>
<sst xmlns="http://schemas.openxmlformats.org/spreadsheetml/2006/main" count="300" uniqueCount="182">
  <si>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</si>
  <si>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</si>
  <si>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</si>
  <si>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</si>
  <si>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</si>
  <si>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</si>
  <si>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</si>
  <si>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</si>
  <si>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</si>
  <si>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</si>
  <si>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</si>
  <si>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</si>
  <si>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</si>
  <si>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</si>
  <si>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</si>
  <si>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</si>
  <si>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</si>
  <si>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</si>
  <si>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</si>
  <si>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</si>
  <si>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</si>
  <si>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</si>
  <si>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</si>
  <si>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</si>
  <si>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</si>
  <si>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</si>
  <si>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</si>
  <si>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</si>
  <si>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</si>
  <si>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</si>
  <si>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</si>
  <si>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</si>
  <si>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</si>
  <si>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</si>
  <si>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</si>
  <si>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</si>
  <si>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</si>
  <si>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</si>
  <si>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</si>
  <si>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</si>
  <si>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</si>
  <si>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</si>
  <si>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</si>
  <si>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</si>
  <si>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</si>
  <si>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</si>
  <si>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</si>
  <si>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</si>
  <si>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</si>
  <si>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</si>
  <si>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</si>
  <si>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</si>
  <si>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</si>
  <si>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</si>
  <si>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</si>
  <si>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</si>
  <si>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</si>
  <si>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</si>
  <si>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</si>
  <si>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</si>
  <si>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</si>
  <si>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</si>
  <si>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</si>
  <si>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</si>
  <si>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무과금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</si>
  <si>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</si>
  <si>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</si>
  <si>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</si>
  <si>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</si>
  <si>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</si>
  <si>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</si>
  <si>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</si>
  <si>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</si>
  <si>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</si>
  <si>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</si>
  <si>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</si>
  <si>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</si>
  <si>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</si>
  <si>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</si>
  <si>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</si>
  <si>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</si>
  <si>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</si>
  <si>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</si>
  <si>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</si>
  <si>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</si>
  <si>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</si>
  <si>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</si>
  <si>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</si>
  <si>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</si>
  <si>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</si>
  <si>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</si>
  <si>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</si>
  <si>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</si>
  <si>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</si>
  <si>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</si>
  <si>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</si>
  <si>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</si>
  <si>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</si>
  <si>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</si>
  <si>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</si>
  <si>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</si>
  <si>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</si>
  <si>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</si>
  <si>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</si>
  <si>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</si>
  <si>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</si>
  <si>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</si>
  <si>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</si>
  <si>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</si>
  <si>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</si>
  <si>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</si>
  <si>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</si>
  <si>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</si>
  <si>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</si>
  <si>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</si>
  <si>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</si>
  <si>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</si>
  <si>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</si>
  <si>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</si>
  <si>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</si>
  <si>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</si>
  <si>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</si>
  <si>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</si>
  <si>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</si>
  <si>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</si>
  <si>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</si>
  <si>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</si>
  <si>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</si>
  <si>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</si>
  <si>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</si>
  <si>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</si>
  <si>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</si>
  <si>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</si>
  <si>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</si>
  <si>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</si>
  <si>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</si>
  <si>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</si>
  <si>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</si>
  <si>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</si>
  <si>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</si>
  <si>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</si>
  <si>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</si>
  <si>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</si>
  <si>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</si>
  <si>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펫 능력치 밸런스 (렙업당 증가량)</t>
    <phoneticPr fontId="1" type="noConversion"/>
  </si>
  <si>
    <t>펫 능력치 적용값</t>
    <phoneticPr fontId="1" type="noConversion"/>
  </si>
  <si>
    <t>*실제 적용치는 *100 해야 함</t>
    <phoneticPr fontId="1" type="noConversion"/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</si>
  <si>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</si>
  <si>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</si>
  <si>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</si>
  <si>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</si>
  <si>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</si>
  <si>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</si>
  <si>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</si>
  <si>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</si>
  <si>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</si>
  <si>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</si>
  <si>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</si>
  <si>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</si>
  <si>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</si>
  <si>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awakeSkillId</t>
    <phoneticPr fontId="1" type="noConversion"/>
  </si>
  <si>
    <t>각성</t>
    <phoneticPr fontId="1" type="noConversion"/>
  </si>
  <si>
    <t>5. 각성 난이도</t>
    <phoneticPr fontId="1" type="noConversion"/>
  </si>
  <si>
    <t>5레벨에서 증가 값</t>
    <phoneticPr fontId="1" type="noConversion"/>
  </si>
  <si>
    <t>각성 능력치</t>
    <phoneticPr fontId="1" type="noConversion"/>
  </si>
  <si>
    <t>p11</t>
  </si>
  <si>
    <t>승</t>
    <phoneticPr fontId="1" type="noConversion"/>
  </si>
  <si>
    <t>마</t>
    <phoneticPr fontId="1" type="noConversion"/>
  </si>
  <si>
    <t>흑랑</t>
    <phoneticPr fontId="1" type="noConversion"/>
  </si>
  <si>
    <t>해태</t>
  </si>
  <si>
    <t>Quarter</t>
  </si>
  <si>
    <t>p12</t>
  </si>
  <si>
    <t>흑량</t>
    <phoneticPr fontId="1" type="noConversion"/>
  </si>
  <si>
    <t>펫13</t>
    <phoneticPr fontId="1" type="noConversion"/>
  </si>
  <si>
    <t>13단계</t>
    <phoneticPr fontId="1" type="noConversion"/>
  </si>
  <si>
    <t>펫14</t>
  </si>
  <si>
    <t>펫14</t>
    <phoneticPr fontId="1" type="noConversion"/>
  </si>
  <si>
    <t>14단계</t>
  </si>
  <si>
    <t>p13</t>
  </si>
  <si>
    <t>살</t>
    <phoneticPr fontId="1" type="noConversion"/>
  </si>
  <si>
    <t>섬</t>
    <phoneticPr fontId="1" type="noConversion"/>
  </si>
  <si>
    <t>천마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</si>
</sst>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3" fillId="3" borderId="0" xfId="2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4" borderId="0" xfId="1" applyFill="1" applyBorder="1">
      <alignment vertical="center"/>
    </xf>
    <xf numFmtId="0" fontId="2" fillId="5" borderId="0" xfId="1" quotePrefix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0" fillId="5" borderId="0" xfId="0" quotePrefix="1" applyFill="1">
      <alignment vertical="center"/>
    </xf>
    <xf numFmtId="0" fontId="4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5" borderId="0" xfId="0" applyNumberFormat="1" applyFill="1">
      <alignment vertical="center"/>
    </xf>
    <xf numFmtId="0" fontId="6" fillId="9" borderId="6" xfId="0" applyFont="1" applyFill="1" applyBorder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R15"/>
  <sheetViews>
    <sheetView tabSelected="1" zoomScale="85" zoomScaleNormal="85" workbookViewId="0">
      <selection activeCell="A14" sqref="A14"/>
    </sheetView>
  </sheetViews>
  <sheetFormatPr defaultRowHeight="16.5"/>
  <cols>
    <col min="6" max="6" width="20.125" customWidth="1"/>
    <col min="7" max="7" width="27.625" customWidth="1"/>
    <col min="8" max="8" width="41" customWidth="1"/>
    <col min="9" max="9" width="39.375" customWidth="1"/>
    <col min="11" max="11" width="17.375" customWidth="1"/>
    <col min="12" max="12" width="19.875" customWidth="1"/>
    <col min="14" max="14" width="42" customWidth="1"/>
    <col min="16" max="16" width="15.875" bestFit="1" customWidth="1"/>
    <col min="17" max="17" width="33.375" customWidth="1"/>
  </cols>
  <sheetData>
    <row r="1" spans="1:18">
      <c r="A1" s="2" t="s">
        <v>3</v>
      </c>
      <c r="B1" s="3" t="s">
        <v>1</v>
      </c>
      <c r="C1" s="14" t="s">
        <v>0</v>
      </c>
      <c r="D1" s="42" t="s">
        <v>4</v>
      </c>
      <c r="E1" s="42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42" t="s">
        <v>11</v>
      </c>
      <c r="L1" s="14" t="s">
        <v>12</v>
      </c>
      <c r="M1" s="37" t="s">
        <v>13</v>
      </c>
      <c r="N1" s="37" t="s">
        <v>14</v>
      </c>
      <c r="O1" s="37" t="s">
        <v>2</v>
      </c>
      <c r="P1" s="37" t="s">
        <v>15</v>
      </c>
      <c r="Q1" s="37" t="s">
        <v>36</v>
      </c>
      <c r="R1" s="37" t="s">
        <v>160</v>
      </c>
    </row>
    <row r="2" spans="1:18">
      <c r="A2" s="2">
        <v>0</v>
      </c>
      <c r="B2" s="3" t="s">
        <v>26</v>
      </c>
      <c r="C2" s="3" t="s">
        <v>147</v>
      </c>
      <c r="D2" s="43" t="s">
        <v>147</v>
      </c>
      <c r="E2" s="43" t="s">
        <v>147</v>
      </c>
      <c r="F2" s="40" t="str">
        <f>UnitExchange!K4</f>
        <v>1E+61,2E+61,5E+61,2E+62,1E+63</v>
      </c>
      <c r="G2" s="3" t="str">
        <f>UnitExchange!B4</f>
        <v>10나,20나,50나,200나,1000나</v>
      </c>
      <c r="H2" s="6" t="s">
        <v>37</v>
      </c>
      <c r="I2" s="35" t="str">
        <f>Balance!O8</f>
        <v>160,160,160,160,160</v>
      </c>
      <c r="J2" s="3" t="s">
        <v>17</v>
      </c>
      <c r="K2" s="43">
        <v>9016</v>
      </c>
      <c r="L2" s="3">
        <v>110</v>
      </c>
      <c r="M2" s="4">
        <v>49</v>
      </c>
      <c r="N2" s="4" t="str">
        <f>Balance!P8</f>
        <v>0.01,0.03,0.06,0.12,0.21,0.31,0.51</v>
      </c>
      <c r="O2" s="4">
        <v>6</v>
      </c>
      <c r="P2" s="36">
        <v>9016</v>
      </c>
      <c r="Q2" s="4" t="str">
        <f>Balance!Q8</f>
        <v>106,212,423,634,740,1480</v>
      </c>
      <c r="R2" s="4">
        <v>56</v>
      </c>
    </row>
    <row r="3" spans="1:18">
      <c r="A3" s="2">
        <v>1</v>
      </c>
      <c r="B3" s="3" t="s">
        <v>27</v>
      </c>
      <c r="C3" s="3" t="s">
        <v>148</v>
      </c>
      <c r="D3" s="43" t="s">
        <v>148</v>
      </c>
      <c r="E3" s="43" t="s">
        <v>148</v>
      </c>
      <c r="F3" s="40" t="str">
        <f>UnitExchange!K5</f>
        <v>1E+65,2E+65,5E+65,2E+66,1E+67</v>
      </c>
      <c r="G3" s="3" t="str">
        <f>UnitExchange!B5</f>
        <v>10불,20불,50불,200불,1000불</v>
      </c>
      <c r="H3" s="6" t="str">
        <f>H2</f>
        <v>9016,9016,9016,9016,9016</v>
      </c>
      <c r="I3" s="35" t="str">
        <f>Balance!O9</f>
        <v>180,180,180,180,180</v>
      </c>
      <c r="J3" s="3" t="s">
        <v>17</v>
      </c>
      <c r="K3" s="43">
        <v>9016</v>
      </c>
      <c r="L3" s="3">
        <v>120</v>
      </c>
      <c r="M3" s="4">
        <v>49</v>
      </c>
      <c r="N3" s="4" t="str">
        <f>Balance!P9</f>
        <v>0.01,0.03,0.07,0.15,0.27,0.41,0.68</v>
      </c>
      <c r="O3" s="4">
        <v>6</v>
      </c>
      <c r="P3" s="36">
        <v>9016</v>
      </c>
      <c r="Q3" s="4" t="str">
        <f>Balance!Q9</f>
        <v>130,260,519,778,908,1816</v>
      </c>
      <c r="R3" s="4">
        <v>57</v>
      </c>
    </row>
    <row r="4" spans="1:18">
      <c r="A4" s="2">
        <v>2</v>
      </c>
      <c r="B4" s="3" t="s">
        <v>28</v>
      </c>
      <c r="C4" s="3" t="s">
        <v>151</v>
      </c>
      <c r="D4" s="43" t="s">
        <v>151</v>
      </c>
      <c r="E4" s="43" t="s">
        <v>151</v>
      </c>
      <c r="F4" s="40" t="str">
        <f>UnitExchange!K6</f>
        <v>1E+69,2E+69,5E+69,2E+70,1E+71</v>
      </c>
      <c r="G4" s="3" t="str">
        <f>UnitExchange!B6</f>
        <v>10무,20무,50무,200무,1000무</v>
      </c>
      <c r="H4" s="6" t="str">
        <f t="shared" ref="H4:H15" si="0">H3</f>
        <v>9016,9016,9016,9016,9016</v>
      </c>
      <c r="I4" s="35" t="str">
        <f>Balance!O10</f>
        <v>190,190,190,190,190</v>
      </c>
      <c r="J4" s="3" t="s">
        <v>17</v>
      </c>
      <c r="K4" s="43">
        <v>9016</v>
      </c>
      <c r="L4" s="3">
        <v>130</v>
      </c>
      <c r="M4" s="4">
        <v>49</v>
      </c>
      <c r="N4" s="4" t="str">
        <f>Balance!P10</f>
        <v>0.02,0.05,0.1,0.2,0.35,0.53,0.88</v>
      </c>
      <c r="O4" s="4">
        <v>6</v>
      </c>
      <c r="P4" s="36">
        <v>9016</v>
      </c>
      <c r="Q4" s="4" t="str">
        <f>Balance!Q10</f>
        <v>156,312,624,936,1092,2184</v>
      </c>
      <c r="R4" s="4">
        <v>58</v>
      </c>
    </row>
    <row r="5" spans="1:18">
      <c r="A5" s="5">
        <v>3</v>
      </c>
      <c r="B5" s="3" t="s">
        <v>29</v>
      </c>
      <c r="C5" s="3" t="s">
        <v>152</v>
      </c>
      <c r="D5" s="43" t="s">
        <v>152</v>
      </c>
      <c r="E5" s="43" t="s">
        <v>152</v>
      </c>
      <c r="F5" s="40" t="str">
        <f>UnitExchange!K7</f>
        <v>1E+73,2E+73,5E+73,2E+74,1E+75</v>
      </c>
      <c r="G5" s="3" t="str">
        <f>UnitExchange!B7</f>
        <v>10대,20대,50대,200대,1000대</v>
      </c>
      <c r="H5" s="6" t="str">
        <f t="shared" si="0"/>
        <v>9016,9016,9016,9016,9016</v>
      </c>
      <c r="I5" s="35" t="str">
        <f>Balance!O11</f>
        <v>210,210,210,210,210</v>
      </c>
      <c r="J5" s="3" t="s">
        <v>17</v>
      </c>
      <c r="K5" s="43">
        <v>9016</v>
      </c>
      <c r="L5" s="3">
        <v>140</v>
      </c>
      <c r="M5" s="4">
        <v>49</v>
      </c>
      <c r="N5" s="4" t="str">
        <f>Balance!P11</f>
        <v>0.02,0.06,0.13,0.26,0.45,0.67,1.11</v>
      </c>
      <c r="O5" s="4">
        <v>6</v>
      </c>
      <c r="P5" s="36">
        <v>9016</v>
      </c>
      <c r="Q5" s="4" t="str">
        <f>Balance!Q11</f>
        <v>185,370,740,1109,1294,2588</v>
      </c>
      <c r="R5" s="4">
        <v>59</v>
      </c>
    </row>
    <row r="6" spans="1:18">
      <c r="A6" s="2">
        <v>4</v>
      </c>
      <c r="B6" s="3" t="s">
        <v>30</v>
      </c>
      <c r="C6" s="3" t="s">
        <v>156</v>
      </c>
      <c r="D6" s="43" t="s">
        <v>156</v>
      </c>
      <c r="E6" s="43" t="s">
        <v>156</v>
      </c>
      <c r="F6" s="40" t="str">
        <f>UnitExchange!K8</f>
        <v>1E+77,2E+77,5E+77,2E+78,1E+79</v>
      </c>
      <c r="G6" s="3" t="str">
        <f>UnitExchange!B8</f>
        <v>10겁,20겁,50겁,200겁,1000겁</v>
      </c>
      <c r="H6" s="6" t="str">
        <f t="shared" si="0"/>
        <v>9016,9016,9016,9016,9016</v>
      </c>
      <c r="I6" s="35" t="str">
        <f>Balance!O12</f>
        <v>220,220,220,220,220</v>
      </c>
      <c r="J6" s="3" t="s">
        <v>17</v>
      </c>
      <c r="K6" s="43">
        <v>9016</v>
      </c>
      <c r="L6" s="3">
        <v>150</v>
      </c>
      <c r="M6" s="4">
        <v>49</v>
      </c>
      <c r="N6" s="4" t="str">
        <f>Balance!P12</f>
        <v>0.03,0.07,0.15,0.31,0.55,0.83,1.38</v>
      </c>
      <c r="O6" s="4">
        <v>6</v>
      </c>
      <c r="P6" s="36">
        <v>9016</v>
      </c>
      <c r="Q6" s="4" t="str">
        <f>Balance!Q12</f>
        <v>216,432,864,1296,1512,3024</v>
      </c>
      <c r="R6" s="4">
        <v>60</v>
      </c>
    </row>
    <row r="7" spans="1:18">
      <c r="A7" s="2">
        <v>5</v>
      </c>
      <c r="B7" s="3" t="s">
        <v>31</v>
      </c>
      <c r="C7" s="3" t="s">
        <v>153</v>
      </c>
      <c r="D7" s="43" t="s">
        <v>153</v>
      </c>
      <c r="E7" s="43" t="s">
        <v>153</v>
      </c>
      <c r="F7" s="40" t="str">
        <f>UnitExchange!K9</f>
        <v>1E+81,2E+81,5E+81,2E+82,1E+83</v>
      </c>
      <c r="G7" s="3" t="str">
        <f>UnitExchange!B9</f>
        <v>10업,20업,50업,200업,1000업</v>
      </c>
      <c r="H7" s="6" t="str">
        <f t="shared" si="0"/>
        <v>9016,9016,9016,9016,9016</v>
      </c>
      <c r="I7" s="35" t="str">
        <f>Balance!O13</f>
        <v>240,240,240,240,240</v>
      </c>
      <c r="J7" s="3" t="s">
        <v>17</v>
      </c>
      <c r="K7" s="43">
        <v>9016</v>
      </c>
      <c r="L7" s="3">
        <v>160</v>
      </c>
      <c r="M7" s="4">
        <v>49</v>
      </c>
      <c r="N7" s="4" t="str">
        <f>Balance!P13</f>
        <v>0.03,0.08,0.18,0.38,0.67,1.01,1.69</v>
      </c>
      <c r="O7" s="4">
        <v>6</v>
      </c>
      <c r="P7" s="36">
        <v>9016</v>
      </c>
      <c r="Q7" s="4" t="str">
        <f>Balance!Q13</f>
        <v>250,500,999,1498,1748,3496</v>
      </c>
      <c r="R7" s="4">
        <v>61</v>
      </c>
    </row>
    <row r="8" spans="1:18">
      <c r="A8" s="2">
        <v>6</v>
      </c>
      <c r="B8" s="3" t="s">
        <v>32</v>
      </c>
      <c r="C8" s="3" t="s">
        <v>154</v>
      </c>
      <c r="D8" s="43" t="s">
        <v>154</v>
      </c>
      <c r="E8" s="43" t="s">
        <v>154</v>
      </c>
      <c r="F8" s="40" t="str">
        <f>UnitExchange!K10</f>
        <v>1E+85,2E+85,5E+85,2E+86,1E+87</v>
      </c>
      <c r="G8" s="3" t="str">
        <f>UnitExchange!B10</f>
        <v>10긍,20긍,50긍,200긍,1000긍</v>
      </c>
      <c r="H8" s="6" t="str">
        <f t="shared" si="0"/>
        <v>9016,9016,9016,9016,9016</v>
      </c>
      <c r="I8" s="35" t="str">
        <f>Balance!O14</f>
        <v>250,250,250,250,250</v>
      </c>
      <c r="J8" s="3" t="s">
        <v>17</v>
      </c>
      <c r="K8" s="43">
        <v>9016</v>
      </c>
      <c r="L8" s="3">
        <v>170</v>
      </c>
      <c r="M8" s="4">
        <v>49</v>
      </c>
      <c r="N8" s="4" t="str">
        <f>Balance!P14</f>
        <v>0.04,0.1,0.22,0.46,0.81,1.22,2.04</v>
      </c>
      <c r="O8" s="4">
        <v>6</v>
      </c>
      <c r="P8" s="36">
        <v>9016</v>
      </c>
      <c r="Q8" s="4" t="str">
        <f>Balance!Q14</f>
        <v>286,572,1143,1714,2000,4000</v>
      </c>
      <c r="R8" s="4">
        <v>62</v>
      </c>
    </row>
    <row r="9" spans="1:18">
      <c r="A9" s="5">
        <v>7</v>
      </c>
      <c r="B9" s="3" t="s">
        <v>33</v>
      </c>
      <c r="C9" s="3" t="s">
        <v>155</v>
      </c>
      <c r="D9" s="43" t="s">
        <v>155</v>
      </c>
      <c r="E9" s="43" t="s">
        <v>155</v>
      </c>
      <c r="F9" s="40" t="str">
        <f>UnitExchange!K11</f>
        <v>1E+89,2E+89,5E+89,2E+90,1E+91</v>
      </c>
      <c r="G9" s="3" t="str">
        <f>UnitExchange!B11</f>
        <v>10갈,20갈,50갈,200갈,1000갈</v>
      </c>
      <c r="H9" s="6" t="str">
        <f t="shared" si="0"/>
        <v>9016,9016,9016,9016,9016</v>
      </c>
      <c r="I9" s="35" t="str">
        <f>Balance!O15</f>
        <v>260,260,260,260,260</v>
      </c>
      <c r="J9" s="3" t="s">
        <v>17</v>
      </c>
      <c r="K9" s="43">
        <v>9016</v>
      </c>
      <c r="L9" s="3">
        <v>180</v>
      </c>
      <c r="M9" s="4">
        <v>49</v>
      </c>
      <c r="N9" s="4" t="str">
        <f>Balance!P15</f>
        <v>0.04,0.11,0.25,0.53,0.95,1.44,2.42</v>
      </c>
      <c r="O9" s="4">
        <v>6</v>
      </c>
      <c r="P9" s="36">
        <v>9016</v>
      </c>
      <c r="Q9" s="4" t="str">
        <f>Balance!Q15</f>
        <v>324,648,1296,1944,2268,4536</v>
      </c>
      <c r="R9" s="4">
        <v>63</v>
      </c>
    </row>
    <row r="10" spans="1:18" s="1" customFormat="1">
      <c r="A10" s="2">
        <v>8</v>
      </c>
      <c r="B10" s="3" t="s">
        <v>34</v>
      </c>
      <c r="C10" s="3" t="s">
        <v>150</v>
      </c>
      <c r="D10" s="43" t="s">
        <v>150</v>
      </c>
      <c r="E10" s="43" t="s">
        <v>150</v>
      </c>
      <c r="F10" s="40" t="str">
        <f>UnitExchange!K12</f>
        <v>1E+93,2E+93,5E+93,2E+94,1E+95</v>
      </c>
      <c r="G10" s="3" t="str">
        <f>UnitExchange!B12</f>
        <v>10라,20라,50라,200라,1000라</v>
      </c>
      <c r="H10" s="6" t="str">
        <f t="shared" si="0"/>
        <v>9016,9016,9016,9016,9016</v>
      </c>
      <c r="I10" s="35" t="str">
        <f>Balance!O16</f>
        <v>280,280,280,280,280</v>
      </c>
      <c r="J10" s="3" t="s">
        <v>17</v>
      </c>
      <c r="K10" s="43">
        <v>9016</v>
      </c>
      <c r="L10" s="3">
        <v>190</v>
      </c>
      <c r="M10" s="4">
        <v>49</v>
      </c>
      <c r="N10" s="4" t="str">
        <f>Balance!P16</f>
        <v>0.05,0.14,0.31,0.65,1.15,1.74,2.91</v>
      </c>
      <c r="O10" s="4">
        <v>6</v>
      </c>
      <c r="P10" s="36">
        <v>9016</v>
      </c>
      <c r="Q10" s="4" t="str">
        <f>Balance!Q16</f>
        <v>365,730,1460,2189,2554,5108</v>
      </c>
      <c r="R10" s="4">
        <v>64</v>
      </c>
    </row>
    <row r="11" spans="1:18" ht="15" customHeight="1">
      <c r="A11" s="2">
        <v>9</v>
      </c>
      <c r="B11" s="3" t="s">
        <v>35</v>
      </c>
      <c r="C11" s="3" t="s">
        <v>149</v>
      </c>
      <c r="D11" s="43" t="s">
        <v>149</v>
      </c>
      <c r="E11" s="43" t="s">
        <v>149</v>
      </c>
      <c r="F11" s="40" t="str">
        <f>UnitExchange!K13</f>
        <v>1E+97,2E+97,5E+97,2E+98,1E+99</v>
      </c>
      <c r="G11" s="3" t="str">
        <f>UnitExchange!B13</f>
        <v>10가,20가,50가,200가,1000가</v>
      </c>
      <c r="H11" s="6" t="str">
        <f t="shared" si="0"/>
        <v>9016,9016,9016,9016,9016</v>
      </c>
      <c r="I11" s="35" t="str">
        <f>Balance!O17</f>
        <v>290,290,290,290,290</v>
      </c>
      <c r="J11" s="3" t="s">
        <v>17</v>
      </c>
      <c r="K11" s="43">
        <v>9016</v>
      </c>
      <c r="L11" s="3">
        <v>200</v>
      </c>
      <c r="M11" s="4">
        <v>49</v>
      </c>
      <c r="N11" s="4" t="str">
        <f>Balance!P17</f>
        <v>0.05,0.15,0.35,0.75,1.34,2.03,3.41</v>
      </c>
      <c r="O11" s="4">
        <v>6</v>
      </c>
      <c r="P11" s="36">
        <v>9016</v>
      </c>
      <c r="Q11" s="4" t="str">
        <f>Balance!Q17</f>
        <v>408,816,1632,2448,2856,5712</v>
      </c>
      <c r="R11" s="4">
        <v>65</v>
      </c>
    </row>
    <row r="12" spans="1:18">
      <c r="A12" s="2">
        <v>10</v>
      </c>
      <c r="B12" s="3" t="s">
        <v>157</v>
      </c>
      <c r="C12" s="3" t="s">
        <v>158</v>
      </c>
      <c r="D12" s="43" t="s">
        <v>158</v>
      </c>
      <c r="E12" s="43" t="s">
        <v>158</v>
      </c>
      <c r="F12" s="40" t="str">
        <f>UnitExchange!K14</f>
        <v>1E+101,2E+101,5E+101,2E+102,1E+103</v>
      </c>
      <c r="G12" s="3" t="str">
        <f>UnitExchange!B14</f>
        <v>10언,20언,50언,200언,1000언</v>
      </c>
      <c r="H12" s="6" t="str">
        <f t="shared" si="0"/>
        <v>9016,9016,9016,9016,9016</v>
      </c>
      <c r="I12" s="35" t="str">
        <f>Balance!O18</f>
        <v>300,300,300,300,300</v>
      </c>
      <c r="J12" s="3" t="s">
        <v>17</v>
      </c>
      <c r="K12" s="43">
        <v>9016</v>
      </c>
      <c r="L12" s="3">
        <v>210</v>
      </c>
      <c r="M12" s="4">
        <v>49</v>
      </c>
      <c r="N12" s="4" t="str">
        <f>Balance!P18</f>
        <v>0.06,0.21,0.51,1.1,1.98,3.01,5.06</v>
      </c>
      <c r="O12" s="4">
        <v>6</v>
      </c>
      <c r="P12" s="36">
        <v>9016</v>
      </c>
      <c r="Q12" s="4" t="str">
        <f>Balance!Q18</f>
        <v>580,1160,2319,3478,4058,8116</v>
      </c>
      <c r="R12" s="4">
        <v>66</v>
      </c>
    </row>
    <row r="13" spans="1:18">
      <c r="A13" s="2">
        <v>11</v>
      </c>
      <c r="B13" s="3" t="s">
        <v>165</v>
      </c>
      <c r="C13" s="3" t="s">
        <v>169</v>
      </c>
      <c r="D13" s="43" t="s">
        <v>169</v>
      </c>
      <c r="E13" s="43" t="s">
        <v>169</v>
      </c>
      <c r="F13" s="40" t="str">
        <f>UnitExchange!K15</f>
        <v>1E+105,2E+105,5E+105,2E+106,1E+107</v>
      </c>
      <c r="G13" s="3" t="str">
        <f>UnitExchange!B15</f>
        <v>10승,20승,50승,200승,1000승</v>
      </c>
      <c r="H13" s="6" t="str">
        <f t="shared" si="0"/>
        <v>9016,9016,9016,9016,9016</v>
      </c>
      <c r="I13" s="35" t="str">
        <f>Balance!O19</f>
        <v>320,320,320,320,320</v>
      </c>
      <c r="J13" s="3" t="s">
        <v>170</v>
      </c>
      <c r="K13" s="43">
        <v>9016</v>
      </c>
      <c r="L13" s="3">
        <v>220</v>
      </c>
      <c r="M13" s="4">
        <v>49</v>
      </c>
      <c r="N13" s="4" t="str">
        <f>Balance!P19</f>
        <v>0.06,0.23,0.56,1.21,2.18,3.31,5.56</v>
      </c>
      <c r="O13" s="4">
        <v>6</v>
      </c>
      <c r="P13" s="36">
        <v>9016</v>
      </c>
      <c r="Q13" s="4" t="str">
        <f>Balance!Q19</f>
        <v>608,1215,2429,3644,4251,8502</v>
      </c>
      <c r="R13" s="4">
        <v>67</v>
      </c>
    </row>
    <row r="14" spans="1:18">
      <c r="A14" s="2">
        <v>12</v>
      </c>
      <c r="B14" s="3" t="s">
        <v>171</v>
      </c>
      <c r="C14" s="3" t="s">
        <v>168</v>
      </c>
      <c r="D14" s="43" t="s">
        <v>172</v>
      </c>
      <c r="E14" s="43" t="s">
        <v>172</v>
      </c>
      <c r="F14" s="40" t="str">
        <f>UnitExchange!K16</f>
        <v>1E+109,2E+109,5E+109,2E+110,1E+111</v>
      </c>
      <c r="G14" s="3" t="str">
        <f>UnitExchange!B16</f>
        <v>10마,20마,50마,200마,1000마</v>
      </c>
      <c r="H14" s="6" t="str">
        <f t="shared" si="0"/>
        <v>9016,9016,9016,9016,9016</v>
      </c>
      <c r="I14" s="35" t="str">
        <f>Balance!O20</f>
        <v>340,340,340,340,340</v>
      </c>
      <c r="J14" s="3" t="s">
        <v>170</v>
      </c>
      <c r="K14" s="43">
        <v>9016</v>
      </c>
      <c r="L14" s="3">
        <f>Balance!H21</f>
        <v>230</v>
      </c>
      <c r="M14" s="4">
        <v>49</v>
      </c>
      <c r="N14" s="4" t="str">
        <f>Balance!P20</f>
        <v>0.07,0.25,0.61,1.32,2.38,3.61,6.07</v>
      </c>
      <c r="O14" s="4">
        <v>6</v>
      </c>
      <c r="P14" s="36">
        <v>9016</v>
      </c>
      <c r="Q14" s="4" t="str">
        <f>Balance!Q20</f>
        <v>635,1270,2540,3809,4444,8888</v>
      </c>
      <c r="R14" s="4">
        <v>68</v>
      </c>
    </row>
    <row r="15" spans="1:18">
      <c r="A15" s="2">
        <v>13</v>
      </c>
      <c r="B15" s="3" t="s">
        <v>178</v>
      </c>
      <c r="C15" s="3" t="s">
        <v>181</v>
      </c>
      <c r="D15" s="43" t="s">
        <v>181</v>
      </c>
      <c r="E15" s="43" t="s">
        <v>181</v>
      </c>
      <c r="F15" s="40" t="str">
        <f>UnitExchange!K17</f>
        <v>1E+113,2E+113,5E+113,2E+114,1E+115</v>
      </c>
      <c r="G15" s="3" t="str">
        <f>UnitExchange!B17</f>
        <v>10살,20살,50살,200살,1000살</v>
      </c>
      <c r="H15" s="6" t="str">
        <f t="shared" si="0"/>
        <v>9016,9016,9016,9016,9016</v>
      </c>
      <c r="I15" s="35" t="str">
        <f>Balance!O21</f>
        <v>350,350,350,350,350</v>
      </c>
      <c r="J15" s="3" t="s">
        <v>170</v>
      </c>
      <c r="K15" s="43">
        <v>9016</v>
      </c>
      <c r="L15" s="3">
        <f>Balance!H22</f>
        <v>240</v>
      </c>
      <c r="M15" s="4">
        <v>49</v>
      </c>
      <c r="N15" s="4" t="str">
        <f>Balance!P21</f>
        <v>0.07,0.27,0.67,1.47,2.67,4.07,6.86</v>
      </c>
      <c r="O15" s="4">
        <v>6</v>
      </c>
      <c r="P15" s="36">
        <v>9016</v>
      </c>
      <c r="Q15" s="4" t="str">
        <f>Balance!Q21</f>
        <v>692,1383,2765,4148,4839,9678</v>
      </c>
      <c r="R15" s="4">
        <v>69</v>
      </c>
    </row>
  </sheetData>
  <phoneticPr fontId="1" type="noConversion"/>
  <conditionalFormatting sqref="O2:O1048576">
    <cfRule type="uniqueValues" dxfId="4" priority="5"/>
  </conditionalFormatting>
  <conditionalFormatting sqref="M2:M1048576">
    <cfRule type="uniqueValues" dxfId="3" priority="4"/>
  </conditionalFormatting>
  <conditionalFormatting sqref="P17:P1048576 P2:P15">
    <cfRule type="uniqueValues" dxfId="2" priority="3"/>
  </conditionalFormatting>
  <conditionalFormatting sqref="P16">
    <cfRule type="uniqueValues" dxfId="1" priority="2"/>
  </conditionalFormatting>
  <conditionalFormatting sqref="J2:J1048576">
    <cfRule type="uniqu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W79"/>
  <sheetViews>
    <sheetView topLeftCell="D1" workbookViewId="0">
      <selection activeCell="P8" sqref="P8"/>
    </sheetView>
  </sheetViews>
  <sheetFormatPr defaultColWidth="8.75" defaultRowHeight="16.5"/>
  <cols>
    <col min="1" max="1" width="36.375" style="2" customWidth="1"/>
    <col min="2" max="2" width="20.125" style="2" customWidth="1"/>
    <col min="3" max="4" width="11.625" style="2" customWidth="1"/>
    <col min="5" max="5" width="3" style="11" customWidth="1"/>
    <col min="6" max="6" width="4.5" style="2" customWidth="1"/>
    <col min="7" max="7" width="8.75" style="12"/>
    <col min="8" max="8" width="10.25" style="12" bestFit="1" customWidth="1"/>
    <col min="9" max="9" width="8.75" style="12"/>
    <col min="10" max="10" width="14.875" style="12" customWidth="1"/>
    <col min="11" max="13" width="8.75" style="12"/>
    <col min="14" max="14" width="19.25" style="12" bestFit="1" customWidth="1"/>
    <col min="15" max="15" width="19.25" style="12" customWidth="1"/>
    <col min="16" max="16" width="14.625" style="12" bestFit="1" customWidth="1"/>
    <col min="17" max="17" width="19.375" style="12" customWidth="1"/>
    <col min="18" max="18" width="29.625" style="2" bestFit="1" customWidth="1"/>
    <col min="19" max="19" width="38" style="2" bestFit="1" customWidth="1"/>
    <col min="20" max="20" width="43.5" style="2" bestFit="1" customWidth="1"/>
    <col min="21" max="21" width="40.75" style="2" bestFit="1" customWidth="1"/>
    <col min="22" max="22" width="32.375" style="2" customWidth="1"/>
    <col min="23" max="23" width="37.25" style="2" bestFit="1" customWidth="1"/>
    <col min="24" max="16384" width="8.75" style="2"/>
  </cols>
  <sheetData>
    <row r="1" spans="1:17" s="7" customFormat="1" ht="16.5" customHeight="1">
      <c r="A1" s="49" t="s">
        <v>38</v>
      </c>
      <c r="B1" s="47"/>
      <c r="C1" s="47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s="9" customFormat="1" ht="17.25" customHeight="1" thickBot="1">
      <c r="A2" s="50"/>
      <c r="B2" s="48"/>
      <c r="C2" s="48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5" spans="1:17">
      <c r="H5" s="13"/>
      <c r="I5" s="13"/>
      <c r="J5" s="13"/>
    </row>
    <row r="6" spans="1:17">
      <c r="A6" s="14" t="s">
        <v>39</v>
      </c>
      <c r="B6" s="14"/>
      <c r="C6" s="14"/>
      <c r="D6" s="14"/>
      <c r="G6" s="12" t="s">
        <v>97</v>
      </c>
      <c r="N6" s="12" t="s">
        <v>98</v>
      </c>
    </row>
    <row r="7" spans="1:17" ht="17.25" thickBot="1">
      <c r="A7" s="15" t="s">
        <v>40</v>
      </c>
      <c r="B7" s="15"/>
      <c r="C7" s="15"/>
      <c r="D7" s="15"/>
      <c r="E7" s="16"/>
      <c r="G7" s="17" t="s">
        <v>41</v>
      </c>
      <c r="H7" s="17" t="s">
        <v>42</v>
      </c>
      <c r="I7" s="17" t="s">
        <v>43</v>
      </c>
      <c r="J7" s="17" t="s">
        <v>44</v>
      </c>
      <c r="N7" s="27" t="s">
        <v>70</v>
      </c>
      <c r="O7" s="27" t="s">
        <v>36</v>
      </c>
      <c r="P7" s="27" t="s">
        <v>14</v>
      </c>
      <c r="Q7" s="27" t="s">
        <v>36</v>
      </c>
    </row>
    <row r="8" spans="1:17" ht="17.25" thickTop="1">
      <c r="A8" s="15" t="s">
        <v>45</v>
      </c>
      <c r="B8" s="12"/>
      <c r="C8" s="15"/>
      <c r="D8" s="15"/>
      <c r="E8" s="16"/>
      <c r="G8" s="12" t="s">
        <v>46</v>
      </c>
      <c r="H8" s="12">
        <v>110</v>
      </c>
      <c r="I8" s="12">
        <f>H8*$B$9*$B$18*($B$13/100)</f>
        <v>792</v>
      </c>
      <c r="J8" s="12">
        <f>ROUNDUP((I8/5),-1)</f>
        <v>160</v>
      </c>
      <c r="N8" s="12" t="s">
        <v>16</v>
      </c>
      <c r="O8" s="2" t="str">
        <f>J8&amp;","&amp;J8&amp;","&amp;J8&amp;","&amp;J8&amp;","&amp;J8</f>
        <v>160,160,160,160,160</v>
      </c>
      <c r="P8" s="2" t="str">
        <f t="shared" ref="P8:P21" si="0">H66&amp;","&amp;I66&amp;","&amp;J66&amp;","&amp;K66&amp;","&amp;L66&amp;","&amp;M66&amp;","&amp;N66</f>
        <v>0.01,0.03,0.06,0.12,0.21,0.31,0.51</v>
      </c>
      <c r="Q8" s="12" t="str">
        <f>H28&amp;","&amp;I28&amp;","&amp;J28&amp;","&amp;K28&amp;","&amp;L28&amp;","&amp;M28</f>
        <v>106,212,423,634,740,1480</v>
      </c>
    </row>
    <row r="9" spans="1:17">
      <c r="A9" s="18" t="s">
        <v>47</v>
      </c>
      <c r="B9" s="19">
        <v>12</v>
      </c>
      <c r="C9" s="15"/>
      <c r="D9" s="15"/>
      <c r="E9" s="16"/>
      <c r="G9" s="12" t="s">
        <v>48</v>
      </c>
      <c r="H9" s="12">
        <v>120</v>
      </c>
      <c r="I9" s="12">
        <f t="shared" ref="I9:I17" si="1">H9*$B$9*$B$18*($B$13/100)</f>
        <v>864</v>
      </c>
      <c r="J9" s="12">
        <f t="shared" ref="J9:J21" si="2">ROUNDUP((I9/5),-1)</f>
        <v>180</v>
      </c>
      <c r="N9" s="12" t="s">
        <v>18</v>
      </c>
      <c r="O9" s="2" t="str">
        <f t="shared" ref="O9:O16" si="3">J9&amp;","&amp;J9&amp;","&amp;J9&amp;","&amp;J9&amp;","&amp;J9</f>
        <v>180,180,180,180,180</v>
      </c>
      <c r="P9" s="2" t="str">
        <f t="shared" si="0"/>
        <v>0.01,0.03,0.07,0.15,0.27,0.41,0.68</v>
      </c>
      <c r="Q9" s="12" t="str">
        <f t="shared" ref="Q9:Q17" si="4">H29&amp;","&amp;I29&amp;","&amp;J29&amp;","&amp;K29&amp;","&amp;L29&amp;","&amp;M29</f>
        <v>130,260,519,778,908,1816</v>
      </c>
    </row>
    <row r="10" spans="1:17">
      <c r="C10" s="15"/>
      <c r="D10" s="15"/>
      <c r="E10" s="16"/>
      <c r="G10" s="12" t="s">
        <v>49</v>
      </c>
      <c r="H10" s="12">
        <v>130</v>
      </c>
      <c r="I10" s="12">
        <f t="shared" si="1"/>
        <v>936</v>
      </c>
      <c r="J10" s="12">
        <f t="shared" si="2"/>
        <v>190</v>
      </c>
      <c r="N10" s="12" t="s">
        <v>19</v>
      </c>
      <c r="O10" s="2" t="str">
        <f t="shared" si="3"/>
        <v>190,190,190,190,190</v>
      </c>
      <c r="P10" s="2" t="str">
        <f t="shared" si="0"/>
        <v>0.02,0.05,0.1,0.2,0.35,0.53,0.88</v>
      </c>
      <c r="Q10" s="12" t="str">
        <f t="shared" si="4"/>
        <v>156,312,624,936,1092,2184</v>
      </c>
    </row>
    <row r="11" spans="1:17">
      <c r="A11" s="20" t="s">
        <v>50</v>
      </c>
      <c r="B11" s="20" t="s">
        <v>51</v>
      </c>
      <c r="C11" s="12"/>
      <c r="D11" s="12"/>
      <c r="E11" s="16"/>
      <c r="G11" s="12" t="s">
        <v>52</v>
      </c>
      <c r="H11" s="12">
        <v>140</v>
      </c>
      <c r="I11" s="12">
        <f t="shared" si="1"/>
        <v>1008</v>
      </c>
      <c r="J11" s="12">
        <f t="shared" si="2"/>
        <v>210</v>
      </c>
      <c r="N11" s="12" t="s">
        <v>86</v>
      </c>
      <c r="O11" s="2" t="str">
        <f t="shared" si="3"/>
        <v>210,210,210,210,210</v>
      </c>
      <c r="P11" s="2" t="str">
        <f t="shared" si="0"/>
        <v>0.02,0.06,0.13,0.26,0.45,0.67,1.11</v>
      </c>
      <c r="Q11" s="12" t="str">
        <f t="shared" si="4"/>
        <v>185,370,740,1109,1294,2588</v>
      </c>
    </row>
    <row r="12" spans="1:17">
      <c r="A12" s="21" t="s">
        <v>42</v>
      </c>
      <c r="B12" s="22">
        <f>100-B13</f>
        <v>70</v>
      </c>
      <c r="C12" s="12"/>
      <c r="D12" s="12"/>
      <c r="E12" s="16"/>
      <c r="G12" s="12" t="s">
        <v>53</v>
      </c>
      <c r="H12" s="12">
        <v>150</v>
      </c>
      <c r="I12" s="12">
        <f t="shared" si="1"/>
        <v>1080</v>
      </c>
      <c r="J12" s="12">
        <f t="shared" si="2"/>
        <v>220</v>
      </c>
      <c r="N12" s="12" t="s">
        <v>20</v>
      </c>
      <c r="O12" s="2" t="str">
        <f t="shared" si="3"/>
        <v>220,220,220,220,220</v>
      </c>
      <c r="P12" s="2" t="str">
        <f t="shared" si="0"/>
        <v>0.03,0.07,0.15,0.31,0.55,0.83,1.38</v>
      </c>
      <c r="Q12" s="12" t="str">
        <f t="shared" si="4"/>
        <v>216,432,864,1296,1512,3024</v>
      </c>
    </row>
    <row r="13" spans="1:17">
      <c r="A13" s="21" t="s">
        <v>43</v>
      </c>
      <c r="B13" s="22">
        <v>30</v>
      </c>
      <c r="C13" s="12"/>
      <c r="D13" s="12"/>
      <c r="E13" s="16"/>
      <c r="G13" s="12" t="s">
        <v>54</v>
      </c>
      <c r="H13" s="12">
        <v>160</v>
      </c>
      <c r="I13" s="12">
        <f t="shared" si="1"/>
        <v>1152</v>
      </c>
      <c r="J13" s="12">
        <f t="shared" si="2"/>
        <v>240</v>
      </c>
      <c r="N13" s="12" t="s">
        <v>21</v>
      </c>
      <c r="O13" s="2" t="str">
        <f t="shared" si="3"/>
        <v>240,240,240,240,240</v>
      </c>
      <c r="P13" s="2" t="str">
        <f t="shared" si="0"/>
        <v>0.03,0.08,0.18,0.38,0.67,1.01,1.69</v>
      </c>
      <c r="Q13" s="12" t="str">
        <f t="shared" si="4"/>
        <v>250,500,999,1498,1748,3496</v>
      </c>
    </row>
    <row r="14" spans="1:17">
      <c r="C14" s="12"/>
      <c r="D14" s="12"/>
      <c r="E14" s="16"/>
      <c r="G14" s="12" t="s">
        <v>55</v>
      </c>
      <c r="H14" s="12">
        <v>170</v>
      </c>
      <c r="I14" s="12">
        <f t="shared" si="1"/>
        <v>1224</v>
      </c>
      <c r="J14" s="12">
        <f t="shared" si="2"/>
        <v>250</v>
      </c>
      <c r="N14" s="12" t="s">
        <v>22</v>
      </c>
      <c r="O14" s="2" t="str">
        <f t="shared" si="3"/>
        <v>250,250,250,250,250</v>
      </c>
      <c r="P14" s="2" t="str">
        <f t="shared" si="0"/>
        <v>0.04,0.1,0.22,0.46,0.81,1.22,2.04</v>
      </c>
      <c r="Q14" s="12" t="str">
        <f t="shared" si="4"/>
        <v>286,572,1143,1714,2000,4000</v>
      </c>
    </row>
    <row r="15" spans="1:17">
      <c r="D15" s="12"/>
      <c r="E15" s="16"/>
      <c r="G15" s="12" t="s">
        <v>56</v>
      </c>
      <c r="H15" s="12">
        <v>180</v>
      </c>
      <c r="I15" s="12">
        <f t="shared" si="1"/>
        <v>1296</v>
      </c>
      <c r="J15" s="12">
        <f t="shared" si="2"/>
        <v>260</v>
      </c>
      <c r="N15" s="12" t="s">
        <v>23</v>
      </c>
      <c r="O15" s="2" t="str">
        <f t="shared" si="3"/>
        <v>260,260,260,260,260</v>
      </c>
      <c r="P15" s="2" t="str">
        <f t="shared" si="0"/>
        <v>0.04,0.11,0.25,0.53,0.95,1.44,2.42</v>
      </c>
      <c r="Q15" s="12" t="str">
        <f t="shared" si="4"/>
        <v>324,648,1296,1944,2268,4536</v>
      </c>
    </row>
    <row r="16" spans="1:17">
      <c r="A16" s="15" t="s">
        <v>57</v>
      </c>
      <c r="B16" s="15"/>
      <c r="C16" s="12"/>
      <c r="D16" s="12"/>
      <c r="E16" s="16"/>
      <c r="G16" s="12" t="s">
        <v>58</v>
      </c>
      <c r="H16" s="12">
        <v>190</v>
      </c>
      <c r="I16" s="12">
        <f t="shared" si="1"/>
        <v>1368</v>
      </c>
      <c r="J16" s="12">
        <f t="shared" si="2"/>
        <v>280</v>
      </c>
      <c r="N16" s="12" t="s">
        <v>24</v>
      </c>
      <c r="O16" s="2" t="str">
        <f t="shared" si="3"/>
        <v>280,280,280,280,280</v>
      </c>
      <c r="P16" s="2" t="str">
        <f t="shared" si="0"/>
        <v>0.05,0.14,0.31,0.65,1.15,1.74,2.91</v>
      </c>
      <c r="Q16" s="12" t="str">
        <f t="shared" si="4"/>
        <v>365,730,1460,2189,2554,5108</v>
      </c>
    </row>
    <row r="17" spans="1:23">
      <c r="A17" s="23" t="s">
        <v>59</v>
      </c>
      <c r="D17" s="15"/>
      <c r="E17" s="16"/>
      <c r="G17" s="12" t="s">
        <v>60</v>
      </c>
      <c r="H17" s="12">
        <v>200</v>
      </c>
      <c r="I17" s="12">
        <f t="shared" si="1"/>
        <v>1440</v>
      </c>
      <c r="J17" s="12">
        <f t="shared" si="2"/>
        <v>290</v>
      </c>
      <c r="N17" s="12" t="s">
        <v>25</v>
      </c>
      <c r="O17" s="2" t="str">
        <f>J17&amp;","&amp;J17&amp;","&amp;J17&amp;","&amp;J17&amp;","&amp;J17</f>
        <v>290,290,290,290,290</v>
      </c>
      <c r="P17" s="2" t="str">
        <f t="shared" si="0"/>
        <v>0.05,0.15,0.35,0.75,1.34,2.03,3.41</v>
      </c>
      <c r="Q17" s="12" t="str">
        <f t="shared" si="4"/>
        <v>408,816,1632,2448,2856,5712</v>
      </c>
    </row>
    <row r="18" spans="1:23">
      <c r="A18" s="18" t="s">
        <v>61</v>
      </c>
      <c r="B18" s="19">
        <v>2</v>
      </c>
      <c r="C18" s="15"/>
      <c r="E18" s="16"/>
      <c r="G18" s="46" t="s">
        <v>102</v>
      </c>
      <c r="H18" s="46"/>
      <c r="I18" s="46"/>
      <c r="J18" s="46"/>
      <c r="N18" s="12" t="s">
        <v>106</v>
      </c>
      <c r="O18" s="2" t="str">
        <f>J19&amp;","&amp;J19&amp;","&amp;J19&amp;","&amp;J19&amp;","&amp;J19</f>
        <v>300,300,300,300,300</v>
      </c>
      <c r="P18" s="2" t="str">
        <f t="shared" si="0"/>
        <v>0.06,0.21,0.51,1.1,1.98,3.01,5.06</v>
      </c>
      <c r="Q18" s="12" t="str">
        <f>H40&amp;","&amp;I40&amp;","&amp;J40&amp;","&amp;K40&amp;","&amp;L40&amp;","&amp;M40</f>
        <v>580,1160,2319,3478,4058,8116</v>
      </c>
    </row>
    <row r="19" spans="1:23">
      <c r="A19" s="18" t="s">
        <v>62</v>
      </c>
      <c r="B19" s="19">
        <v>7</v>
      </c>
      <c r="C19" s="24" t="s">
        <v>63</v>
      </c>
      <c r="E19" s="16"/>
      <c r="G19" s="12" t="s">
        <v>103</v>
      </c>
      <c r="H19" s="12">
        <v>210</v>
      </c>
      <c r="I19" s="12">
        <f t="shared" ref="I19:I21" si="5">H19*$B$9*$B$18*($B$13/100)</f>
        <v>1512</v>
      </c>
      <c r="J19" s="12">
        <v>300</v>
      </c>
      <c r="N19" s="12" t="s">
        <v>107</v>
      </c>
      <c r="O19" s="2" t="str">
        <f>J20&amp;","&amp;J20&amp;","&amp;J20&amp;","&amp;J20&amp;","&amp;J20</f>
        <v>320,320,320,320,320</v>
      </c>
      <c r="P19" s="2" t="str">
        <f t="shared" si="0"/>
        <v>0.06,0.23,0.56,1.21,2.18,3.31,5.56</v>
      </c>
      <c r="Q19" s="12" t="str">
        <f>H41&amp;","&amp;I41&amp;","&amp;J41&amp;","&amp;K41&amp;","&amp;L41&amp;","&amp;M41</f>
        <v>608,1215,2429,3644,4251,8502</v>
      </c>
    </row>
    <row r="20" spans="1:23">
      <c r="A20" s="18" t="s">
        <v>66</v>
      </c>
      <c r="B20" s="19">
        <v>50</v>
      </c>
      <c r="C20" s="24" t="s">
        <v>67</v>
      </c>
      <c r="E20" s="16"/>
      <c r="G20" s="12" t="s">
        <v>104</v>
      </c>
      <c r="H20" s="12">
        <v>220</v>
      </c>
      <c r="I20" s="12">
        <f t="shared" si="5"/>
        <v>1584</v>
      </c>
      <c r="J20" s="12">
        <f t="shared" si="2"/>
        <v>320</v>
      </c>
      <c r="N20" s="12" t="s">
        <v>173</v>
      </c>
      <c r="O20" s="2" t="str">
        <f>J21&amp;","&amp;J21&amp;","&amp;J21&amp;","&amp;J21&amp;","&amp;J21</f>
        <v>340,340,340,340,340</v>
      </c>
      <c r="P20" s="2" t="str">
        <f t="shared" si="0"/>
        <v>0.07,0.25,0.61,1.32,2.38,3.61,6.07</v>
      </c>
      <c r="Q20" s="12" t="str">
        <f>H42&amp;","&amp;I42&amp;","&amp;J42&amp;","&amp;K42&amp;","&amp;L42&amp;","&amp;M42</f>
        <v>635,1270,2540,3809,4444,8888</v>
      </c>
    </row>
    <row r="21" spans="1:23">
      <c r="A21" s="18" t="s">
        <v>135</v>
      </c>
      <c r="B21" s="19">
        <v>7</v>
      </c>
      <c r="C21" s="24" t="s">
        <v>134</v>
      </c>
      <c r="E21" s="16"/>
      <c r="G21" s="12" t="s">
        <v>174</v>
      </c>
      <c r="H21" s="12">
        <v>230</v>
      </c>
      <c r="I21" s="12">
        <f t="shared" si="5"/>
        <v>1656</v>
      </c>
      <c r="J21" s="12">
        <f t="shared" si="2"/>
        <v>340</v>
      </c>
      <c r="N21" s="12" t="s">
        <v>175</v>
      </c>
      <c r="O21" s="2" t="str">
        <f>J22&amp;","&amp;J22&amp;","&amp;J22&amp;","&amp;J22&amp;","&amp;J22</f>
        <v>350,350,350,350,350</v>
      </c>
      <c r="P21" s="2" t="str">
        <f t="shared" si="0"/>
        <v>0.07,0.27,0.67,1.47,2.67,4.07,6.86</v>
      </c>
      <c r="Q21" s="12" t="str">
        <f>H43&amp;","&amp;I43&amp;","&amp;J43&amp;","&amp;K43&amp;","&amp;L43&amp;","&amp;M43</f>
        <v>692,1383,2765,4148,4839,9678</v>
      </c>
    </row>
    <row r="22" spans="1:23">
      <c r="A22" s="18" t="s">
        <v>136</v>
      </c>
      <c r="B22" s="19">
        <v>5</v>
      </c>
      <c r="C22" s="24"/>
      <c r="E22" s="16"/>
      <c r="G22" s="12" t="s">
        <v>177</v>
      </c>
      <c r="H22" s="12">
        <v>240</v>
      </c>
      <c r="I22" s="12">
        <f t="shared" ref="I22" si="6">H22*$B$9*$B$18*($B$13/100)</f>
        <v>1728</v>
      </c>
      <c r="J22" s="12">
        <f t="shared" ref="J22" si="7">ROUNDUP((I22/5),-1)</f>
        <v>350</v>
      </c>
    </row>
    <row r="25" spans="1:23">
      <c r="A25" s="15" t="s">
        <v>83</v>
      </c>
      <c r="B25" s="12"/>
      <c r="C25" s="15"/>
      <c r="R25" s="44" t="s">
        <v>64</v>
      </c>
      <c r="S25" s="45"/>
      <c r="T25" s="44" t="s">
        <v>137</v>
      </c>
      <c r="U25" s="45"/>
      <c r="V25" s="44" t="s">
        <v>65</v>
      </c>
      <c r="W25" s="45"/>
    </row>
    <row r="26" spans="1:23">
      <c r="A26" s="15" t="s">
        <v>84</v>
      </c>
      <c r="B26" s="12"/>
      <c r="C26" s="12"/>
      <c r="G26" s="12" t="s">
        <v>68</v>
      </c>
      <c r="Q26" s="25" t="s">
        <v>69</v>
      </c>
      <c r="R26" s="26">
        <f t="shared" ref="R26:W26" si="8">SUM(R28:R37)</f>
        <v>16.285714285714285</v>
      </c>
      <c r="S26" s="26">
        <f t="shared" si="8"/>
        <v>13.328571428571429</v>
      </c>
      <c r="T26" s="26">
        <f t="shared" si="8"/>
        <v>10.213240418118467</v>
      </c>
      <c r="U26" s="26">
        <f t="shared" si="8"/>
        <v>8.8857142857142843</v>
      </c>
      <c r="V26" s="26">
        <f t="shared" si="8"/>
        <v>6.4878048780487809</v>
      </c>
      <c r="W26" s="26">
        <f t="shared" si="8"/>
        <v>5.3097560975609763</v>
      </c>
    </row>
    <row r="27" spans="1:23" ht="17.25" thickBot="1">
      <c r="A27" s="15" t="s">
        <v>85</v>
      </c>
      <c r="B27" s="12"/>
      <c r="C27" s="12"/>
      <c r="G27" s="27" t="s">
        <v>70</v>
      </c>
      <c r="H27" s="27" t="s">
        <v>71</v>
      </c>
      <c r="I27" s="27" t="s">
        <v>72</v>
      </c>
      <c r="J27" s="27" t="s">
        <v>73</v>
      </c>
      <c r="K27" s="27" t="s">
        <v>74</v>
      </c>
      <c r="L27" s="27" t="s">
        <v>75</v>
      </c>
      <c r="M27" s="27" t="s">
        <v>161</v>
      </c>
      <c r="N27" s="27" t="s">
        <v>76</v>
      </c>
      <c r="O27" s="27" t="s">
        <v>77</v>
      </c>
      <c r="P27" s="27" t="s">
        <v>78</v>
      </c>
      <c r="Q27" s="27" t="s">
        <v>79</v>
      </c>
      <c r="R27" s="28" t="s">
        <v>80</v>
      </c>
      <c r="S27" s="28" t="s">
        <v>81</v>
      </c>
      <c r="T27" s="28" t="s">
        <v>80</v>
      </c>
      <c r="U27" s="28" t="s">
        <v>82</v>
      </c>
      <c r="V27" s="28" t="s">
        <v>80</v>
      </c>
      <c r="W27" s="28" t="s">
        <v>82</v>
      </c>
    </row>
    <row r="28" spans="1:23" ht="17.25" thickTop="1">
      <c r="A28" s="29" t="s">
        <v>87</v>
      </c>
      <c r="B28" s="12"/>
      <c r="C28" s="12"/>
      <c r="G28" s="12" t="s">
        <v>16</v>
      </c>
      <c r="H28" s="12">
        <f>ROUNDUP((P28*$B$30/100),0)</f>
        <v>106</v>
      </c>
      <c r="I28" s="12">
        <f>ROUNDUP((P28*$B$31/100),0)</f>
        <v>212</v>
      </c>
      <c r="J28" s="12">
        <f>ROUNDUP((P28*$B$32/100),0)</f>
        <v>423</v>
      </c>
      <c r="K28" s="12">
        <f>ROUNDUP((P28*$B$33/100),0)</f>
        <v>634</v>
      </c>
      <c r="L28" s="12">
        <f>ROUNDUP((P28*$B$34/100),0)</f>
        <v>740</v>
      </c>
      <c r="M28" s="12">
        <f>L28*$B$43</f>
        <v>1480</v>
      </c>
      <c r="N28" s="12">
        <f>SUM(H28:L28)</f>
        <v>2115</v>
      </c>
      <c r="O28" s="12">
        <v>50</v>
      </c>
      <c r="P28" s="12">
        <f t="shared" ref="P28:P37" si="9">(H8*$B$9*$B$18)*(O28/100)+I8</f>
        <v>2112</v>
      </c>
      <c r="Q28" s="12">
        <f t="shared" ref="Q28:Q37" si="10">P28-I8</f>
        <v>1320</v>
      </c>
      <c r="R28" s="2">
        <f t="shared" ref="R28:R37" si="11">(Q28/H8)/($B$18*7)</f>
        <v>0.8571428571428571</v>
      </c>
      <c r="S28" s="2">
        <f t="shared" ref="S28:S37" si="12">(Q28/$H$17)/(7*$B$18)</f>
        <v>0.47142857142857142</v>
      </c>
      <c r="T28" s="2">
        <f>(Q28/H8)/($B$18*7+$B$21)</f>
        <v>0.5714285714285714</v>
      </c>
      <c r="U28" s="2">
        <f>(Q28/$H$17)/($B$18*7+$B$21)</f>
        <v>0.31428571428571428</v>
      </c>
      <c r="V28" s="2">
        <f>(Q28/H8)/(($B$20/7)+$B$18*7+$B$19+$B$21)</f>
        <v>0.34146341463414637</v>
      </c>
      <c r="W28" s="2">
        <f>(Q28/$H$17)/(($B$20/7)+$B$18*7+$B$19+$B$21)</f>
        <v>0.18780487804878049</v>
      </c>
    </row>
    <row r="29" spans="1:23">
      <c r="A29" s="30" t="s">
        <v>88</v>
      </c>
      <c r="B29" s="30" t="s">
        <v>89</v>
      </c>
      <c r="G29" s="12" t="s">
        <v>18</v>
      </c>
      <c r="H29" s="12">
        <f t="shared" ref="H29:H37" si="13">ROUNDUP((P29*$B$30/100),0)</f>
        <v>130</v>
      </c>
      <c r="I29" s="12">
        <f t="shared" ref="I29:I37" si="14">ROUNDUP((P29*$B$31/100),0)</f>
        <v>260</v>
      </c>
      <c r="J29" s="12">
        <f t="shared" ref="J29:J37" si="15">ROUNDUP((P29*$B$32/100),0)</f>
        <v>519</v>
      </c>
      <c r="K29" s="12">
        <f t="shared" ref="K29:K37" si="16">ROUNDUP((P29*$B$33/100),0)</f>
        <v>778</v>
      </c>
      <c r="L29" s="12">
        <f t="shared" ref="L29:L37" si="17">ROUNDUP((P29*$B$34/100),0)</f>
        <v>908</v>
      </c>
      <c r="M29" s="12">
        <f t="shared" ref="M29:M37" si="18">L29*$B$43</f>
        <v>1816</v>
      </c>
      <c r="N29" s="12">
        <f t="shared" ref="N29:N37" si="19">SUM(H29:L29)</f>
        <v>2595</v>
      </c>
      <c r="O29" s="12">
        <v>60</v>
      </c>
      <c r="P29" s="12">
        <f t="shared" si="9"/>
        <v>2592</v>
      </c>
      <c r="Q29" s="12">
        <f t="shared" si="10"/>
        <v>1728</v>
      </c>
      <c r="R29" s="2">
        <f t="shared" si="11"/>
        <v>1.0285714285714287</v>
      </c>
      <c r="S29" s="2">
        <f t="shared" si="12"/>
        <v>0.61714285714285722</v>
      </c>
      <c r="T29" s="2">
        <f t="shared" ref="T29:T36" si="20">(Q29/H9)/($B$18*7+$B$21)</f>
        <v>0.68571428571428572</v>
      </c>
      <c r="U29" s="2">
        <f t="shared" ref="U29:U37" si="21">(Q29/$H$17)/($B$18*7+$B$21)</f>
        <v>0.41142857142857148</v>
      </c>
      <c r="V29" s="2">
        <f t="shared" ref="V29:V37" si="22">(Q29/H9)/(($B$20/7)+$B$18*7+$B$19+$B$21)</f>
        <v>0.40975609756097564</v>
      </c>
      <c r="W29" s="2">
        <f t="shared" ref="W29:W37" si="23">(Q29/$H$17)/(($B$20/7)+$B$18*7+$B$19+$B$21)</f>
        <v>0.24585365853658542</v>
      </c>
    </row>
    <row r="30" spans="1:23">
      <c r="A30" s="21" t="s">
        <v>90</v>
      </c>
      <c r="B30" s="31">
        <v>5</v>
      </c>
      <c r="G30" s="12" t="s">
        <v>19</v>
      </c>
      <c r="H30" s="12">
        <f t="shared" si="13"/>
        <v>156</v>
      </c>
      <c r="I30" s="12">
        <f t="shared" si="14"/>
        <v>312</v>
      </c>
      <c r="J30" s="12">
        <f t="shared" si="15"/>
        <v>624</v>
      </c>
      <c r="K30" s="12">
        <f t="shared" si="16"/>
        <v>936</v>
      </c>
      <c r="L30" s="12">
        <f t="shared" si="17"/>
        <v>1092</v>
      </c>
      <c r="M30" s="12">
        <f t="shared" si="18"/>
        <v>2184</v>
      </c>
      <c r="N30" s="12">
        <f t="shared" si="19"/>
        <v>3120</v>
      </c>
      <c r="O30" s="12">
        <v>70</v>
      </c>
      <c r="P30" s="12">
        <f t="shared" si="9"/>
        <v>3120</v>
      </c>
      <c r="Q30" s="12">
        <f t="shared" si="10"/>
        <v>2184</v>
      </c>
      <c r="R30" s="2">
        <f t="shared" si="11"/>
        <v>1.2</v>
      </c>
      <c r="S30" s="2">
        <f t="shared" si="12"/>
        <v>0.78</v>
      </c>
      <c r="T30" s="2">
        <f t="shared" si="20"/>
        <v>0.8</v>
      </c>
      <c r="U30" s="2">
        <f t="shared" si="21"/>
        <v>0.52</v>
      </c>
      <c r="V30" s="2">
        <f t="shared" si="22"/>
        <v>0.47804878048780497</v>
      </c>
      <c r="W30" s="2">
        <f t="shared" si="23"/>
        <v>0.31073170731707322</v>
      </c>
    </row>
    <row r="31" spans="1:23">
      <c r="A31" s="21">
        <v>2</v>
      </c>
      <c r="B31" s="31">
        <v>10</v>
      </c>
      <c r="G31" s="12" t="s">
        <v>86</v>
      </c>
      <c r="H31" s="12">
        <f t="shared" si="13"/>
        <v>185</v>
      </c>
      <c r="I31" s="12">
        <f t="shared" si="14"/>
        <v>370</v>
      </c>
      <c r="J31" s="12">
        <f t="shared" si="15"/>
        <v>740</v>
      </c>
      <c r="K31" s="12">
        <f t="shared" si="16"/>
        <v>1109</v>
      </c>
      <c r="L31" s="12">
        <f t="shared" si="17"/>
        <v>1294</v>
      </c>
      <c r="M31" s="12">
        <f t="shared" si="18"/>
        <v>2588</v>
      </c>
      <c r="N31" s="12">
        <f t="shared" si="19"/>
        <v>3698</v>
      </c>
      <c r="O31" s="12">
        <v>80</v>
      </c>
      <c r="P31" s="12">
        <f t="shared" si="9"/>
        <v>3696</v>
      </c>
      <c r="Q31" s="12">
        <f t="shared" si="10"/>
        <v>2688</v>
      </c>
      <c r="R31" s="2">
        <f t="shared" si="11"/>
        <v>1.3714285714285714</v>
      </c>
      <c r="S31" s="2">
        <f t="shared" si="12"/>
        <v>0.96</v>
      </c>
      <c r="T31" s="2">
        <f t="shared" si="20"/>
        <v>0.91428571428571426</v>
      </c>
      <c r="U31" s="2">
        <f t="shared" si="21"/>
        <v>0.64</v>
      </c>
      <c r="V31" s="2">
        <f t="shared" si="22"/>
        <v>0.54634146341463419</v>
      </c>
      <c r="W31" s="2">
        <f t="shared" si="23"/>
        <v>0.38243902439024391</v>
      </c>
    </row>
    <row r="32" spans="1:23">
      <c r="A32" s="21" t="s">
        <v>91</v>
      </c>
      <c r="B32" s="31">
        <v>20</v>
      </c>
      <c r="G32" s="12" t="s">
        <v>20</v>
      </c>
      <c r="H32" s="12">
        <f t="shared" si="13"/>
        <v>216</v>
      </c>
      <c r="I32" s="12">
        <f t="shared" si="14"/>
        <v>432</v>
      </c>
      <c r="J32" s="12">
        <f t="shared" si="15"/>
        <v>864</v>
      </c>
      <c r="K32" s="12">
        <f t="shared" si="16"/>
        <v>1296</v>
      </c>
      <c r="L32" s="12">
        <f t="shared" si="17"/>
        <v>1512</v>
      </c>
      <c r="M32" s="12">
        <f t="shared" si="18"/>
        <v>3024</v>
      </c>
      <c r="N32" s="12">
        <f t="shared" si="19"/>
        <v>4320</v>
      </c>
      <c r="O32" s="12">
        <v>90</v>
      </c>
      <c r="P32" s="12">
        <f t="shared" si="9"/>
        <v>4320</v>
      </c>
      <c r="Q32" s="12">
        <f t="shared" si="10"/>
        <v>3240</v>
      </c>
      <c r="R32" s="2">
        <f t="shared" si="11"/>
        <v>1.5428571428571429</v>
      </c>
      <c r="S32" s="2">
        <f t="shared" si="12"/>
        <v>1.157142857142857</v>
      </c>
      <c r="T32" s="2">
        <f t="shared" si="20"/>
        <v>1.0285714285714287</v>
      </c>
      <c r="U32" s="2">
        <f t="shared" si="21"/>
        <v>0.77142857142857135</v>
      </c>
      <c r="V32" s="2">
        <f t="shared" si="22"/>
        <v>0.61463414634146352</v>
      </c>
      <c r="W32" s="2">
        <f t="shared" si="23"/>
        <v>0.46097560975609758</v>
      </c>
    </row>
    <row r="33" spans="1:23">
      <c r="A33" s="32" t="s">
        <v>92</v>
      </c>
      <c r="B33" s="33">
        <v>30</v>
      </c>
      <c r="G33" s="12" t="s">
        <v>21</v>
      </c>
      <c r="H33" s="12">
        <f t="shared" si="13"/>
        <v>250</v>
      </c>
      <c r="I33" s="12">
        <f t="shared" si="14"/>
        <v>500</v>
      </c>
      <c r="J33" s="12">
        <f t="shared" si="15"/>
        <v>999</v>
      </c>
      <c r="K33" s="12">
        <f t="shared" si="16"/>
        <v>1498</v>
      </c>
      <c r="L33" s="12">
        <f t="shared" si="17"/>
        <v>1748</v>
      </c>
      <c r="M33" s="12">
        <f t="shared" si="18"/>
        <v>3496</v>
      </c>
      <c r="N33" s="12">
        <f t="shared" si="19"/>
        <v>4995</v>
      </c>
      <c r="O33" s="12">
        <v>100</v>
      </c>
      <c r="P33" s="12">
        <f t="shared" si="9"/>
        <v>4992</v>
      </c>
      <c r="Q33" s="12">
        <f t="shared" si="10"/>
        <v>3840</v>
      </c>
      <c r="R33" s="2">
        <f t="shared" si="11"/>
        <v>1.7142857142857142</v>
      </c>
      <c r="S33" s="2">
        <f t="shared" si="12"/>
        <v>1.3714285714285714</v>
      </c>
      <c r="T33" s="2">
        <f t="shared" si="20"/>
        <v>1.1428571428571428</v>
      </c>
      <c r="U33" s="2">
        <f t="shared" si="21"/>
        <v>0.91428571428571426</v>
      </c>
      <c r="V33" s="2">
        <f t="shared" si="22"/>
        <v>0.68292682926829273</v>
      </c>
      <c r="W33" s="2">
        <f t="shared" si="23"/>
        <v>0.54634146341463419</v>
      </c>
    </row>
    <row r="34" spans="1:23">
      <c r="A34" s="21" t="s">
        <v>93</v>
      </c>
      <c r="B34" s="31">
        <v>35</v>
      </c>
      <c r="G34" s="12" t="s">
        <v>22</v>
      </c>
      <c r="H34" s="12">
        <f t="shared" si="13"/>
        <v>286</v>
      </c>
      <c r="I34" s="12">
        <f t="shared" si="14"/>
        <v>572</v>
      </c>
      <c r="J34" s="12">
        <f t="shared" si="15"/>
        <v>1143</v>
      </c>
      <c r="K34" s="12">
        <f t="shared" si="16"/>
        <v>1714</v>
      </c>
      <c r="L34" s="12">
        <f t="shared" si="17"/>
        <v>2000</v>
      </c>
      <c r="M34" s="12">
        <f t="shared" si="18"/>
        <v>4000</v>
      </c>
      <c r="N34" s="12">
        <f t="shared" si="19"/>
        <v>5715</v>
      </c>
      <c r="O34" s="12">
        <v>110</v>
      </c>
      <c r="P34" s="12">
        <f t="shared" si="9"/>
        <v>5712</v>
      </c>
      <c r="Q34" s="12">
        <f t="shared" si="10"/>
        <v>4488</v>
      </c>
      <c r="R34" s="2">
        <f t="shared" si="11"/>
        <v>1.8857142857142857</v>
      </c>
      <c r="S34" s="2">
        <f t="shared" si="12"/>
        <v>1.602857142857143</v>
      </c>
      <c r="T34" s="2">
        <f t="shared" si="20"/>
        <v>1.2571428571428571</v>
      </c>
      <c r="U34" s="2">
        <f t="shared" si="21"/>
        <v>1.0685714285714287</v>
      </c>
      <c r="V34" s="2">
        <f t="shared" si="22"/>
        <v>0.75121951219512195</v>
      </c>
      <c r="W34" s="2">
        <f t="shared" si="23"/>
        <v>0.63853658536585378</v>
      </c>
    </row>
    <row r="35" spans="1:23">
      <c r="A35" s="34" t="s">
        <v>69</v>
      </c>
      <c r="B35" s="31">
        <f>SUM(B30:B34)</f>
        <v>100</v>
      </c>
      <c r="G35" s="12" t="s">
        <v>23</v>
      </c>
      <c r="H35" s="12">
        <f t="shared" si="13"/>
        <v>324</v>
      </c>
      <c r="I35" s="12">
        <f t="shared" si="14"/>
        <v>648</v>
      </c>
      <c r="J35" s="12">
        <f t="shared" si="15"/>
        <v>1296</v>
      </c>
      <c r="K35" s="12">
        <f t="shared" si="16"/>
        <v>1944</v>
      </c>
      <c r="L35" s="12">
        <f t="shared" si="17"/>
        <v>2268</v>
      </c>
      <c r="M35" s="12">
        <f t="shared" si="18"/>
        <v>4536</v>
      </c>
      <c r="N35" s="12">
        <f t="shared" si="19"/>
        <v>6480</v>
      </c>
      <c r="O35" s="12">
        <v>120</v>
      </c>
      <c r="P35" s="12">
        <f t="shared" si="9"/>
        <v>6480</v>
      </c>
      <c r="Q35" s="12">
        <f t="shared" si="10"/>
        <v>5184</v>
      </c>
      <c r="R35" s="2">
        <f t="shared" si="11"/>
        <v>2.0571428571428574</v>
      </c>
      <c r="S35" s="2">
        <f t="shared" si="12"/>
        <v>1.8514285714285716</v>
      </c>
      <c r="T35" s="2">
        <f t="shared" si="20"/>
        <v>1.3714285714285714</v>
      </c>
      <c r="U35" s="2">
        <f t="shared" si="21"/>
        <v>1.2342857142857144</v>
      </c>
      <c r="V35" s="2">
        <f t="shared" si="22"/>
        <v>0.81951219512195128</v>
      </c>
      <c r="W35" s="2">
        <f t="shared" si="23"/>
        <v>0.7375609756097562</v>
      </c>
    </row>
    <row r="36" spans="1:23">
      <c r="D36" s="15"/>
      <c r="G36" s="12" t="s">
        <v>24</v>
      </c>
      <c r="H36" s="12">
        <f t="shared" si="13"/>
        <v>365</v>
      </c>
      <c r="I36" s="12">
        <f t="shared" si="14"/>
        <v>730</v>
      </c>
      <c r="J36" s="12">
        <f t="shared" si="15"/>
        <v>1460</v>
      </c>
      <c r="K36" s="12">
        <f t="shared" si="16"/>
        <v>2189</v>
      </c>
      <c r="L36" s="12">
        <f t="shared" si="17"/>
        <v>2554</v>
      </c>
      <c r="M36" s="12">
        <f>L36*$B$43</f>
        <v>5108</v>
      </c>
      <c r="N36" s="12">
        <f t="shared" si="19"/>
        <v>7298</v>
      </c>
      <c r="O36" s="12">
        <v>130</v>
      </c>
      <c r="P36" s="12">
        <f t="shared" si="9"/>
        <v>7296</v>
      </c>
      <c r="Q36" s="12">
        <f t="shared" si="10"/>
        <v>5928</v>
      </c>
      <c r="R36" s="2">
        <f t="shared" si="11"/>
        <v>2.2285714285714286</v>
      </c>
      <c r="S36" s="2">
        <f t="shared" si="12"/>
        <v>2.117142857142857</v>
      </c>
      <c r="T36" s="2">
        <f t="shared" si="20"/>
        <v>1.4857142857142858</v>
      </c>
      <c r="U36" s="2">
        <f t="shared" si="21"/>
        <v>1.4114285714285715</v>
      </c>
      <c r="V36" s="2">
        <f t="shared" si="22"/>
        <v>0.88780487804878061</v>
      </c>
      <c r="W36" s="2">
        <f t="shared" si="23"/>
        <v>0.84341463414634155</v>
      </c>
    </row>
    <row r="37" spans="1:23">
      <c r="A37" s="2" t="s">
        <v>94</v>
      </c>
      <c r="D37" s="12"/>
      <c r="G37" s="12" t="s">
        <v>25</v>
      </c>
      <c r="H37" s="12">
        <f t="shared" si="13"/>
        <v>408</v>
      </c>
      <c r="I37" s="12">
        <f t="shared" si="14"/>
        <v>816</v>
      </c>
      <c r="J37" s="12">
        <f t="shared" si="15"/>
        <v>1632</v>
      </c>
      <c r="K37" s="12">
        <f t="shared" si="16"/>
        <v>2448</v>
      </c>
      <c r="L37" s="12">
        <f t="shared" si="17"/>
        <v>2856</v>
      </c>
      <c r="M37" s="12">
        <f t="shared" si="18"/>
        <v>5712</v>
      </c>
      <c r="N37" s="12">
        <f t="shared" si="19"/>
        <v>8160</v>
      </c>
      <c r="O37" s="12">
        <v>140</v>
      </c>
      <c r="P37" s="12">
        <f t="shared" si="9"/>
        <v>8160</v>
      </c>
      <c r="Q37" s="12">
        <f t="shared" si="10"/>
        <v>6720</v>
      </c>
      <c r="R37" s="2">
        <f t="shared" si="11"/>
        <v>2.4</v>
      </c>
      <c r="S37" s="2">
        <f t="shared" si="12"/>
        <v>2.4</v>
      </c>
      <c r="T37" s="2">
        <f t="shared" ref="T37" si="24">(Q37/H17)/(($B$20/7)+$B$18*7+$B$19+$B$21)</f>
        <v>0.95609756097560994</v>
      </c>
      <c r="U37" s="2">
        <f t="shared" si="21"/>
        <v>1.6</v>
      </c>
      <c r="V37" s="2">
        <f t="shared" si="22"/>
        <v>0.95609756097560994</v>
      </c>
      <c r="W37" s="2">
        <f t="shared" si="23"/>
        <v>0.95609756097560994</v>
      </c>
    </row>
    <row r="38" spans="1:23">
      <c r="D38" s="12"/>
      <c r="G38" s="46" t="s">
        <v>105</v>
      </c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A39" s="18" t="s">
        <v>99</v>
      </c>
      <c r="B39" s="19">
        <v>100</v>
      </c>
      <c r="D39" s="12"/>
      <c r="Q39" s="25" t="s">
        <v>69</v>
      </c>
      <c r="R39" s="26">
        <f>SUM(R40:R41)</f>
        <v>6.8571428571428568</v>
      </c>
      <c r="S39" s="26">
        <f t="shared" ref="S39:W39" si="25">SUM(S40:S41)</f>
        <v>6.7012987012987013</v>
      </c>
      <c r="T39" s="26">
        <f t="shared" si="25"/>
        <v>2.7317073170731709</v>
      </c>
      <c r="U39" s="26">
        <f t="shared" si="25"/>
        <v>4.4675324675324681</v>
      </c>
      <c r="V39" s="26">
        <f t="shared" si="25"/>
        <v>2.7317073170731709</v>
      </c>
      <c r="W39" s="26">
        <f t="shared" si="25"/>
        <v>2.6696230598669626</v>
      </c>
    </row>
    <row r="40" spans="1:23">
      <c r="A40" s="18" t="s">
        <v>100</v>
      </c>
      <c r="B40" s="41">
        <v>1.2</v>
      </c>
      <c r="G40" s="12" t="s">
        <v>106</v>
      </c>
      <c r="H40" s="12">
        <f t="shared" ref="H40:H41" si="26">ROUNDUP((P40*$B$30/100),0)</f>
        <v>580</v>
      </c>
      <c r="I40" s="12">
        <f t="shared" ref="I40:I41" si="27">ROUNDUP((P40*$B$31/100),0)</f>
        <v>1160</v>
      </c>
      <c r="J40" s="12">
        <f t="shared" ref="J40:J41" si="28">ROUNDUP((P40*$B$32/100),0)</f>
        <v>2319</v>
      </c>
      <c r="K40" s="12">
        <f t="shared" ref="K40:K41" si="29">ROUNDUP((P40*$B$33/100),0)</f>
        <v>3478</v>
      </c>
      <c r="L40" s="12">
        <f t="shared" ref="L40:L41" si="30">ROUNDUP((P40*$B$34/100),0)</f>
        <v>4058</v>
      </c>
      <c r="M40" s="12">
        <f>L40*$B$43</f>
        <v>8116</v>
      </c>
      <c r="N40" s="12">
        <f t="shared" ref="N40" si="31">SUM(H40:L40)</f>
        <v>11595</v>
      </c>
      <c r="O40" s="12">
        <v>200</v>
      </c>
      <c r="P40" s="12">
        <f>(H19*$B$9*$B$18)*(O40/100)+I19</f>
        <v>11592</v>
      </c>
      <c r="Q40" s="12">
        <f>P40-I19</f>
        <v>10080</v>
      </c>
      <c r="R40" s="2">
        <f>(Q40/H19)/($B$18*7)</f>
        <v>3.4285714285714284</v>
      </c>
      <c r="S40" s="2">
        <f>(Q40/$H$20)/(7*$B$18)</f>
        <v>3.2727272727272729</v>
      </c>
      <c r="T40" s="2">
        <f>(Q40/H19)/(($B$20/7)+$B$18*7+$B$19+$B$21)</f>
        <v>1.3658536585365855</v>
      </c>
      <c r="U40" s="2">
        <f>(Q40/$H$20)/($B$18*7+$B$21)</f>
        <v>2.1818181818181821</v>
      </c>
      <c r="V40" s="2">
        <f>(Q40/H19)/(($B$20/7)+$B$18*7+$B$19+$B$21)</f>
        <v>1.3658536585365855</v>
      </c>
      <c r="W40" s="2">
        <f>(Q40/$H$20)/(($B$20/7)+$B$18*7+$B$19+$B$21)</f>
        <v>1.3037694013303771</v>
      </c>
    </row>
    <row r="41" spans="1:23">
      <c r="G41" s="12" t="s">
        <v>107</v>
      </c>
      <c r="H41" s="12">
        <f t="shared" si="26"/>
        <v>608</v>
      </c>
      <c r="I41" s="12">
        <f t="shared" si="27"/>
        <v>1215</v>
      </c>
      <c r="J41" s="12">
        <f t="shared" si="28"/>
        <v>2429</v>
      </c>
      <c r="K41" s="12">
        <f t="shared" si="29"/>
        <v>3644</v>
      </c>
      <c r="L41" s="12">
        <f t="shared" si="30"/>
        <v>4251</v>
      </c>
      <c r="M41" s="12">
        <f>L41*$B$43</f>
        <v>8502</v>
      </c>
      <c r="N41" s="12">
        <f>SUM(H41:L41)</f>
        <v>12147</v>
      </c>
      <c r="O41" s="12">
        <v>200</v>
      </c>
      <c r="P41" s="12">
        <f>(H20*$B$9*$B$18)*(O41/100)+I20</f>
        <v>12144</v>
      </c>
      <c r="Q41" s="12">
        <f>P41-I20</f>
        <v>10560</v>
      </c>
      <c r="R41" s="2">
        <f>(Q41/H20)/($B$18*7)</f>
        <v>3.4285714285714284</v>
      </c>
      <c r="S41" s="2">
        <f>(Q41/$H$20)/(7*$B$18)</f>
        <v>3.4285714285714284</v>
      </c>
      <c r="T41" s="2">
        <f>(Q41/H20)/(($B$20/7)+$B$18*7+$B$19+$B$21)</f>
        <v>1.3658536585365855</v>
      </c>
      <c r="U41" s="2">
        <f>(Q41/$H$20)/($B$18*7+$B$21)</f>
        <v>2.2857142857142856</v>
      </c>
      <c r="V41" s="2">
        <f>(Q41/H20)/(($B$20/7)+$B$18*7+$B$19+$B$21)</f>
        <v>1.3658536585365855</v>
      </c>
      <c r="W41" s="2">
        <f>(Q41/$H$20)/(($B$20/7)+$B$18*7+$B$19+$B$21)</f>
        <v>1.3658536585365855</v>
      </c>
    </row>
    <row r="42" spans="1:23">
      <c r="A42" s="2" t="s">
        <v>162</v>
      </c>
      <c r="G42" s="12" t="s">
        <v>173</v>
      </c>
      <c r="H42" s="12">
        <f t="shared" ref="H42" si="32">ROUNDUP((P42*$B$30/100),0)</f>
        <v>635</v>
      </c>
      <c r="I42" s="12">
        <f t="shared" ref="I42" si="33">ROUNDUP((P42*$B$31/100),0)</f>
        <v>1270</v>
      </c>
      <c r="J42" s="12">
        <f t="shared" ref="J42" si="34">ROUNDUP((P42*$B$32/100),0)</f>
        <v>2540</v>
      </c>
      <c r="K42" s="12">
        <f t="shared" ref="K42" si="35">ROUNDUP((P42*$B$33/100),0)</f>
        <v>3809</v>
      </c>
      <c r="L42" s="12">
        <f t="shared" ref="L42" si="36">ROUNDUP((P42*$B$34/100),0)</f>
        <v>4444</v>
      </c>
      <c r="M42" s="12">
        <f>L42*$B$43</f>
        <v>8888</v>
      </c>
      <c r="N42" s="12">
        <f>SUM(H42:L42)</f>
        <v>12698</v>
      </c>
      <c r="O42" s="12">
        <v>200</v>
      </c>
      <c r="P42" s="12">
        <f>(H21*$B$9*$B$18)*(O42/100)+I21</f>
        <v>12696</v>
      </c>
    </row>
    <row r="43" spans="1:23">
      <c r="A43" s="18" t="s">
        <v>163</v>
      </c>
      <c r="B43" s="41">
        <v>2</v>
      </c>
      <c r="G43" s="12" t="s">
        <v>176</v>
      </c>
      <c r="H43" s="12">
        <f t="shared" ref="H43" si="37">ROUNDUP((P43*$B$30/100),0)</f>
        <v>692</v>
      </c>
      <c r="I43" s="12">
        <f t="shared" ref="I43" si="38">ROUNDUP((P43*$B$31/100),0)</f>
        <v>1383</v>
      </c>
      <c r="J43" s="12">
        <f t="shared" ref="J43" si="39">ROUNDUP((P43*$B$32/100),0)</f>
        <v>2765</v>
      </c>
      <c r="K43" s="12">
        <f t="shared" ref="K43" si="40">ROUNDUP((P43*$B$33/100),0)</f>
        <v>4148</v>
      </c>
      <c r="L43" s="12">
        <f t="shared" ref="L43" si="41">ROUNDUP((P43*$B$34/100),0)</f>
        <v>4839</v>
      </c>
      <c r="M43" s="12">
        <f>L43*$B$43</f>
        <v>9678</v>
      </c>
      <c r="N43" s="12">
        <f>SUM(H43:L43)</f>
        <v>13827</v>
      </c>
      <c r="O43" s="12">
        <v>210</v>
      </c>
      <c r="P43" s="12">
        <f>(H22*$B$9*$B$18)*(O43/100)+I22</f>
        <v>13824</v>
      </c>
    </row>
    <row r="46" spans="1:23">
      <c r="G46" s="12" t="s">
        <v>144</v>
      </c>
      <c r="O46" s="25" t="s">
        <v>69</v>
      </c>
      <c r="P46" s="38">
        <f>SUM(P48:P58)+SUM(Q48:Q58)</f>
        <v>22.09</v>
      </c>
      <c r="Q46" s="24" t="s">
        <v>146</v>
      </c>
    </row>
    <row r="47" spans="1:23" ht="17.25" thickBot="1">
      <c r="G47" s="27" t="s">
        <v>70</v>
      </c>
      <c r="H47" s="27">
        <v>0</v>
      </c>
      <c r="I47" s="27">
        <v>1</v>
      </c>
      <c r="J47" s="27">
        <v>2</v>
      </c>
      <c r="K47" s="27">
        <v>3</v>
      </c>
      <c r="L47" s="27">
        <v>4</v>
      </c>
      <c r="M47" s="27">
        <v>5</v>
      </c>
      <c r="N47" s="27" t="s">
        <v>161</v>
      </c>
      <c r="O47" s="27" t="s">
        <v>101</v>
      </c>
      <c r="P47" s="27" t="s">
        <v>95</v>
      </c>
      <c r="Q47" s="27" t="s">
        <v>164</v>
      </c>
      <c r="R47" s="27" t="s">
        <v>96</v>
      </c>
    </row>
    <row r="48" spans="1:23" ht="17.25" thickTop="1">
      <c r="G48" s="12" t="s">
        <v>16</v>
      </c>
      <c r="H48" s="12">
        <v>0.01</v>
      </c>
      <c r="I48" s="12">
        <f t="shared" ref="I48:I57" si="42">ROUNDUP(((H28/$B$39)*$B$40)*((100+O48)/100),0)/100</f>
        <v>0.02</v>
      </c>
      <c r="J48" s="12">
        <f t="shared" ref="J48:J57" si="43">ROUNDUP(((I28/$B$39)*$B$40)*((100+O48)/100),0)/100</f>
        <v>0.03</v>
      </c>
      <c r="K48" s="12">
        <f t="shared" ref="K48:K57" si="44">ROUNDUP(((J28/$B$39)*$B$40)*((100+O48)/100),0)/100</f>
        <v>0.06</v>
      </c>
      <c r="L48" s="12">
        <f t="shared" ref="L48:L57" si="45">ROUNDUP(((K28/$B$39)*$B$40)*((100+O48)/100),0)/100</f>
        <v>0.09</v>
      </c>
      <c r="M48" s="12">
        <f t="shared" ref="M48:M57" si="46">ROUNDUP(((L28/$B$39)*$B$40)*((100+O48)/100),0)/100</f>
        <v>0.1</v>
      </c>
      <c r="N48" s="12">
        <f t="shared" ref="N48:N57" si="47">ROUNDUP(((M28/$B$39)*$B$40)*((100+O48)/100),0)/100</f>
        <v>0.2</v>
      </c>
      <c r="O48" s="13">
        <v>10</v>
      </c>
      <c r="P48" s="13">
        <f t="shared" ref="P48:P59" si="48">SUM(H48:M48)</f>
        <v>0.31</v>
      </c>
      <c r="Q48" s="12">
        <f>N48</f>
        <v>0.2</v>
      </c>
      <c r="R48" s="13">
        <f t="shared" ref="R48:R61" si="49">((P48+Q48)/$P$46)*100</f>
        <v>2.3087369850611137</v>
      </c>
    </row>
    <row r="49" spans="7:18">
      <c r="G49" s="12" t="s">
        <v>18</v>
      </c>
      <c r="H49" s="12">
        <v>0.01</v>
      </c>
      <c r="I49" s="12">
        <f t="shared" si="42"/>
        <v>0.02</v>
      </c>
      <c r="J49" s="12">
        <f t="shared" si="43"/>
        <v>0.04</v>
      </c>
      <c r="K49" s="12">
        <f t="shared" si="44"/>
        <v>0.08</v>
      </c>
      <c r="L49" s="12">
        <f t="shared" si="45"/>
        <v>0.12</v>
      </c>
      <c r="M49" s="12">
        <f t="shared" si="46"/>
        <v>0.14000000000000001</v>
      </c>
      <c r="N49" s="12">
        <f t="shared" si="47"/>
        <v>0.27</v>
      </c>
      <c r="O49" s="13">
        <v>20</v>
      </c>
      <c r="P49" s="13">
        <f t="shared" si="48"/>
        <v>0.41000000000000003</v>
      </c>
      <c r="Q49" s="12">
        <f t="shared" ref="Q49:Q59" si="50">N49</f>
        <v>0.27</v>
      </c>
      <c r="R49" s="13">
        <f t="shared" si="49"/>
        <v>3.0783159800814848</v>
      </c>
    </row>
    <row r="50" spans="7:18">
      <c r="G50" s="12" t="s">
        <v>19</v>
      </c>
      <c r="H50" s="12">
        <v>0.02</v>
      </c>
      <c r="I50" s="12">
        <f t="shared" si="42"/>
        <v>0.03</v>
      </c>
      <c r="J50" s="12">
        <f t="shared" si="43"/>
        <v>0.05</v>
      </c>
      <c r="K50" s="12">
        <f t="shared" si="44"/>
        <v>0.1</v>
      </c>
      <c r="L50" s="12">
        <f t="shared" si="45"/>
        <v>0.15</v>
      </c>
      <c r="M50" s="12">
        <f t="shared" si="46"/>
        <v>0.18</v>
      </c>
      <c r="N50" s="12">
        <f t="shared" si="47"/>
        <v>0.35</v>
      </c>
      <c r="O50" s="13">
        <v>30</v>
      </c>
      <c r="P50" s="13">
        <f t="shared" si="48"/>
        <v>0.53</v>
      </c>
      <c r="Q50" s="12">
        <f t="shared" si="50"/>
        <v>0.35</v>
      </c>
      <c r="R50" s="13">
        <f t="shared" si="49"/>
        <v>3.9837030330466274</v>
      </c>
    </row>
    <row r="51" spans="7:18">
      <c r="G51" s="12" t="s">
        <v>86</v>
      </c>
      <c r="H51" s="12">
        <v>0.02</v>
      </c>
      <c r="I51" s="12">
        <f t="shared" si="42"/>
        <v>0.04</v>
      </c>
      <c r="J51" s="12">
        <f t="shared" si="43"/>
        <v>7.0000000000000007E-2</v>
      </c>
      <c r="K51" s="12">
        <f t="shared" si="44"/>
        <v>0.13</v>
      </c>
      <c r="L51" s="12">
        <f t="shared" si="45"/>
        <v>0.19</v>
      </c>
      <c r="M51" s="12">
        <f t="shared" si="46"/>
        <v>0.22</v>
      </c>
      <c r="N51" s="12">
        <f t="shared" si="47"/>
        <v>0.44</v>
      </c>
      <c r="O51" s="13">
        <v>40</v>
      </c>
      <c r="P51" s="13">
        <f t="shared" si="48"/>
        <v>0.67</v>
      </c>
      <c r="Q51" s="12">
        <f t="shared" si="50"/>
        <v>0.44</v>
      </c>
      <c r="R51" s="13">
        <f t="shared" si="49"/>
        <v>5.0248981439565421</v>
      </c>
    </row>
    <row r="52" spans="7:18">
      <c r="G52" s="12" t="s">
        <v>20</v>
      </c>
      <c r="H52" s="12">
        <v>0.03</v>
      </c>
      <c r="I52" s="12">
        <f t="shared" si="42"/>
        <v>0.04</v>
      </c>
      <c r="J52" s="12">
        <f t="shared" si="43"/>
        <v>0.08</v>
      </c>
      <c r="K52" s="12">
        <f t="shared" si="44"/>
        <v>0.16</v>
      </c>
      <c r="L52" s="12">
        <f t="shared" si="45"/>
        <v>0.24</v>
      </c>
      <c r="M52" s="12">
        <f t="shared" si="46"/>
        <v>0.28000000000000003</v>
      </c>
      <c r="N52" s="12">
        <f t="shared" si="47"/>
        <v>0.55000000000000004</v>
      </c>
      <c r="O52" s="13">
        <v>50</v>
      </c>
      <c r="P52" s="13">
        <f t="shared" si="48"/>
        <v>0.83000000000000007</v>
      </c>
      <c r="Q52" s="12">
        <f t="shared" si="50"/>
        <v>0.55000000000000004</v>
      </c>
      <c r="R52" s="13">
        <f t="shared" si="49"/>
        <v>6.2471706654594845</v>
      </c>
    </row>
    <row r="53" spans="7:18">
      <c r="G53" s="12" t="s">
        <v>21</v>
      </c>
      <c r="H53" s="12">
        <v>0.03</v>
      </c>
      <c r="I53" s="12">
        <f t="shared" si="42"/>
        <v>0.05</v>
      </c>
      <c r="J53" s="12">
        <f t="shared" si="43"/>
        <v>0.1</v>
      </c>
      <c r="K53" s="12">
        <f t="shared" si="44"/>
        <v>0.2</v>
      </c>
      <c r="L53" s="12">
        <f t="shared" si="45"/>
        <v>0.28999999999999998</v>
      </c>
      <c r="M53" s="12">
        <f t="shared" si="46"/>
        <v>0.34</v>
      </c>
      <c r="N53" s="12">
        <f t="shared" si="47"/>
        <v>0.68</v>
      </c>
      <c r="O53" s="13">
        <v>60</v>
      </c>
      <c r="P53" s="13">
        <f t="shared" si="48"/>
        <v>1.01</v>
      </c>
      <c r="Q53" s="12">
        <f t="shared" si="50"/>
        <v>0.68</v>
      </c>
      <c r="R53" s="13">
        <f t="shared" si="49"/>
        <v>7.6505205975554542</v>
      </c>
    </row>
    <row r="54" spans="7:18">
      <c r="G54" s="12" t="s">
        <v>22</v>
      </c>
      <c r="H54" s="12">
        <v>0.04</v>
      </c>
      <c r="I54" s="12">
        <f t="shared" si="42"/>
        <v>0.06</v>
      </c>
      <c r="J54" s="12">
        <f t="shared" si="43"/>
        <v>0.12</v>
      </c>
      <c r="K54" s="12">
        <f t="shared" si="44"/>
        <v>0.24</v>
      </c>
      <c r="L54" s="12">
        <f t="shared" si="45"/>
        <v>0.35</v>
      </c>
      <c r="M54" s="12">
        <f t="shared" si="46"/>
        <v>0.41</v>
      </c>
      <c r="N54" s="12">
        <f t="shared" si="47"/>
        <v>0.82</v>
      </c>
      <c r="O54" s="13">
        <v>70</v>
      </c>
      <c r="P54" s="13">
        <f t="shared" si="48"/>
        <v>1.22</v>
      </c>
      <c r="Q54" s="12">
        <f t="shared" si="50"/>
        <v>0.82</v>
      </c>
      <c r="R54" s="13">
        <f t="shared" si="49"/>
        <v>9.2349479402444548</v>
      </c>
    </row>
    <row r="55" spans="7:18">
      <c r="G55" s="12" t="s">
        <v>23</v>
      </c>
      <c r="H55" s="12">
        <v>0.04</v>
      </c>
      <c r="I55" s="12">
        <f t="shared" si="42"/>
        <v>7.0000000000000007E-2</v>
      </c>
      <c r="J55" s="12">
        <f t="shared" si="43"/>
        <v>0.14000000000000001</v>
      </c>
      <c r="K55" s="12">
        <f t="shared" si="44"/>
        <v>0.28000000000000003</v>
      </c>
      <c r="L55" s="12">
        <f t="shared" si="45"/>
        <v>0.42</v>
      </c>
      <c r="M55" s="12">
        <f t="shared" si="46"/>
        <v>0.49</v>
      </c>
      <c r="N55" s="12">
        <f t="shared" si="47"/>
        <v>0.98</v>
      </c>
      <c r="O55" s="13">
        <v>80</v>
      </c>
      <c r="P55" s="13">
        <f t="shared" si="48"/>
        <v>1.44</v>
      </c>
      <c r="Q55" s="12">
        <f t="shared" si="50"/>
        <v>0.98</v>
      </c>
      <c r="R55" s="13">
        <f t="shared" si="49"/>
        <v>10.955183340878225</v>
      </c>
    </row>
    <row r="56" spans="7:18">
      <c r="G56" s="12" t="s">
        <v>24</v>
      </c>
      <c r="H56" s="12">
        <v>0.05</v>
      </c>
      <c r="I56" s="12">
        <f t="shared" si="42"/>
        <v>0.09</v>
      </c>
      <c r="J56" s="12">
        <f t="shared" si="43"/>
        <v>0.17</v>
      </c>
      <c r="K56" s="12">
        <f t="shared" si="44"/>
        <v>0.34</v>
      </c>
      <c r="L56" s="12">
        <f t="shared" si="45"/>
        <v>0.5</v>
      </c>
      <c r="M56" s="12">
        <f t="shared" si="46"/>
        <v>0.59</v>
      </c>
      <c r="N56" s="12">
        <f t="shared" si="47"/>
        <v>1.17</v>
      </c>
      <c r="O56" s="13">
        <v>90</v>
      </c>
      <c r="P56" s="13">
        <f t="shared" si="48"/>
        <v>1.7400000000000002</v>
      </c>
      <c r="Q56" s="12">
        <f t="shared" si="50"/>
        <v>1.17</v>
      </c>
      <c r="R56" s="13">
        <f t="shared" si="49"/>
        <v>13.173381620642827</v>
      </c>
    </row>
    <row r="57" spans="7:18">
      <c r="G57" s="12" t="s">
        <v>25</v>
      </c>
      <c r="H57" s="12">
        <v>0.05</v>
      </c>
      <c r="I57" s="12">
        <f t="shared" si="42"/>
        <v>0.1</v>
      </c>
      <c r="J57" s="12">
        <f t="shared" si="43"/>
        <v>0.2</v>
      </c>
      <c r="K57" s="12">
        <f t="shared" si="44"/>
        <v>0.4</v>
      </c>
      <c r="L57" s="12">
        <f t="shared" si="45"/>
        <v>0.59</v>
      </c>
      <c r="M57" s="12">
        <f t="shared" si="46"/>
        <v>0.69</v>
      </c>
      <c r="N57" s="12">
        <f t="shared" si="47"/>
        <v>1.38</v>
      </c>
      <c r="O57" s="13">
        <v>100</v>
      </c>
      <c r="P57" s="13">
        <f t="shared" si="48"/>
        <v>2.0299999999999998</v>
      </c>
      <c r="Q57" s="12">
        <f t="shared" si="50"/>
        <v>1.38</v>
      </c>
      <c r="R57" s="13">
        <f t="shared" si="49"/>
        <v>15.436849253055678</v>
      </c>
    </row>
    <row r="58" spans="7:18">
      <c r="G58" s="12" t="s">
        <v>106</v>
      </c>
      <c r="H58" s="12">
        <v>0.06</v>
      </c>
      <c r="I58" s="12">
        <f>ROUNDUP(((H40/$B$39)*$B$40)*((100+O58)/100),0)/100</f>
        <v>0.15</v>
      </c>
      <c r="J58" s="12">
        <f>ROUNDUP(((I40/$B$39)*$B$40)*((100+O58)/100),0)/100</f>
        <v>0.3</v>
      </c>
      <c r="K58" s="12">
        <f>ROUNDUP(((J40/$B$39)*$B$40)*((100+O58)/100),0)/100</f>
        <v>0.59</v>
      </c>
      <c r="L58" s="12">
        <f>ROUNDUP(((K40/$B$39)*$B$40)*((100+O58)/100),0)/100</f>
        <v>0.88</v>
      </c>
      <c r="M58" s="12">
        <f>ROUNDUP(((L40/$B$39)*$B$40)*((100+O58)/100),0)/100</f>
        <v>1.03</v>
      </c>
      <c r="N58" s="12">
        <f>ROUNDUP(((M40/$B$39)*$B$40)*((100+O58)/100),0)/100</f>
        <v>2.0499999999999998</v>
      </c>
      <c r="O58" s="13">
        <v>110</v>
      </c>
      <c r="P58" s="13">
        <f t="shared" si="48"/>
        <v>3.01</v>
      </c>
      <c r="Q58" s="12">
        <f t="shared" si="50"/>
        <v>2.0499999999999998</v>
      </c>
      <c r="R58" s="13">
        <f t="shared" si="49"/>
        <v>22.906292440018106</v>
      </c>
    </row>
    <row r="59" spans="7:18">
      <c r="G59" s="12" t="s">
        <v>107</v>
      </c>
      <c r="H59" s="12">
        <v>0.06</v>
      </c>
      <c r="I59" s="12">
        <f>ROUNDUP(((H41/$B$39)*$B$40)*((100+O59)/100),0)/100</f>
        <v>0.17</v>
      </c>
      <c r="J59" s="12">
        <f>ROUNDUP(((I41/$B$39)*$B$40)*((100+O59)/100),0)/100</f>
        <v>0.33</v>
      </c>
      <c r="K59" s="12">
        <f>ROUNDUP(((J41/$B$39)*$B$40)*((100+O59)/100),0)/100</f>
        <v>0.65</v>
      </c>
      <c r="L59" s="12">
        <f>ROUNDUP(((K41/$B$39)*$B$40)*((100+O59)/100),0)/100</f>
        <v>0.97</v>
      </c>
      <c r="M59" s="12">
        <f>ROUNDUP(((L41/$B$39)*$B$40)*((100+O59)/100),0)/100</f>
        <v>1.1299999999999999</v>
      </c>
      <c r="N59" s="12">
        <f>ROUNDUP(((M41/$B$39)*$B$40)*((100+O59)/100),0)/100</f>
        <v>2.25</v>
      </c>
      <c r="O59" s="13">
        <v>120</v>
      </c>
      <c r="P59" s="13">
        <f t="shared" si="48"/>
        <v>3.3099999999999996</v>
      </c>
      <c r="Q59" s="12">
        <f t="shared" si="50"/>
        <v>2.25</v>
      </c>
      <c r="R59" s="13">
        <f t="shared" si="49"/>
        <v>25.169760072430964</v>
      </c>
    </row>
    <row r="60" spans="7:18">
      <c r="G60" s="12" t="s">
        <v>173</v>
      </c>
      <c r="H60" s="12">
        <v>7.0000000000000007E-2</v>
      </c>
      <c r="I60" s="12">
        <f>ROUNDUP(((H42/$B$39)*$B$40)*((100+O60)/100),0)/100</f>
        <v>0.18</v>
      </c>
      <c r="J60" s="12">
        <f>ROUNDUP(((I42/$B$39)*$B$40)*((100+O60)/100),0)/100</f>
        <v>0.36</v>
      </c>
      <c r="K60" s="12">
        <f>ROUNDUP(((J42/$B$39)*$B$40)*((100+O60)/100),0)/100</f>
        <v>0.71</v>
      </c>
      <c r="L60" s="12">
        <f>ROUNDUP(((K42/$B$39)*$B$40)*((100+O60)/100),0)/100</f>
        <v>1.06</v>
      </c>
      <c r="M60" s="12">
        <f>ROUNDUP(((L42/$B$39)*$B$40)*((100+O60)/100),0)/100</f>
        <v>1.23</v>
      </c>
      <c r="N60" s="12">
        <f>ROUNDUP(((M42/$B$39)*$B$40)*((100+O60)/100),0)/100</f>
        <v>2.46</v>
      </c>
      <c r="O60" s="13">
        <v>130</v>
      </c>
      <c r="P60" s="13">
        <f t="shared" ref="P60" si="51">SUM(H60:M60)</f>
        <v>3.61</v>
      </c>
      <c r="Q60" s="12">
        <f t="shared" ref="Q60" si="52">N60</f>
        <v>2.46</v>
      </c>
      <c r="R60" s="13">
        <f t="shared" si="49"/>
        <v>27.478497057492078</v>
      </c>
    </row>
    <row r="61" spans="7:18">
      <c r="G61" s="12" t="s">
        <v>176</v>
      </c>
      <c r="H61" s="12">
        <v>7.0000000000000007E-2</v>
      </c>
      <c r="I61" s="12">
        <f>ROUNDUP(((H43/$B$39)*$B$40)*((100+O61)/100),0)/100</f>
        <v>0.2</v>
      </c>
      <c r="J61" s="12">
        <f>ROUNDUP(((I43/$B$39)*$B$40)*((100+O61)/100),0)/100</f>
        <v>0.4</v>
      </c>
      <c r="K61" s="12">
        <f>ROUNDUP(((J43/$B$39)*$B$40)*((100+O61)/100),0)/100</f>
        <v>0.8</v>
      </c>
      <c r="L61" s="12">
        <f>ROUNDUP(((K43/$B$39)*$B$40)*((100+O61)/100),0)/100</f>
        <v>1.2</v>
      </c>
      <c r="M61" s="12">
        <f>ROUNDUP(((L43/$B$39)*$B$40)*((100+O61)/100),0)/100</f>
        <v>1.4</v>
      </c>
      <c r="N61" s="12">
        <f>ROUNDUP(((M43/$B$39)*$B$40)*((100+O61)/100),0)/100</f>
        <v>2.79</v>
      </c>
      <c r="O61" s="13">
        <v>140</v>
      </c>
      <c r="P61" s="13">
        <f t="shared" ref="P61" si="53">SUM(H61:M61)</f>
        <v>4.07</v>
      </c>
      <c r="Q61" s="12">
        <f t="shared" ref="Q61" si="54">N61</f>
        <v>2.79</v>
      </c>
      <c r="R61" s="13">
        <f t="shared" si="49"/>
        <v>31.05477591670439</v>
      </c>
    </row>
    <row r="64" spans="7:18">
      <c r="G64" s="12" t="s">
        <v>145</v>
      </c>
    </row>
    <row r="65" spans="7:14" ht="17.25" thickBot="1">
      <c r="G65" s="27" t="s">
        <v>70</v>
      </c>
      <c r="H65" s="27">
        <v>0</v>
      </c>
      <c r="I65" s="27">
        <v>1</v>
      </c>
      <c r="J65" s="27">
        <v>2</v>
      </c>
      <c r="K65" s="27">
        <v>3</v>
      </c>
      <c r="L65" s="27">
        <v>4</v>
      </c>
      <c r="M65" s="27">
        <v>5</v>
      </c>
      <c r="N65" s="27" t="s">
        <v>161</v>
      </c>
    </row>
    <row r="66" spans="7:14" ht="17.25" thickTop="1">
      <c r="G66" s="12" t="s">
        <v>16</v>
      </c>
      <c r="H66" s="12">
        <f t="shared" ref="H66:H79" si="55">H48</f>
        <v>0.01</v>
      </c>
      <c r="I66" s="12">
        <f t="shared" ref="I66:N79" si="56">I48+H66</f>
        <v>0.03</v>
      </c>
      <c r="J66" s="12">
        <f t="shared" si="56"/>
        <v>0.06</v>
      </c>
      <c r="K66" s="12">
        <f t="shared" si="56"/>
        <v>0.12</v>
      </c>
      <c r="L66" s="12">
        <f t="shared" si="56"/>
        <v>0.21</v>
      </c>
      <c r="M66" s="12">
        <f t="shared" si="56"/>
        <v>0.31</v>
      </c>
      <c r="N66" s="12">
        <f t="shared" si="56"/>
        <v>0.51</v>
      </c>
    </row>
    <row r="67" spans="7:14">
      <c r="G67" s="12" t="s">
        <v>18</v>
      </c>
      <c r="H67" s="12">
        <f t="shared" si="55"/>
        <v>0.01</v>
      </c>
      <c r="I67" s="12">
        <f t="shared" si="56"/>
        <v>0.03</v>
      </c>
      <c r="J67" s="12">
        <f t="shared" si="56"/>
        <v>7.0000000000000007E-2</v>
      </c>
      <c r="K67" s="12">
        <f t="shared" si="56"/>
        <v>0.15000000000000002</v>
      </c>
      <c r="L67" s="12">
        <f t="shared" si="56"/>
        <v>0.27</v>
      </c>
      <c r="M67" s="12">
        <f t="shared" si="56"/>
        <v>0.41000000000000003</v>
      </c>
      <c r="N67" s="12">
        <f t="shared" si="56"/>
        <v>0.68</v>
      </c>
    </row>
    <row r="68" spans="7:14">
      <c r="G68" s="12" t="s">
        <v>19</v>
      </c>
      <c r="H68" s="12">
        <f t="shared" si="55"/>
        <v>0.02</v>
      </c>
      <c r="I68" s="12">
        <f t="shared" si="56"/>
        <v>0.05</v>
      </c>
      <c r="J68" s="12">
        <f t="shared" si="56"/>
        <v>0.1</v>
      </c>
      <c r="K68" s="12">
        <f t="shared" si="56"/>
        <v>0.2</v>
      </c>
      <c r="L68" s="12">
        <f t="shared" si="56"/>
        <v>0.35</v>
      </c>
      <c r="M68" s="12">
        <f t="shared" si="56"/>
        <v>0.53</v>
      </c>
      <c r="N68" s="12">
        <f t="shared" si="56"/>
        <v>0.88</v>
      </c>
    </row>
    <row r="69" spans="7:14">
      <c r="G69" s="12" t="s">
        <v>86</v>
      </c>
      <c r="H69" s="12">
        <f t="shared" si="55"/>
        <v>0.02</v>
      </c>
      <c r="I69" s="12">
        <f t="shared" si="56"/>
        <v>0.06</v>
      </c>
      <c r="J69" s="12">
        <f t="shared" si="56"/>
        <v>0.13</v>
      </c>
      <c r="K69" s="12">
        <f t="shared" si="56"/>
        <v>0.26</v>
      </c>
      <c r="L69" s="12">
        <f t="shared" si="56"/>
        <v>0.45</v>
      </c>
      <c r="M69" s="12">
        <f t="shared" si="56"/>
        <v>0.67</v>
      </c>
      <c r="N69" s="12">
        <f t="shared" si="56"/>
        <v>1.1100000000000001</v>
      </c>
    </row>
    <row r="70" spans="7:14">
      <c r="G70" s="12" t="s">
        <v>20</v>
      </c>
      <c r="H70" s="12">
        <f t="shared" si="55"/>
        <v>0.03</v>
      </c>
      <c r="I70" s="12">
        <f t="shared" si="56"/>
        <v>7.0000000000000007E-2</v>
      </c>
      <c r="J70" s="12">
        <f t="shared" si="56"/>
        <v>0.15000000000000002</v>
      </c>
      <c r="K70" s="12">
        <f t="shared" si="56"/>
        <v>0.31000000000000005</v>
      </c>
      <c r="L70" s="12">
        <f t="shared" si="56"/>
        <v>0.55000000000000004</v>
      </c>
      <c r="M70" s="12">
        <f t="shared" si="56"/>
        <v>0.83000000000000007</v>
      </c>
      <c r="N70" s="12">
        <f t="shared" si="56"/>
        <v>1.3800000000000001</v>
      </c>
    </row>
    <row r="71" spans="7:14">
      <c r="G71" s="12" t="s">
        <v>21</v>
      </c>
      <c r="H71" s="12">
        <f t="shared" si="55"/>
        <v>0.03</v>
      </c>
      <c r="I71" s="12">
        <f t="shared" si="56"/>
        <v>0.08</v>
      </c>
      <c r="J71" s="12">
        <f t="shared" si="56"/>
        <v>0.18</v>
      </c>
      <c r="K71" s="12">
        <f t="shared" si="56"/>
        <v>0.38</v>
      </c>
      <c r="L71" s="12">
        <f t="shared" si="56"/>
        <v>0.66999999999999993</v>
      </c>
      <c r="M71" s="12">
        <f t="shared" si="56"/>
        <v>1.01</v>
      </c>
      <c r="N71" s="12">
        <f t="shared" si="56"/>
        <v>1.69</v>
      </c>
    </row>
    <row r="72" spans="7:14">
      <c r="G72" s="12" t="s">
        <v>22</v>
      </c>
      <c r="H72" s="12">
        <f t="shared" si="55"/>
        <v>0.04</v>
      </c>
      <c r="I72" s="12">
        <f t="shared" si="56"/>
        <v>0.1</v>
      </c>
      <c r="J72" s="12">
        <f t="shared" si="56"/>
        <v>0.22</v>
      </c>
      <c r="K72" s="12">
        <f t="shared" si="56"/>
        <v>0.45999999999999996</v>
      </c>
      <c r="L72" s="12">
        <f t="shared" si="56"/>
        <v>0.80999999999999994</v>
      </c>
      <c r="M72" s="12">
        <f t="shared" si="56"/>
        <v>1.22</v>
      </c>
      <c r="N72" s="12">
        <f t="shared" si="56"/>
        <v>2.04</v>
      </c>
    </row>
    <row r="73" spans="7:14">
      <c r="G73" s="12" t="s">
        <v>23</v>
      </c>
      <c r="H73" s="12">
        <f t="shared" si="55"/>
        <v>0.04</v>
      </c>
      <c r="I73" s="12">
        <f t="shared" si="56"/>
        <v>0.11000000000000001</v>
      </c>
      <c r="J73" s="12">
        <f t="shared" si="56"/>
        <v>0.25</v>
      </c>
      <c r="K73" s="12">
        <f t="shared" si="56"/>
        <v>0.53</v>
      </c>
      <c r="L73" s="12">
        <f t="shared" si="56"/>
        <v>0.95</v>
      </c>
      <c r="M73" s="12">
        <f t="shared" si="56"/>
        <v>1.44</v>
      </c>
      <c r="N73" s="12">
        <f t="shared" si="56"/>
        <v>2.42</v>
      </c>
    </row>
    <row r="74" spans="7:14">
      <c r="G74" s="12" t="s">
        <v>24</v>
      </c>
      <c r="H74" s="12">
        <f t="shared" si="55"/>
        <v>0.05</v>
      </c>
      <c r="I74" s="12">
        <f t="shared" si="56"/>
        <v>0.14000000000000001</v>
      </c>
      <c r="J74" s="12">
        <f t="shared" si="56"/>
        <v>0.31000000000000005</v>
      </c>
      <c r="K74" s="12">
        <f t="shared" si="56"/>
        <v>0.65000000000000013</v>
      </c>
      <c r="L74" s="12">
        <f t="shared" si="56"/>
        <v>1.1500000000000001</v>
      </c>
      <c r="M74" s="12">
        <f t="shared" si="56"/>
        <v>1.7400000000000002</v>
      </c>
      <c r="N74" s="12">
        <f t="shared" si="56"/>
        <v>2.91</v>
      </c>
    </row>
    <row r="75" spans="7:14">
      <c r="G75" s="12" t="s">
        <v>25</v>
      </c>
      <c r="H75" s="12">
        <f t="shared" si="55"/>
        <v>0.05</v>
      </c>
      <c r="I75" s="12">
        <f t="shared" si="56"/>
        <v>0.15000000000000002</v>
      </c>
      <c r="J75" s="12">
        <f t="shared" si="56"/>
        <v>0.35000000000000003</v>
      </c>
      <c r="K75" s="12">
        <f t="shared" si="56"/>
        <v>0.75</v>
      </c>
      <c r="L75" s="12">
        <f t="shared" si="56"/>
        <v>1.3399999999999999</v>
      </c>
      <c r="M75" s="12">
        <f t="shared" si="56"/>
        <v>2.0299999999999998</v>
      </c>
      <c r="N75" s="12">
        <f t="shared" si="56"/>
        <v>3.4099999999999997</v>
      </c>
    </row>
    <row r="76" spans="7:14">
      <c r="G76" s="12" t="s">
        <v>106</v>
      </c>
      <c r="H76" s="12">
        <f t="shared" si="55"/>
        <v>0.06</v>
      </c>
      <c r="I76" s="12">
        <f t="shared" si="56"/>
        <v>0.21</v>
      </c>
      <c r="J76" s="12">
        <f t="shared" si="56"/>
        <v>0.51</v>
      </c>
      <c r="K76" s="12">
        <f t="shared" si="56"/>
        <v>1.1000000000000001</v>
      </c>
      <c r="L76" s="12">
        <f t="shared" si="56"/>
        <v>1.98</v>
      </c>
      <c r="M76" s="12">
        <f t="shared" si="56"/>
        <v>3.01</v>
      </c>
      <c r="N76" s="12">
        <f t="shared" si="56"/>
        <v>5.0599999999999996</v>
      </c>
    </row>
    <row r="77" spans="7:14">
      <c r="G77" s="12" t="s">
        <v>107</v>
      </c>
      <c r="H77" s="12">
        <f t="shared" si="55"/>
        <v>0.06</v>
      </c>
      <c r="I77" s="12">
        <f t="shared" si="56"/>
        <v>0.23</v>
      </c>
      <c r="J77" s="12">
        <f t="shared" si="56"/>
        <v>0.56000000000000005</v>
      </c>
      <c r="K77" s="12">
        <f t="shared" si="56"/>
        <v>1.21</v>
      </c>
      <c r="L77" s="12">
        <f t="shared" si="56"/>
        <v>2.1799999999999997</v>
      </c>
      <c r="M77" s="12">
        <f t="shared" si="56"/>
        <v>3.3099999999999996</v>
      </c>
      <c r="N77" s="12">
        <f t="shared" si="56"/>
        <v>5.56</v>
      </c>
    </row>
    <row r="78" spans="7:14">
      <c r="G78" s="12" t="s">
        <v>173</v>
      </c>
      <c r="H78" s="12">
        <f t="shared" si="55"/>
        <v>7.0000000000000007E-2</v>
      </c>
      <c r="I78" s="12">
        <f t="shared" si="56"/>
        <v>0.25</v>
      </c>
      <c r="J78" s="12">
        <f t="shared" si="56"/>
        <v>0.61</v>
      </c>
      <c r="K78" s="12">
        <f t="shared" si="56"/>
        <v>1.3199999999999998</v>
      </c>
      <c r="L78" s="12">
        <f t="shared" si="56"/>
        <v>2.38</v>
      </c>
      <c r="M78" s="12">
        <f t="shared" si="56"/>
        <v>3.61</v>
      </c>
      <c r="N78" s="12">
        <f t="shared" si="56"/>
        <v>6.07</v>
      </c>
    </row>
    <row r="79" spans="7:14">
      <c r="G79" s="12" t="s">
        <v>175</v>
      </c>
      <c r="H79" s="12">
        <f t="shared" si="55"/>
        <v>7.0000000000000007E-2</v>
      </c>
      <c r="I79" s="12">
        <f t="shared" si="56"/>
        <v>0.27</v>
      </c>
      <c r="J79" s="12">
        <f t="shared" si="56"/>
        <v>0.67</v>
      </c>
      <c r="K79" s="12">
        <f t="shared" si="56"/>
        <v>1.4700000000000002</v>
      </c>
      <c r="L79" s="12">
        <f t="shared" si="56"/>
        <v>2.67</v>
      </c>
      <c r="M79" s="12">
        <f t="shared" si="56"/>
        <v>4.07</v>
      </c>
      <c r="N79" s="12">
        <f t="shared" si="56"/>
        <v>6.86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workbookViewId="0">
      <selection activeCell="K17" sqref="K17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139</v>
      </c>
      <c r="D2" t="s">
        <v>140</v>
      </c>
      <c r="E2" t="s">
        <v>141</v>
      </c>
      <c r="F2" t="s">
        <v>142</v>
      </c>
      <c r="G2" t="s">
        <v>143</v>
      </c>
      <c r="H2" t="s">
        <v>138</v>
      </c>
      <c r="K2" t="s">
        <v>6</v>
      </c>
      <c r="L2" t="s">
        <v>139</v>
      </c>
      <c r="M2" t="s">
        <v>140</v>
      </c>
      <c r="N2" t="s">
        <v>141</v>
      </c>
      <c r="O2" t="s">
        <v>142</v>
      </c>
      <c r="P2" t="s">
        <v>143</v>
      </c>
      <c r="Q2" t="s">
        <v>138</v>
      </c>
      <c r="T2" t="s">
        <v>108</v>
      </c>
      <c r="U2" t="s">
        <v>109</v>
      </c>
    </row>
    <row r="3" spans="1:23">
      <c r="C3" s="3">
        <v>10</v>
      </c>
      <c r="D3" s="3">
        <v>20</v>
      </c>
      <c r="E3" s="3">
        <v>50</v>
      </c>
      <c r="F3" s="3">
        <v>200</v>
      </c>
      <c r="G3" s="3">
        <v>1000</v>
      </c>
      <c r="L3">
        <v>10</v>
      </c>
      <c r="M3">
        <v>20</v>
      </c>
      <c r="N3">
        <v>50</v>
      </c>
      <c r="O3">
        <v>200</v>
      </c>
      <c r="P3">
        <v>1000</v>
      </c>
      <c r="T3" t="s">
        <v>110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3" t="str">
        <f>C4&amp;","&amp;D4&amp;","&amp;E4&amp;","&amp;F4&amp;","&amp;G4</f>
        <v>10나,20나,50나,200나,1000나</v>
      </c>
      <c r="C4" t="str">
        <f t="shared" ref="C4:C13" si="0">$C$3&amp;H4</f>
        <v>10나</v>
      </c>
      <c r="D4" t="str">
        <f t="shared" ref="D4:D13" si="1">$D$3&amp;H4</f>
        <v>20나</v>
      </c>
      <c r="E4" t="str">
        <f t="shared" ref="E4:E13" si="2">$E$3&amp;H4</f>
        <v>50나</v>
      </c>
      <c r="F4" t="str">
        <f t="shared" ref="F4:F13" si="3">$F$3&amp;H4</f>
        <v>200나</v>
      </c>
      <c r="G4" t="str">
        <f t="shared" ref="G4:G13" si="4">$G$3&amp;H4</f>
        <v>1000나</v>
      </c>
      <c r="H4" s="3" t="s">
        <v>124</v>
      </c>
      <c r="J4">
        <v>1</v>
      </c>
      <c r="K4" s="3" t="str">
        <f>L4&amp;","&amp;M4&amp;","&amp;N4&amp;","&amp;O4&amp;","&amp;P4</f>
        <v>1E+61,2E+61,5E+61,2E+62,1E+63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1.9999999999999998E+62</v>
      </c>
      <c r="P4">
        <f>$G$3*Q4</f>
        <v>9.9999999999999988E+62</v>
      </c>
      <c r="Q4" t="str">
        <f>VLOOKUP(H4,T:W,4,FALSE)</f>
        <v>1E+60</v>
      </c>
      <c r="T4" t="s">
        <v>111</v>
      </c>
      <c r="U4">
        <v>8</v>
      </c>
      <c r="V4">
        <f t="shared" ref="V4:V27" si="5">POWER(10,U4)</f>
        <v>100000000</v>
      </c>
      <c r="W4" t="str">
        <f t="shared" ref="W4:W27" si="6">RIGHT(V4,U4)</f>
        <v>00000000</v>
      </c>
    </row>
    <row r="5" spans="1:23">
      <c r="A5">
        <v>2</v>
      </c>
      <c r="B5" s="3" t="str">
        <f t="shared" ref="B5:B13" si="7">C5&amp;","&amp;D5&amp;","&amp;E5&amp;","&amp;F5&amp;","&amp;G5</f>
        <v>10불,20불,50불,200불,1000불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200불</v>
      </c>
      <c r="G5" t="str">
        <f t="shared" si="4"/>
        <v>1000불</v>
      </c>
      <c r="H5" s="3" t="s">
        <v>125</v>
      </c>
      <c r="J5">
        <v>2</v>
      </c>
      <c r="K5" s="3" t="str">
        <f t="shared" ref="K5:K13" si="8">L5&amp;","&amp;M5&amp;","&amp;N5&amp;","&amp;O5&amp;","&amp;P5</f>
        <v>1E+65,2E+65,5E+65,2E+66,1E+67</v>
      </c>
      <c r="L5">
        <f t="shared" ref="L5:L13" si="9">$C$3*Q5</f>
        <v>9.9999999999999999E+64</v>
      </c>
      <c r="M5">
        <f t="shared" ref="M5:M13" si="10">$D$3*Q5</f>
        <v>2E+65</v>
      </c>
      <c r="N5">
        <f t="shared" ref="N5:N13" si="11">$E$3*Q5</f>
        <v>4.9999999999999997E+65</v>
      </c>
      <c r="O5">
        <f t="shared" ref="O5:O13" si="12">$F$3*Q5</f>
        <v>1.9999999999999999E+66</v>
      </c>
      <c r="P5">
        <f t="shared" ref="P5:P13" si="13">$G$3*Q5</f>
        <v>9.9999999999999998E+66</v>
      </c>
      <c r="Q5" t="str">
        <f t="shared" ref="Q5:Q13" si="14">VLOOKUP(H5,T:W,4,FALSE)</f>
        <v>1E+64</v>
      </c>
      <c r="T5" t="s">
        <v>112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3" t="str">
        <f t="shared" si="7"/>
        <v>10무,20무,50무,200무,1000무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200무</v>
      </c>
      <c r="G6" t="str">
        <f t="shared" si="4"/>
        <v>1000무</v>
      </c>
      <c r="H6" s="3" t="s">
        <v>126</v>
      </c>
      <c r="J6">
        <v>3</v>
      </c>
      <c r="K6" s="3" t="str">
        <f t="shared" si="8"/>
        <v>1E+69,2E+69,5E+69,2E+70,1E+71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1.9999999999999998E+70</v>
      </c>
      <c r="P6">
        <f t="shared" si="13"/>
        <v>9.9999999999999992E+70</v>
      </c>
      <c r="Q6" t="str">
        <f t="shared" si="14"/>
        <v>1E+68</v>
      </c>
      <c r="T6" t="s">
        <v>113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3" t="str">
        <f t="shared" si="7"/>
        <v>10대,20대,50대,200대,1000대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200대</v>
      </c>
      <c r="G7" t="str">
        <f t="shared" si="4"/>
        <v>1000대</v>
      </c>
      <c r="H7" s="3" t="s">
        <v>127</v>
      </c>
      <c r="J7">
        <v>4</v>
      </c>
      <c r="K7" s="3" t="str">
        <f t="shared" si="8"/>
        <v>1E+73,2E+73,5E+73,2E+74,1E+75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1.9999999999999999E+74</v>
      </c>
      <c r="P7">
        <f t="shared" si="13"/>
        <v>9.9999999999999993E+74</v>
      </c>
      <c r="Q7" t="str">
        <f t="shared" si="14"/>
        <v>1E+72</v>
      </c>
      <c r="T7" t="s">
        <v>114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3" t="str">
        <f t="shared" si="7"/>
        <v>10겁,20겁,50겁,200겁,1000겁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200겁</v>
      </c>
      <c r="G8" t="str">
        <f t="shared" si="4"/>
        <v>1000겁</v>
      </c>
      <c r="H8" s="3" t="s">
        <v>128</v>
      </c>
      <c r="J8">
        <v>5</v>
      </c>
      <c r="K8" s="3" t="str">
        <f t="shared" si="8"/>
        <v>1E+77,2E+77,5E+77,2E+78,1E+79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2E+78</v>
      </c>
      <c r="P8">
        <f t="shared" si="13"/>
        <v>9.9999999999999997E+78</v>
      </c>
      <c r="Q8" t="str">
        <f t="shared" si="14"/>
        <v>1E+76</v>
      </c>
      <c r="T8" t="s">
        <v>115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3" t="str">
        <f t="shared" si="7"/>
        <v>10업,20업,50업,200업,1000업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200업</v>
      </c>
      <c r="G9" t="str">
        <f t="shared" si="4"/>
        <v>1000업</v>
      </c>
      <c r="H9" s="3" t="s">
        <v>129</v>
      </c>
      <c r="J9">
        <v>6</v>
      </c>
      <c r="K9" s="3" t="str">
        <f t="shared" si="8"/>
        <v>1E+81,2E+81,5E+81,2E+82,1E+83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1.9999999999999999E+82</v>
      </c>
      <c r="P9">
        <f t="shared" si="13"/>
        <v>1E+83</v>
      </c>
      <c r="Q9" t="str">
        <f t="shared" si="14"/>
        <v>1E+80</v>
      </c>
      <c r="T9" t="s">
        <v>116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3" t="str">
        <f t="shared" si="7"/>
        <v>10긍,20긍,50긍,200긍,1000긍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200긍</v>
      </c>
      <c r="G10" t="str">
        <f t="shared" si="4"/>
        <v>1000긍</v>
      </c>
      <c r="H10" s="3" t="s">
        <v>130</v>
      </c>
      <c r="J10">
        <v>7</v>
      </c>
      <c r="K10" s="3" t="str">
        <f t="shared" si="8"/>
        <v>1E+85,2E+85,5E+85,2E+86,1E+87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2E+86</v>
      </c>
      <c r="P10">
        <f t="shared" si="13"/>
        <v>9.9999999999999996E+86</v>
      </c>
      <c r="Q10" t="str">
        <f t="shared" si="14"/>
        <v>1E+84</v>
      </c>
      <c r="T10" t="s">
        <v>117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3" t="str">
        <f t="shared" si="7"/>
        <v>10갈,20갈,50갈,200갈,1000갈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200갈</v>
      </c>
      <c r="G11" t="str">
        <f t="shared" si="4"/>
        <v>1000갈</v>
      </c>
      <c r="H11" s="3" t="s">
        <v>131</v>
      </c>
      <c r="J11">
        <v>8</v>
      </c>
      <c r="K11" s="3" t="str">
        <f t="shared" si="8"/>
        <v>1E+89,2E+89,5E+89,2E+90,1E+91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1.9999999999999999E+90</v>
      </c>
      <c r="P11">
        <f t="shared" si="13"/>
        <v>9.999999999999999E+90</v>
      </c>
      <c r="Q11" t="str">
        <f t="shared" si="14"/>
        <v>1E+88</v>
      </c>
      <c r="T11" t="s">
        <v>118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3" t="str">
        <f t="shared" si="7"/>
        <v>10라,20라,50라,200라,1000라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200라</v>
      </c>
      <c r="G12" t="str">
        <f t="shared" si="4"/>
        <v>1000라</v>
      </c>
      <c r="H12" s="3" t="s">
        <v>132</v>
      </c>
      <c r="J12">
        <v>9</v>
      </c>
      <c r="K12" s="3" t="str">
        <f t="shared" si="8"/>
        <v>1E+93,2E+93,5E+93,2E+94,1E+95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2E+94</v>
      </c>
      <c r="P12">
        <f t="shared" si="13"/>
        <v>1E+95</v>
      </c>
      <c r="Q12" t="str">
        <f t="shared" si="14"/>
        <v>1E+92</v>
      </c>
      <c r="T12" t="s">
        <v>119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3" t="str">
        <f t="shared" si="7"/>
        <v>10가,20가,50가,200가,1000가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200가</v>
      </c>
      <c r="G13" t="str">
        <f t="shared" si="4"/>
        <v>1000가</v>
      </c>
      <c r="H13" s="3" t="s">
        <v>133</v>
      </c>
      <c r="J13">
        <v>10</v>
      </c>
      <c r="K13" s="3" t="str">
        <f t="shared" si="8"/>
        <v>1E+97,2E+97,5E+97,2E+98,1E+99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2E+98</v>
      </c>
      <c r="P13">
        <f t="shared" si="13"/>
        <v>1.0000000000000001E+99</v>
      </c>
      <c r="Q13" t="str">
        <f t="shared" si="14"/>
        <v>1E+96</v>
      </c>
      <c r="T13" t="s">
        <v>120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3" t="str">
        <f t="shared" ref="B14" si="15">C14&amp;","&amp;D14&amp;","&amp;E14&amp;","&amp;F14&amp;","&amp;G14</f>
        <v>10언,20언,50언,200언,1000언</v>
      </c>
      <c r="C14" t="str">
        <f t="shared" ref="C14" si="16">$C$3&amp;H14</f>
        <v>10언</v>
      </c>
      <c r="D14" t="str">
        <f t="shared" ref="D14" si="17">$D$3&amp;H14</f>
        <v>20언</v>
      </c>
      <c r="E14" t="str">
        <f t="shared" ref="E14" si="18">$E$3&amp;H14</f>
        <v>50언</v>
      </c>
      <c r="F14" t="str">
        <f t="shared" ref="F14" si="19">$F$3&amp;H14</f>
        <v>200언</v>
      </c>
      <c r="G14" t="str">
        <f t="shared" ref="G14" si="20">$G$3&amp;H14</f>
        <v>1000언</v>
      </c>
      <c r="H14" s="3" t="s">
        <v>159</v>
      </c>
      <c r="J14">
        <v>11</v>
      </c>
      <c r="K14" s="3" t="str">
        <f t="shared" ref="K14" si="21">L14&amp;","&amp;M14&amp;","&amp;N14&amp;","&amp;O14&amp;","&amp;P14</f>
        <v>1E+101,2E+101,5E+101,2E+102,1E+103</v>
      </c>
      <c r="L14">
        <f t="shared" ref="L14" si="22">$C$3*Q14</f>
        <v>9.9999999999999998E+100</v>
      </c>
      <c r="M14">
        <f t="shared" ref="M14" si="23">$D$3*Q14</f>
        <v>2E+101</v>
      </c>
      <c r="N14">
        <f t="shared" ref="N14" si="24">$E$3*Q14</f>
        <v>4.9999999999999999E+101</v>
      </c>
      <c r="O14">
        <f t="shared" ref="O14" si="25">$F$3*Q14</f>
        <v>2E+102</v>
      </c>
      <c r="P14">
        <f t="shared" ref="P14" si="26">$G$3*Q14</f>
        <v>1E+103</v>
      </c>
      <c r="Q14" t="str">
        <f t="shared" ref="Q14" si="27">VLOOKUP(H14,T:W,4,FALSE)</f>
        <v>1E+100</v>
      </c>
      <c r="T14" t="s">
        <v>121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3" t="str">
        <f t="shared" ref="B15" si="28">C15&amp;","&amp;D15&amp;","&amp;E15&amp;","&amp;F15&amp;","&amp;G15</f>
        <v>10승,20승,50승,200승,1000승</v>
      </c>
      <c r="C15" t="str">
        <f t="shared" ref="C15" si="29">$C$3&amp;H15</f>
        <v>10승</v>
      </c>
      <c r="D15" t="str">
        <f t="shared" ref="D15" si="30">$D$3&amp;H15</f>
        <v>20승</v>
      </c>
      <c r="E15" t="str">
        <f t="shared" ref="E15" si="31">$E$3&amp;H15</f>
        <v>50승</v>
      </c>
      <c r="F15" t="str">
        <f t="shared" ref="F15" si="32">$F$3&amp;H15</f>
        <v>200승</v>
      </c>
      <c r="G15" t="str">
        <f t="shared" ref="G15" si="33">$G$3&amp;H15</f>
        <v>1000승</v>
      </c>
      <c r="H15" s="3" t="s">
        <v>166</v>
      </c>
      <c r="J15">
        <v>12</v>
      </c>
      <c r="K15" s="3" t="str">
        <f t="shared" ref="K15" si="34">L15&amp;","&amp;M15&amp;","&amp;N15&amp;","&amp;O15&amp;","&amp;P15</f>
        <v>1E+105,2E+105,5E+105,2E+106,1E+107</v>
      </c>
      <c r="L15">
        <f t="shared" ref="L15" si="35">$C$3*Q15</f>
        <v>9.9999999999999994E+104</v>
      </c>
      <c r="M15">
        <f t="shared" ref="M15" si="36">$D$3*Q15</f>
        <v>1.9999999999999999E+105</v>
      </c>
      <c r="N15">
        <f t="shared" ref="N15" si="37">$E$3*Q15</f>
        <v>5.0000000000000005E+105</v>
      </c>
      <c r="O15">
        <f t="shared" ref="O15" si="38">$F$3*Q15</f>
        <v>2.0000000000000002E+106</v>
      </c>
      <c r="P15">
        <f t="shared" ref="P15" si="39">$G$3*Q15</f>
        <v>9.9999999999999997E+106</v>
      </c>
      <c r="Q15" t="str">
        <f t="shared" ref="Q15" si="40">VLOOKUP(H15,T:W,4,FALSE)</f>
        <v>1E+104</v>
      </c>
      <c r="T15" t="s">
        <v>122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A16">
        <v>13</v>
      </c>
      <c r="B16" s="3" t="str">
        <f t="shared" ref="B16:B17" si="41">C16&amp;","&amp;D16&amp;","&amp;E16&amp;","&amp;F16&amp;","&amp;G16</f>
        <v>10마,20마,50마,200마,1000마</v>
      </c>
      <c r="C16" t="str">
        <f t="shared" ref="C16:C17" si="42">$C$3&amp;H16</f>
        <v>10마</v>
      </c>
      <c r="D16" t="str">
        <f t="shared" ref="D16:D17" si="43">$D$3&amp;H16</f>
        <v>20마</v>
      </c>
      <c r="E16" t="str">
        <f t="shared" ref="E16:E17" si="44">$E$3&amp;H16</f>
        <v>50마</v>
      </c>
      <c r="F16" t="str">
        <f t="shared" ref="F16:F17" si="45">$F$3&amp;H16</f>
        <v>200마</v>
      </c>
      <c r="G16" t="str">
        <f t="shared" ref="G16:G17" si="46">$G$3&amp;H16</f>
        <v>1000마</v>
      </c>
      <c r="H16" s="3" t="s">
        <v>167</v>
      </c>
      <c r="J16">
        <v>13</v>
      </c>
      <c r="K16" s="3" t="str">
        <f t="shared" ref="K16:K17" si="47">L16&amp;","&amp;M16&amp;","&amp;N16&amp;","&amp;O16&amp;","&amp;P16</f>
        <v>1E+109,2E+109,5E+109,2E+110,1E+111</v>
      </c>
      <c r="L16">
        <f t="shared" ref="L16:L17" si="48">$C$3*Q16</f>
        <v>9.9999999999999998E+108</v>
      </c>
      <c r="M16">
        <f t="shared" ref="M16:M17" si="49">$D$3*Q16</f>
        <v>2E+109</v>
      </c>
      <c r="N16">
        <f t="shared" ref="N16:N17" si="50">$E$3*Q16</f>
        <v>5.0000000000000001E+109</v>
      </c>
      <c r="O16">
        <f t="shared" ref="O16:O17" si="51">$F$3*Q16</f>
        <v>2E+110</v>
      </c>
      <c r="P16">
        <f t="shared" ref="P16:P17" si="52">$G$3*Q16</f>
        <v>1.0000000000000001E+111</v>
      </c>
      <c r="Q16" t="str">
        <f t="shared" ref="Q16:Q17" si="53">VLOOKUP(H16,T:W,4,FALSE)</f>
        <v>1E+108</v>
      </c>
      <c r="T16" t="s">
        <v>123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1:23">
      <c r="A17">
        <v>14</v>
      </c>
      <c r="B17" s="3" t="str">
        <f t="shared" si="41"/>
        <v>10살,20살,50살,200살,1000살</v>
      </c>
      <c r="C17" t="str">
        <f t="shared" si="42"/>
        <v>10살</v>
      </c>
      <c r="D17" t="str">
        <f t="shared" si="43"/>
        <v>20살</v>
      </c>
      <c r="E17" t="str">
        <f t="shared" si="44"/>
        <v>50살</v>
      </c>
      <c r="F17" t="str">
        <f t="shared" si="45"/>
        <v>200살</v>
      </c>
      <c r="G17" t="str">
        <f t="shared" si="46"/>
        <v>1000살</v>
      </c>
      <c r="H17" s="3" t="s">
        <v>179</v>
      </c>
      <c r="J17">
        <v>14</v>
      </c>
      <c r="K17" s="3" t="str">
        <f t="shared" si="47"/>
        <v>1E+113,2E+113,5E+113,2E+114,1E+115</v>
      </c>
      <c r="L17">
        <f t="shared" si="48"/>
        <v>1E+113</v>
      </c>
      <c r="M17">
        <f t="shared" si="49"/>
        <v>2E+113</v>
      </c>
      <c r="N17">
        <f t="shared" si="50"/>
        <v>4.9999999999999994E+113</v>
      </c>
      <c r="O17">
        <f t="shared" si="51"/>
        <v>1.9999999999999998E+114</v>
      </c>
      <c r="P17">
        <f t="shared" si="52"/>
        <v>1E+115</v>
      </c>
      <c r="Q17" t="str">
        <f t="shared" si="53"/>
        <v>1E+112</v>
      </c>
      <c r="T17" t="s">
        <v>124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1:23">
      <c r="T18" t="s">
        <v>125</v>
      </c>
      <c r="U18">
        <v>64</v>
      </c>
      <c r="V18">
        <f t="shared" si="5"/>
        <v>1E+64</v>
      </c>
      <c r="W18" t="str">
        <f t="shared" si="6"/>
        <v>1E+64</v>
      </c>
    </row>
    <row r="19" spans="1:23">
      <c r="T19" t="s">
        <v>126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1:23">
      <c r="T20" t="s">
        <v>127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1:23">
      <c r="T21" t="s">
        <v>128</v>
      </c>
      <c r="U21">
        <v>76</v>
      </c>
      <c r="V21">
        <f t="shared" si="5"/>
        <v>1E+76</v>
      </c>
      <c r="W21" t="str">
        <f t="shared" si="6"/>
        <v>1E+76</v>
      </c>
    </row>
    <row r="22" spans="1:23">
      <c r="T22" t="s">
        <v>129</v>
      </c>
      <c r="U22">
        <v>80</v>
      </c>
      <c r="V22">
        <f t="shared" si="5"/>
        <v>1E+80</v>
      </c>
      <c r="W22" t="str">
        <f t="shared" si="6"/>
        <v>1E+80</v>
      </c>
    </row>
    <row r="23" spans="1:23">
      <c r="T23" t="s">
        <v>130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1:23">
      <c r="T24" t="s">
        <v>131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1:23">
      <c r="T25" t="s">
        <v>132</v>
      </c>
      <c r="U25">
        <v>92</v>
      </c>
      <c r="V25">
        <f t="shared" si="5"/>
        <v>1E+92</v>
      </c>
      <c r="W25" t="str">
        <f t="shared" si="6"/>
        <v>1E+92</v>
      </c>
    </row>
    <row r="26" spans="1:23">
      <c r="T26" t="s">
        <v>133</v>
      </c>
      <c r="U26">
        <v>96</v>
      </c>
      <c r="V26">
        <f t="shared" si="5"/>
        <v>1E+96</v>
      </c>
      <c r="W26" t="str">
        <f t="shared" si="6"/>
        <v>1E+96</v>
      </c>
    </row>
    <row r="27" spans="1:23">
      <c r="T27" t="s">
        <v>159</v>
      </c>
      <c r="U27">
        <v>100</v>
      </c>
      <c r="V27">
        <f t="shared" si="5"/>
        <v>1E+100</v>
      </c>
      <c r="W27" t="str">
        <f t="shared" si="6"/>
        <v>1E+100</v>
      </c>
    </row>
    <row r="28" spans="1:23">
      <c r="T28" t="s">
        <v>166</v>
      </c>
      <c r="U28">
        <v>104</v>
      </c>
      <c r="V28">
        <f t="shared" ref="V28:V29" si="54">POWER(10,U28)</f>
        <v>1E+104</v>
      </c>
      <c r="W28" t="str">
        <f t="shared" ref="W28:W29" si="55">RIGHT(V28,U28)</f>
        <v>1E+104</v>
      </c>
    </row>
    <row r="29" spans="1:23">
      <c r="T29" t="s">
        <v>167</v>
      </c>
      <c r="U29">
        <v>108</v>
      </c>
      <c r="V29">
        <f t="shared" si="54"/>
        <v>1E+108</v>
      </c>
      <c r="W29" t="str">
        <f t="shared" si="55"/>
        <v>1E+108</v>
      </c>
    </row>
    <row r="30" spans="1:23">
      <c r="T30" t="s">
        <v>179</v>
      </c>
      <c r="U30">
        <v>112</v>
      </c>
      <c r="V30">
        <f t="shared" ref="V30:V31" si="56">POWER(10,U30)</f>
        <v>9.9999999999999993E+111</v>
      </c>
      <c r="W30" t="str">
        <f t="shared" ref="W30:W31" si="57">RIGHT(V30,U30)</f>
        <v>1E+112</v>
      </c>
    </row>
    <row r="31" spans="1:23">
      <c r="T31" t="s">
        <v>180</v>
      </c>
      <c r="U31">
        <v>116</v>
      </c>
      <c r="V31">
        <f t="shared" si="56"/>
        <v>1E+116</v>
      </c>
      <c r="W31" t="str">
        <f t="shared" si="57"/>
        <v>1E+116</v>
      </c>
    </row>
    <row r="32" spans="1:23">
      <c r="V32" s="39"/>
    </row>
    <row r="33" spans="22:22">
      <c r="V33" s="39"/>
    </row>
    <row r="34" spans="22:22">
      <c r="V34" s="39"/>
    </row>
    <row r="35" spans="22:22">
      <c r="V35" s="39"/>
    </row>
    <row r="36" spans="22:22">
      <c r="V36" s="39"/>
    </row>
    <row r="37" spans="22:22">
      <c r="V37" s="39"/>
    </row>
    <row r="38" spans="22:22">
      <c r="V38" s="39"/>
    </row>
    <row r="39" spans="22:22">
      <c r="V39" s="39"/>
    </row>
    <row r="40" spans="22:22">
      <c r="V40" s="39"/>
    </row>
    <row r="41" spans="22:22">
      <c r="V41" s="39"/>
    </row>
    <row r="42" spans="22:22">
      <c r="V42" s="39"/>
    </row>
    <row r="43" spans="22:22">
      <c r="V43" s="39"/>
    </row>
    <row r="44" spans="22:22">
      <c r="V44" s="39"/>
    </row>
    <row r="45" spans="22:22">
      <c r="V45" s="39"/>
    </row>
    <row r="46" spans="22:22">
      <c r="V46" s="39"/>
    </row>
    <row r="47" spans="22:22">
      <c r="V47" s="39"/>
    </row>
    <row r="48" spans="22:22">
      <c r="V48" s="39"/>
    </row>
    <row r="49" spans="22:22">
      <c r="V49" s="39"/>
    </row>
    <row r="50" spans="22:22">
      <c r="V50" s="3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2023-05-10T08:39:04Z</dcterms:modified>
</cp:coreProperties>
</file>