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3C05F00B-75B7-4FC1-8916-FF482D09EA80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YorinMission" sheetId="1" r:id="rId1"/>
    <sheet name="rew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42" i="1"/>
  <c r="H41" i="1"/>
  <c r="H40" i="1"/>
  <c r="H39" i="1"/>
  <c r="H36" i="1"/>
  <c r="H35" i="1"/>
  <c r="H34" i="1"/>
  <c r="H33" i="1"/>
  <c r="H31" i="1"/>
  <c r="H30" i="1"/>
  <c r="H28" i="1"/>
  <c r="H27" i="1"/>
  <c r="H25" i="1"/>
  <c r="H24" i="1"/>
  <c r="H23" i="1"/>
  <c r="H22" i="1"/>
  <c r="H19" i="1"/>
  <c r="H18" i="1"/>
  <c r="H17" i="1"/>
  <c r="H16" i="1"/>
  <c r="H15" i="1"/>
  <c r="H13" i="1"/>
  <c r="H11" i="1"/>
  <c r="H10" i="1"/>
  <c r="H9" i="1"/>
  <c r="H6" i="1"/>
  <c r="H3" i="1"/>
  <c r="H2" i="1"/>
  <c r="G13" i="2"/>
  <c r="G12" i="2"/>
  <c r="P9" i="2"/>
  <c r="P22" i="2" s="1"/>
  <c r="O9" i="2"/>
  <c r="O22" i="2" s="1"/>
  <c r="N11" i="2"/>
  <c r="N24" i="2" s="1"/>
  <c r="P12" i="2"/>
  <c r="P25" i="2" s="1"/>
  <c r="N9" i="2"/>
  <c r="N22" i="2" s="1"/>
  <c r="M9" i="2"/>
  <c r="M22" i="2" s="1"/>
  <c r="P13" i="2"/>
  <c r="P26" i="2" s="1"/>
  <c r="O13" i="2"/>
  <c r="O26" i="2" s="1"/>
  <c r="N13" i="2"/>
  <c r="N26" i="2" s="1"/>
  <c r="M13" i="2"/>
  <c r="M26" i="2" s="1"/>
  <c r="O12" i="2"/>
  <c r="O25" i="2" s="1"/>
  <c r="N12" i="2"/>
  <c r="N25" i="2" s="1"/>
  <c r="M12" i="2"/>
  <c r="M25" i="2" s="1"/>
  <c r="P11" i="2"/>
  <c r="P24" i="2" s="1"/>
  <c r="O11" i="2"/>
  <c r="O24" i="2" s="1"/>
  <c r="M11" i="2"/>
  <c r="M24" i="2" s="1"/>
  <c r="P10" i="2"/>
  <c r="P23" i="2" s="1"/>
  <c r="O10" i="2"/>
  <c r="O23" i="2" s="1"/>
  <c r="N10" i="2"/>
  <c r="N23" i="2" s="1"/>
  <c r="M10" i="2"/>
  <c r="M23" i="2" s="1"/>
  <c r="P8" i="2"/>
  <c r="O8" i="2"/>
  <c r="N8" i="2"/>
  <c r="M8" i="2"/>
  <c r="P7" i="2"/>
  <c r="P20" i="2" s="1"/>
  <c r="O7" i="2"/>
  <c r="O20" i="2" s="1"/>
  <c r="N7" i="2"/>
  <c r="N20" i="2" s="1"/>
  <c r="M7" i="2"/>
  <c r="M20" i="2" s="1"/>
  <c r="P6" i="2"/>
  <c r="P19" i="2" s="1"/>
  <c r="O6" i="2"/>
  <c r="O19" i="2" s="1"/>
  <c r="N6" i="2"/>
  <c r="N19" i="2" s="1"/>
  <c r="M6" i="2"/>
  <c r="M19" i="2" s="1"/>
  <c r="P5" i="2"/>
  <c r="O5" i="2"/>
  <c r="N5" i="2"/>
  <c r="M5" i="2"/>
  <c r="L13" i="2"/>
  <c r="L26" i="2" s="1"/>
  <c r="L12" i="2"/>
  <c r="L25" i="2" s="1"/>
  <c r="L11" i="2"/>
  <c r="L24" i="2" s="1"/>
  <c r="L10" i="2"/>
  <c r="L23" i="2" s="1"/>
  <c r="L9" i="2"/>
  <c r="L22" i="2" s="1"/>
  <c r="L8" i="2"/>
  <c r="L7" i="2"/>
  <c r="L20" i="2" s="1"/>
  <c r="L6" i="2"/>
  <c r="L19" i="2" s="1"/>
  <c r="L5" i="2"/>
  <c r="K13" i="2"/>
  <c r="K26" i="2" s="1"/>
  <c r="J13" i="2"/>
  <c r="J26" i="2" s="1"/>
  <c r="F14" i="2"/>
  <c r="K12" i="2"/>
  <c r="K25" i="2" s="1"/>
  <c r="K11" i="2"/>
  <c r="K24" i="2" s="1"/>
  <c r="K10" i="2"/>
  <c r="K23" i="2" s="1"/>
  <c r="K9" i="2"/>
  <c r="K22" i="2" s="1"/>
  <c r="K8" i="2"/>
  <c r="K6" i="2"/>
  <c r="K19" i="2" s="1"/>
  <c r="K7" i="2"/>
  <c r="K20" i="2" s="1"/>
  <c r="K5" i="2"/>
  <c r="J12" i="2"/>
  <c r="J25" i="2" s="1"/>
  <c r="J11" i="2"/>
  <c r="J24" i="2" s="1"/>
  <c r="J10" i="2"/>
  <c r="J23" i="2" s="1"/>
  <c r="J9" i="2"/>
  <c r="J22" i="2" s="1"/>
  <c r="J8" i="2"/>
  <c r="J7" i="2"/>
  <c r="J20" i="2" s="1"/>
  <c r="J6" i="2"/>
  <c r="J19" i="2" s="1"/>
  <c r="J5" i="2"/>
  <c r="Q22" i="2" l="1"/>
  <c r="Q23" i="2"/>
  <c r="Q25" i="2"/>
  <c r="Q13" i="2"/>
  <c r="Q12" i="2"/>
  <c r="Q24" i="2" l="1"/>
  <c r="Q26" i="2"/>
  <c r="G8" i="2"/>
  <c r="C13" i="2"/>
  <c r="Q6" i="2"/>
  <c r="Q7" i="2"/>
  <c r="Q8" i="2"/>
  <c r="Q9" i="2"/>
  <c r="Q10" i="2"/>
  <c r="Q11" i="2"/>
  <c r="Q5" i="2"/>
  <c r="G6" i="2"/>
  <c r="G7" i="2"/>
  <c r="G9" i="2"/>
  <c r="G10" i="2"/>
  <c r="G11" i="2"/>
  <c r="G5" i="2"/>
  <c r="H8" i="1" l="1"/>
  <c r="H38" i="1"/>
  <c r="H7" i="1"/>
  <c r="H21" i="1"/>
  <c r="H37" i="1"/>
  <c r="C11" i="2" s="1"/>
  <c r="J21" i="2"/>
  <c r="L21" i="2"/>
  <c r="K21" i="2"/>
  <c r="M21" i="2"/>
  <c r="O21" i="2"/>
  <c r="P21" i="2"/>
  <c r="Q21" i="2" s="1"/>
  <c r="N21" i="2"/>
  <c r="H29" i="1"/>
  <c r="H4" i="1"/>
  <c r="H26" i="1"/>
  <c r="H12" i="1"/>
  <c r="H14" i="1"/>
  <c r="H20" i="1"/>
  <c r="H5" i="1"/>
  <c r="K18" i="2"/>
  <c r="M18" i="2"/>
  <c r="N18" i="2"/>
  <c r="O18" i="2"/>
  <c r="P18" i="2"/>
  <c r="J18" i="2"/>
  <c r="L18" i="2"/>
  <c r="C12" i="2"/>
  <c r="Q14" i="2"/>
  <c r="C7" i="2"/>
  <c r="C9" i="2"/>
  <c r="C5" i="2"/>
  <c r="C10" i="2"/>
  <c r="C6" i="2" l="1"/>
  <c r="Q20" i="2"/>
  <c r="Q19" i="2"/>
  <c r="Q18" i="2"/>
  <c r="C8" i="2"/>
</calcChain>
</file>

<file path=xl/sharedStrings.xml><?xml version="1.0" encoding="utf-8"?>
<sst xmlns="http://schemas.openxmlformats.org/spreadsheetml/2006/main" count="186" uniqueCount="146">
  <si>
    <t>id</t>
  </si>
  <si>
    <t>title</t>
  </si>
  <si>
    <t>rewardRequire</t>
  </si>
  <si>
    <t>stringid</t>
  </si>
  <si>
    <t>enable</t>
    <phoneticPr fontId="1" type="noConversion"/>
  </si>
  <si>
    <t>reward1</t>
    <phoneticPr fontId="1" type="noConversion"/>
  </si>
  <si>
    <t>reward1_value</t>
    <phoneticPr fontId="1" type="noConversion"/>
  </si>
  <si>
    <t>YMission1_1</t>
    <phoneticPr fontId="1" type="noConversion"/>
  </si>
  <si>
    <t>missionDay</t>
    <phoneticPr fontId="1" type="noConversion"/>
  </si>
  <si>
    <t>YMission1_2</t>
  </si>
  <si>
    <t>YMission1_3</t>
  </si>
  <si>
    <t>YMission1_4</t>
  </si>
  <si>
    <t>YMission1_5</t>
  </si>
  <si>
    <t>YMission1_6</t>
  </si>
  <si>
    <t>YMission2_1</t>
    <phoneticPr fontId="1" type="noConversion"/>
  </si>
  <si>
    <t>YMission2_2</t>
  </si>
  <si>
    <t>YMission2_3</t>
  </si>
  <si>
    <t>YMission2_4</t>
  </si>
  <si>
    <t>YMission2_5</t>
  </si>
  <si>
    <t>YMission2_6</t>
  </si>
  <si>
    <t>MaxClear</t>
    <phoneticPr fontId="1" type="noConversion"/>
  </si>
  <si>
    <t>description</t>
    <phoneticPr fontId="1" type="noConversion"/>
  </si>
  <si>
    <t>YMission3_2</t>
  </si>
  <si>
    <t>YMission4_2</t>
  </si>
  <si>
    <t>YMission5_2</t>
  </si>
  <si>
    <t>YMission3_1</t>
    <phoneticPr fontId="1" type="noConversion"/>
  </si>
  <si>
    <t>YMission3_3</t>
  </si>
  <si>
    <t>YMission3_4</t>
  </si>
  <si>
    <t>YMission3_5</t>
  </si>
  <si>
    <t>YMission3_6</t>
  </si>
  <si>
    <t>YMission4_1</t>
    <phoneticPr fontId="1" type="noConversion"/>
  </si>
  <si>
    <t>YMission4_3</t>
  </si>
  <si>
    <t>YMission4_4</t>
  </si>
  <si>
    <t>YMission4_5</t>
  </si>
  <si>
    <t>YMission5_1</t>
    <phoneticPr fontId="1" type="noConversion"/>
  </si>
  <si>
    <t>YMission5_3</t>
  </si>
  <si>
    <t>YMission5_4</t>
  </si>
  <si>
    <t>YMission5_5</t>
  </si>
  <si>
    <t>YMission6_1</t>
    <phoneticPr fontId="1" type="noConversion"/>
  </si>
  <si>
    <t>YMission6_2</t>
  </si>
  <si>
    <t>YMission6_3</t>
  </si>
  <si>
    <t>YMission6_4</t>
  </si>
  <si>
    <t>YMission6_5</t>
  </si>
  <si>
    <t>YMission7_1</t>
    <phoneticPr fontId="1" type="noConversion"/>
  </si>
  <si>
    <t>YMission7_3</t>
  </si>
  <si>
    <t>YMission7_4</t>
  </si>
  <si>
    <t>견공 먹이주기</t>
    <phoneticPr fontId="1" type="noConversion"/>
  </si>
  <si>
    <t>가방 - 환수에서 각성 가능</t>
    <phoneticPr fontId="1" type="noConversion"/>
  </si>
  <si>
    <t>메뉴 - 여우정수에서 각성 가능</t>
    <phoneticPr fontId="1" type="noConversion"/>
  </si>
  <si>
    <t>요괴 사냥 - 보스도전에서 획득 가능</t>
    <phoneticPr fontId="1" type="noConversion"/>
  </si>
  <si>
    <t>가방 - 무기에서 제작 가능</t>
    <phoneticPr fontId="1" type="noConversion"/>
  </si>
  <si>
    <t>가방 - 환수 장비에서 획득 가능</t>
    <phoneticPr fontId="1" type="noConversion"/>
  </si>
  <si>
    <t>메뉴 - 문파에서 가입 가능</t>
    <phoneticPr fontId="1" type="noConversion"/>
  </si>
  <si>
    <t>메뉴 - 문파에서 먹이주기 가능</t>
    <phoneticPr fontId="1" type="noConversion"/>
  </si>
  <si>
    <t>재화</t>
    <phoneticPr fontId="1" type="noConversion"/>
  </si>
  <si>
    <t>옥</t>
    <phoneticPr fontId="1" type="noConversion"/>
  </si>
  <si>
    <t>수련의돌</t>
    <phoneticPr fontId="1" type="noConversion"/>
  </si>
  <si>
    <t>여우구슬</t>
    <phoneticPr fontId="1" type="noConversion"/>
  </si>
  <si>
    <t>무공비급</t>
    <phoneticPr fontId="1" type="noConversion"/>
  </si>
  <si>
    <t>소환서</t>
    <phoneticPr fontId="1" type="noConversion"/>
  </si>
  <si>
    <t>영혼열쇠</t>
    <phoneticPr fontId="1" type="noConversion"/>
  </si>
  <si>
    <t>천도복숭아</t>
    <phoneticPr fontId="1" type="noConversion"/>
  </si>
  <si>
    <t>itemtype</t>
    <phoneticPr fontId="1" type="noConversion"/>
  </si>
  <si>
    <t>불멸석</t>
    <phoneticPr fontId="1" type="noConversion"/>
  </si>
  <si>
    <t>value</t>
    <phoneticPr fontId="1" type="noConversion"/>
  </si>
  <si>
    <t>예상 지급량</t>
    <phoneticPr fontId="1" type="noConversion"/>
  </si>
  <si>
    <t>count</t>
    <phoneticPr fontId="1" type="noConversion"/>
  </si>
  <si>
    <t>missionNum</t>
    <phoneticPr fontId="1" type="noConversion"/>
  </si>
  <si>
    <t>Day1</t>
    <phoneticPr fontId="1" type="noConversion"/>
  </si>
  <si>
    <t>Day2</t>
    <phoneticPr fontId="1" type="noConversion"/>
  </si>
  <si>
    <t>Day3</t>
  </si>
  <si>
    <t>Day4</t>
  </si>
  <si>
    <t>Day5</t>
  </si>
  <si>
    <t>Day6</t>
  </si>
  <si>
    <t>Day7</t>
  </si>
  <si>
    <t>실제 지급량</t>
    <phoneticPr fontId="1" type="noConversion"/>
  </si>
  <si>
    <t>displayOrder</t>
    <phoneticPr fontId="1" type="noConversion"/>
  </si>
  <si>
    <t>YMission1_7</t>
    <phoneticPr fontId="1" type="noConversion"/>
  </si>
  <si>
    <t>YMission1_8</t>
    <phoneticPr fontId="1" type="noConversion"/>
  </si>
  <si>
    <t>메뉴 - 상점 - 소환에서 뽑기를 통해 획득 가능</t>
    <phoneticPr fontId="1" type="noConversion"/>
  </si>
  <si>
    <t>검조각</t>
    <phoneticPr fontId="1" type="noConversion"/>
  </si>
  <si>
    <t>[일마다 보상획득하는 횟수 (타입별)]</t>
    <phoneticPr fontId="1" type="noConversion"/>
  </si>
  <si>
    <t>[일마다 보상획득하는 수량 (타입별)]</t>
    <phoneticPr fontId="1" type="noConversion"/>
  </si>
  <si>
    <t>배율</t>
    <phoneticPr fontId="1" type="noConversion"/>
  </si>
  <si>
    <t>총 지급량 (실제 지급)</t>
    <phoneticPr fontId="1" type="noConversion"/>
  </si>
  <si>
    <t>가방 - 무기에서 제작 가능
강철이전에서 수련의돌 획득 가능</t>
    <phoneticPr fontId="1" type="noConversion"/>
  </si>
  <si>
    <t>YMission5_6</t>
    <phoneticPr fontId="1" type="noConversion"/>
  </si>
  <si>
    <t>YMission7_5</t>
    <phoneticPr fontId="1" type="noConversion"/>
  </si>
  <si>
    <t>YMission7_2</t>
    <phoneticPr fontId="1" type="noConversion"/>
  </si>
  <si>
    <t>메뉴 - 강철이에서 플레이 가능</t>
    <phoneticPr fontId="1" type="noConversion"/>
  </si>
  <si>
    <t>상점에서 시작세트 1 구입</t>
    <phoneticPr fontId="1" type="noConversion"/>
  </si>
  <si>
    <t>요괴도장 10층까지 클리어</t>
    <phoneticPr fontId="1" type="noConversion"/>
  </si>
  <si>
    <t>아기 현무 각성</t>
    <phoneticPr fontId="1" type="noConversion"/>
  </si>
  <si>
    <t>반딧불 요괴전 클리어</t>
    <phoneticPr fontId="1" type="noConversion"/>
  </si>
  <si>
    <t>도깨비전 클리어</t>
    <phoneticPr fontId="1" type="noConversion"/>
  </si>
  <si>
    <t>스테이지 50 달성</t>
    <phoneticPr fontId="1" type="noConversion"/>
  </si>
  <si>
    <t>전설 4등급 무기 획득</t>
    <phoneticPr fontId="1" type="noConversion"/>
  </si>
  <si>
    <t>전설 4등급 노리개 획득</t>
    <phoneticPr fontId="1" type="noConversion"/>
  </si>
  <si>
    <t>도깨비 대장간 클리어</t>
    <phoneticPr fontId="1" type="noConversion"/>
  </si>
  <si>
    <t>신물 - 현무 노리개 제작</t>
    <phoneticPr fontId="1" type="noConversion"/>
  </si>
  <si>
    <t>여우구슬 각성</t>
    <phoneticPr fontId="1" type="noConversion"/>
  </si>
  <si>
    <t>영혼의 숲 클리어</t>
    <phoneticPr fontId="1" type="noConversion"/>
  </si>
  <si>
    <t>태극도장 클리어</t>
    <phoneticPr fontId="1" type="noConversion"/>
  </si>
  <si>
    <t>오프라인 보상 받기</t>
    <phoneticPr fontId="1" type="noConversion"/>
  </si>
  <si>
    <t>12 요괴전(자) 힘의 증표 획득</t>
    <phoneticPr fontId="1" type="noConversion"/>
  </si>
  <si>
    <t>환수 장비 - 현무 갑주 획득</t>
    <phoneticPr fontId="1" type="noConversion"/>
  </si>
  <si>
    <t>강철이전 클리어</t>
    <phoneticPr fontId="1" type="noConversion"/>
  </si>
  <si>
    <t>백귀야행 클리어</t>
    <phoneticPr fontId="1" type="noConversion"/>
  </si>
  <si>
    <t>12 요괴전(인) 강함의 증표 획득</t>
    <phoneticPr fontId="1" type="noConversion"/>
  </si>
  <si>
    <t>유물 복원 하급 허리 장식 레벨 100 달성</t>
    <phoneticPr fontId="1" type="noConversion"/>
  </si>
  <si>
    <t>환수 장비 강화 Lv. 10 달성</t>
    <phoneticPr fontId="1" type="noConversion"/>
  </si>
  <si>
    <t>악귀퇴치 클리어</t>
    <phoneticPr fontId="1" type="noConversion"/>
  </si>
  <si>
    <t>12 요괴전(미) 폭주석 획득</t>
    <phoneticPr fontId="1" type="noConversion"/>
  </si>
  <si>
    <t>환수의 시련 - 현무 도전</t>
    <phoneticPr fontId="1" type="noConversion"/>
  </si>
  <si>
    <t>외형 능력치 변경</t>
    <phoneticPr fontId="1" type="noConversion"/>
  </si>
  <si>
    <t>도술 1레벨 달성</t>
    <phoneticPr fontId="1" type="noConversion"/>
  </si>
  <si>
    <t>12 요괴전(해) 십이지석 획득</t>
    <phoneticPr fontId="1" type="noConversion"/>
  </si>
  <si>
    <t>요괴지옥 - 지옥 불꽃 클리어</t>
    <phoneticPr fontId="1" type="noConversion"/>
  </si>
  <si>
    <t>검의산 클리어</t>
    <phoneticPr fontId="1" type="noConversion"/>
  </si>
  <si>
    <t>부처님전 - 여래전 클리어</t>
    <phoneticPr fontId="1" type="noConversion"/>
  </si>
  <si>
    <t>문파 가입</t>
    <phoneticPr fontId="1" type="noConversion"/>
  </si>
  <si>
    <t>요괴 도장 (어려움) 30층 클리어</t>
    <phoneticPr fontId="1" type="noConversion"/>
  </si>
  <si>
    <t>십만대산 클리어</t>
    <phoneticPr fontId="1" type="noConversion"/>
  </si>
  <si>
    <t>무기 - 필멸검 제작</t>
    <phoneticPr fontId="1" type="noConversion"/>
  </si>
  <si>
    <t>무기 - 요물검 제작</t>
    <phoneticPr fontId="1" type="noConversion"/>
  </si>
  <si>
    <t>무기 - 야차검 제작</t>
    <phoneticPr fontId="1" type="noConversion"/>
  </si>
  <si>
    <t>요괴탈 1단계 클리어</t>
    <phoneticPr fontId="1" type="noConversion"/>
  </si>
  <si>
    <t>복주머니 열어보기</t>
    <phoneticPr fontId="1" type="noConversion"/>
  </si>
  <si>
    <t>부처님전 - 부처님 손바닥 클리어</t>
    <phoneticPr fontId="1" type="noConversion"/>
  </si>
  <si>
    <t>메뉴 - 상점 - 광고제거에서
구매 가능</t>
    <phoneticPr fontId="1" type="noConversion"/>
  </si>
  <si>
    <t>요괴 사냥 - 한계돌파에서
플레이 가능</t>
    <phoneticPr fontId="1" type="noConversion"/>
  </si>
  <si>
    <t>메인 화면 좌측 오프라인 보상
터치를 통해 획득 가능</t>
    <phoneticPr fontId="1" type="noConversion"/>
  </si>
  <si>
    <t>메뉴 - 유물복원에서 레벨업 가능</t>
    <phoneticPr fontId="1" type="noConversion"/>
  </si>
  <si>
    <t>전리품 교환</t>
    <phoneticPr fontId="1" type="noConversion"/>
  </si>
  <si>
    <t>메뉴 - 보상 - 전리품 수집에서
교환 가능</t>
    <phoneticPr fontId="1" type="noConversion"/>
  </si>
  <si>
    <t>가방 - 환수 장비 - 강화에서
레벨업 가능</t>
    <phoneticPr fontId="1" type="noConversion"/>
  </si>
  <si>
    <t>메뉴 - 외형 - 능력치 슬롯에서
변경 가능</t>
    <phoneticPr fontId="1" type="noConversion"/>
  </si>
  <si>
    <t>메뉴 - 보상 - 복주머니에서
사용 가능</t>
    <phoneticPr fontId="1" type="noConversion"/>
  </si>
  <si>
    <t>메뉴 - 도술 - 입장을 통해
플레이 가능
획득한 재화로 도술 레벨업 가능</t>
    <phoneticPr fontId="1" type="noConversion"/>
  </si>
  <si>
    <t>요괴 사냥 - 삼천세계 - 요괴지옥
에서 플레이 가능</t>
    <phoneticPr fontId="1" type="noConversion"/>
  </si>
  <si>
    <t>가방 - 무기 - 검의산에서
플레이 가능</t>
    <phoneticPr fontId="1" type="noConversion"/>
  </si>
  <si>
    <t>보스 도전 및 스테이지 점프를 통해 달성 가능
보스도전 옆에 스테이지 점프 버튼
활용하기(강철이 점수 필요)</t>
    <phoneticPr fontId="1" type="noConversion"/>
  </si>
  <si>
    <t>요괴 사냥 - 십만대산에서
플레이 가능
십만대산 파티만들기를 통해
플레이 가능</t>
    <phoneticPr fontId="1" type="noConversion"/>
  </si>
  <si>
    <t>요괴사냥 - 한계돌파에서
플레이 가능
골드 강화 및 뽑기를 통해 성장 가능</t>
    <phoneticPr fontId="1" type="noConversion"/>
  </si>
  <si>
    <t>요괴 사냥 - 한계돌파에서
플레이 가능
수련-무공비급에서
경험치 획득 증가 상승 가능</t>
    <phoneticPr fontId="1" type="noConversion"/>
  </si>
  <si>
    <t>가방 - 노리개에서 제작 가능
(전설 1등급 노리개 필요)
요괴도장에서 옥을 획득 가능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</si>
</sst>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_);\(#,##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4" borderId="1" xfId="2" applyBorder="1">
      <alignment vertical="center"/>
    </xf>
    <xf numFmtId="0" fontId="3" fillId="4" borderId="1" xfId="2" applyBorder="1" applyAlignment="1">
      <alignment horizontal="left" vertical="center"/>
    </xf>
    <xf numFmtId="0" fontId="2" fillId="3" borderId="1" xfId="1" applyBorder="1" applyAlignment="1">
      <alignment horizontal="left" vertical="center"/>
    </xf>
    <xf numFmtId="176" fontId="0" fillId="0" borderId="0" xfId="0" applyNumberFormat="1">
      <alignment vertical="center"/>
    </xf>
    <xf numFmtId="0" fontId="0" fillId="2" borderId="2" xfId="0" applyFill="1" applyBorder="1">
      <alignment vertical="center"/>
    </xf>
    <xf numFmtId="176" fontId="0" fillId="2" borderId="2" xfId="0" applyNumberFormat="1" applyFill="1" applyBorder="1">
      <alignment vertical="center"/>
    </xf>
    <xf numFmtId="0" fontId="0" fillId="2" borderId="3" xfId="0" applyFill="1" applyBorder="1">
      <alignment vertical="center"/>
    </xf>
    <xf numFmtId="0" fontId="3" fillId="4" borderId="3" xfId="2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3" fillId="4" borderId="5" xfId="2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3" fillId="4" borderId="7" xfId="2" applyBorder="1" applyAlignment="1">
      <alignment horizontal="left" vertical="center"/>
    </xf>
    <xf numFmtId="0" fontId="3" fillId="4" borderId="2" xfId="2" applyBorder="1" applyAlignment="1">
      <alignment horizontal="left" vertical="center"/>
    </xf>
    <xf numFmtId="0" fontId="3" fillId="4" borderId="3" xfId="2" applyBorder="1" applyAlignment="1">
      <alignment horizontal="left" vertical="center"/>
    </xf>
    <xf numFmtId="0" fontId="3" fillId="4" borderId="5" xfId="2" applyBorder="1" applyAlignment="1">
      <alignment horizontal="left" vertical="center"/>
    </xf>
    <xf numFmtId="0" fontId="2" fillId="3" borderId="7" xfId="1" applyBorder="1" applyAlignment="1">
      <alignment horizontal="left" vertical="center"/>
    </xf>
    <xf numFmtId="0" fontId="2" fillId="3" borderId="2" xfId="1" applyBorder="1" applyAlignment="1">
      <alignment horizontal="left" vertical="center"/>
    </xf>
    <xf numFmtId="0" fontId="0" fillId="2" borderId="8" xfId="0" applyFill="1" applyBorder="1">
      <alignment vertical="center"/>
    </xf>
    <xf numFmtId="0" fontId="3" fillId="4" borderId="2" xfId="2" applyBorder="1">
      <alignment vertical="center"/>
    </xf>
    <xf numFmtId="0" fontId="2" fillId="3" borderId="7" xfId="1" applyBorder="1">
      <alignment vertical="center"/>
    </xf>
    <xf numFmtId="3" fontId="0" fillId="0" borderId="0" xfId="0" applyNumberFormat="1">
      <alignment vertical="center"/>
    </xf>
    <xf numFmtId="3" fontId="0" fillId="2" borderId="5" xfId="0" applyNumberFormat="1" applyFill="1" applyBorder="1">
      <alignment vertical="center"/>
    </xf>
    <xf numFmtId="3" fontId="0" fillId="2" borderId="1" xfId="0" applyNumberFormat="1" applyFill="1" applyBorder="1">
      <alignment vertical="center"/>
    </xf>
    <xf numFmtId="3" fontId="0" fillId="2" borderId="2" xfId="0" applyNumberFormat="1" applyFill="1" applyBorder="1">
      <alignment vertical="center"/>
    </xf>
    <xf numFmtId="3" fontId="0" fillId="2" borderId="7" xfId="0" applyNumberFormat="1" applyFill="1" applyBorder="1">
      <alignment vertical="center"/>
    </xf>
    <xf numFmtId="3" fontId="0" fillId="2" borderId="3" xfId="0" applyNumberFormat="1" applyFill="1" applyBorder="1">
      <alignment vertical="center"/>
    </xf>
    <xf numFmtId="0" fontId="5" fillId="0" borderId="0" xfId="0" applyFont="1" applyAlignment="1">
      <alignment horizontal="right" vertical="center" indent="1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indent="1"/>
    </xf>
    <xf numFmtId="177" fontId="0" fillId="0" borderId="0" xfId="0" applyNumberFormat="1">
      <alignment vertical="center"/>
    </xf>
    <xf numFmtId="177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176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42"/>
  <sheetViews>
    <sheetView tabSelected="1" zoomScale="85" zoomScaleNormal="85" workbookViewId="0">
      <selection activeCell="D7" sqref="D7"/>
    </sheetView>
  </sheetViews>
  <sheetFormatPr defaultRowHeight="16.5" x14ac:dyDescent="0.3"/>
  <cols>
    <col min="1" max="1" width="9" style="1"/>
    <col min="2" max="2" width="13.875" style="1" bestFit="1" customWidth="1"/>
    <col min="3" max="3" width="45.125" style="2" bestFit="1" customWidth="1"/>
    <col min="4" max="4" width="49.75" style="2" bestFit="1" customWidth="1"/>
    <col min="5" max="5" width="11.25" style="2" bestFit="1" customWidth="1"/>
    <col min="6" max="6" width="14.125" style="1" bestFit="1" customWidth="1"/>
    <col min="7" max="7" width="19.875" style="1" customWidth="1"/>
    <col min="8" max="8" width="16" style="27" bestFit="1" customWidth="1"/>
    <col min="9" max="9" width="9" style="1"/>
    <col min="10" max="10" width="10.25" style="1" customWidth="1"/>
    <col min="11" max="16384" width="9" style="1"/>
  </cols>
  <sheetData>
    <row r="1" spans="1:11" s="7" customFormat="1" ht="17.25" thickBot="1" x14ac:dyDescent="0.35">
      <c r="A1" s="7" t="s">
        <v>0</v>
      </c>
      <c r="B1" s="7" t="s">
        <v>3</v>
      </c>
      <c r="C1" s="7" t="s">
        <v>1</v>
      </c>
      <c r="D1" s="7" t="s">
        <v>21</v>
      </c>
      <c r="E1" s="7" t="s">
        <v>8</v>
      </c>
      <c r="F1" s="7" t="s">
        <v>2</v>
      </c>
      <c r="G1" s="7" t="s">
        <v>5</v>
      </c>
      <c r="H1" s="8" t="s">
        <v>6</v>
      </c>
      <c r="I1" s="7" t="s">
        <v>4</v>
      </c>
      <c r="J1" s="7" t="s">
        <v>20</v>
      </c>
      <c r="K1" s="7" t="s">
        <v>76</v>
      </c>
    </row>
    <row r="2" spans="1:11" s="12" customFormat="1" ht="33" x14ac:dyDescent="0.3">
      <c r="A2" s="11">
        <v>0</v>
      </c>
      <c r="B2" s="12" t="s">
        <v>7</v>
      </c>
      <c r="C2" s="13" t="s">
        <v>90</v>
      </c>
      <c r="D2" s="42" t="s">
        <v>129</v>
      </c>
      <c r="E2" s="12">
        <v>1</v>
      </c>
      <c r="F2" s="12">
        <v>1</v>
      </c>
      <c r="G2" s="12">
        <v>5</v>
      </c>
      <c r="H2" s="26">
        <f>VLOOKUP(G2,reward!E:G,3,0)*reward!$J$16</f>
        <v>24000000</v>
      </c>
      <c r="I2" s="12" t="b">
        <v>1</v>
      </c>
      <c r="J2" s="12">
        <v>1</v>
      </c>
      <c r="K2" s="12">
        <v>2</v>
      </c>
    </row>
    <row r="3" spans="1:11" ht="49.5" x14ac:dyDescent="0.3">
      <c r="A3" s="14">
        <v>1</v>
      </c>
      <c r="B3" s="1" t="s">
        <v>9</v>
      </c>
      <c r="C3" s="3" t="s">
        <v>91</v>
      </c>
      <c r="D3" s="39" t="s">
        <v>143</v>
      </c>
      <c r="E3" s="1">
        <v>1</v>
      </c>
      <c r="F3" s="1">
        <v>1</v>
      </c>
      <c r="G3" s="1">
        <v>4</v>
      </c>
      <c r="H3" s="27">
        <f>VLOOKUP(G3,reward!E:G,3,0)*reward!$J$16</f>
        <v>400</v>
      </c>
      <c r="I3" s="1" t="b">
        <v>1</v>
      </c>
      <c r="J3" s="1">
        <v>1</v>
      </c>
      <c r="K3" s="1">
        <v>5</v>
      </c>
    </row>
    <row r="4" spans="1:11" x14ac:dyDescent="0.3">
      <c r="A4" s="14">
        <v>2</v>
      </c>
      <c r="B4" s="1" t="s">
        <v>10</v>
      </c>
      <c r="C4" s="3" t="s">
        <v>92</v>
      </c>
      <c r="D4" s="1" t="s">
        <v>47</v>
      </c>
      <c r="E4" s="1">
        <v>1</v>
      </c>
      <c r="F4" s="1">
        <v>1</v>
      </c>
      <c r="G4" s="1">
        <v>1</v>
      </c>
      <c r="H4" s="27">
        <f>VLOOKUP(G4,reward!E:G,3,0)*reward!$J$16</f>
        <v>16000000</v>
      </c>
      <c r="I4" s="1" t="b">
        <v>1</v>
      </c>
      <c r="J4" s="1">
        <v>1</v>
      </c>
      <c r="K4" s="1">
        <v>3</v>
      </c>
    </row>
    <row r="5" spans="1:11" ht="33" x14ac:dyDescent="0.3">
      <c r="A5" s="14">
        <v>3</v>
      </c>
      <c r="B5" s="1" t="s">
        <v>11</v>
      </c>
      <c r="C5" s="3" t="s">
        <v>93</v>
      </c>
      <c r="D5" s="39" t="s">
        <v>130</v>
      </c>
      <c r="E5" s="1">
        <v>1</v>
      </c>
      <c r="F5" s="1">
        <v>1</v>
      </c>
      <c r="G5" s="1">
        <v>1</v>
      </c>
      <c r="H5" s="27">
        <f>VLOOKUP(G5,reward!E:G,3,0)*reward!$J$16</f>
        <v>16000000</v>
      </c>
      <c r="I5" s="1" t="b">
        <v>1</v>
      </c>
      <c r="J5" s="1">
        <v>1</v>
      </c>
      <c r="K5" s="1">
        <v>0</v>
      </c>
    </row>
    <row r="6" spans="1:11" ht="66" x14ac:dyDescent="0.3">
      <c r="A6" s="14">
        <v>4</v>
      </c>
      <c r="B6" s="1" t="s">
        <v>12</v>
      </c>
      <c r="C6" s="3" t="s">
        <v>94</v>
      </c>
      <c r="D6" s="39" t="s">
        <v>144</v>
      </c>
      <c r="E6" s="1">
        <v>1</v>
      </c>
      <c r="F6" s="1">
        <v>1</v>
      </c>
      <c r="G6" s="1">
        <v>14</v>
      </c>
      <c r="H6" s="27">
        <f>VLOOKUP(G6,reward!E:G,3,0)*reward!$J$16</f>
        <v>200</v>
      </c>
      <c r="I6" s="1" t="b">
        <v>1</v>
      </c>
      <c r="J6" s="1">
        <v>1</v>
      </c>
      <c r="K6" s="1">
        <v>8</v>
      </c>
    </row>
    <row r="7" spans="1:11" s="7" customFormat="1" ht="49.5" x14ac:dyDescent="0.3">
      <c r="A7" s="22">
        <v>5</v>
      </c>
      <c r="B7" s="7" t="s">
        <v>13</v>
      </c>
      <c r="C7" s="23" t="s">
        <v>95</v>
      </c>
      <c r="D7" s="40" t="s">
        <v>141</v>
      </c>
      <c r="E7" s="7">
        <v>1</v>
      </c>
      <c r="F7" s="7">
        <v>1</v>
      </c>
      <c r="G7" s="7">
        <v>2</v>
      </c>
      <c r="H7" s="28">
        <f>VLOOKUP(G7,reward!E:G,3,0)*reward!$J$16</f>
        <v>8000000000</v>
      </c>
      <c r="I7" s="7" t="b">
        <v>1</v>
      </c>
      <c r="J7" s="7">
        <v>1</v>
      </c>
      <c r="K7" s="7">
        <v>7</v>
      </c>
    </row>
    <row r="8" spans="1:11" s="7" customFormat="1" x14ac:dyDescent="0.3">
      <c r="A8" s="14">
        <v>6</v>
      </c>
      <c r="B8" s="7" t="s">
        <v>77</v>
      </c>
      <c r="C8" s="23" t="s">
        <v>96</v>
      </c>
      <c r="D8" s="7" t="s">
        <v>79</v>
      </c>
      <c r="E8" s="7">
        <v>1</v>
      </c>
      <c r="F8" s="7">
        <v>1</v>
      </c>
      <c r="G8" s="7">
        <v>2</v>
      </c>
      <c r="H8" s="28">
        <f>VLOOKUP(G8,reward!E:G,3,0)*reward!$J$16</f>
        <v>8000000000</v>
      </c>
      <c r="I8" s="7" t="b">
        <v>1</v>
      </c>
      <c r="J8" s="7">
        <v>1</v>
      </c>
      <c r="K8" s="7">
        <v>1</v>
      </c>
    </row>
    <row r="9" spans="1:11" s="7" customFormat="1" ht="17.25" thickBot="1" x14ac:dyDescent="0.35">
      <c r="A9" s="22">
        <v>7</v>
      </c>
      <c r="B9" s="7" t="s">
        <v>78</v>
      </c>
      <c r="C9" s="23" t="s">
        <v>97</v>
      </c>
      <c r="D9" s="7" t="s">
        <v>79</v>
      </c>
      <c r="E9" s="7">
        <v>1</v>
      </c>
      <c r="F9" s="7">
        <v>1</v>
      </c>
      <c r="G9" s="7">
        <v>3</v>
      </c>
      <c r="H9" s="28">
        <f>VLOOKUP(G9,reward!E:G,3,0)*reward!$J$16</f>
        <v>4000</v>
      </c>
      <c r="I9" s="7" t="b">
        <v>1</v>
      </c>
      <c r="J9" s="7">
        <v>1</v>
      </c>
      <c r="K9" s="7">
        <v>4</v>
      </c>
    </row>
    <row r="10" spans="1:11" s="12" customFormat="1" ht="33" x14ac:dyDescent="0.3">
      <c r="A10" s="14">
        <v>8</v>
      </c>
      <c r="B10" s="12" t="s">
        <v>14</v>
      </c>
      <c r="C10" s="13" t="s">
        <v>98</v>
      </c>
      <c r="D10" s="42" t="s">
        <v>130</v>
      </c>
      <c r="E10" s="12">
        <v>2</v>
      </c>
      <c r="F10" s="12">
        <v>1</v>
      </c>
      <c r="G10" s="12">
        <v>4</v>
      </c>
      <c r="H10" s="26">
        <f>VLOOKUP(G10,reward!E:G,3,0)*reward!$K$16</f>
        <v>600</v>
      </c>
      <c r="I10" s="12" t="b">
        <v>1</v>
      </c>
      <c r="J10" s="12">
        <v>1</v>
      </c>
      <c r="K10" s="12">
        <v>2</v>
      </c>
    </row>
    <row r="11" spans="1:11" ht="49.5" x14ac:dyDescent="0.3">
      <c r="A11" s="22">
        <v>9</v>
      </c>
      <c r="B11" s="1" t="s">
        <v>15</v>
      </c>
      <c r="C11" s="4" t="s">
        <v>99</v>
      </c>
      <c r="D11" s="39" t="s">
        <v>145</v>
      </c>
      <c r="E11" s="1">
        <v>2</v>
      </c>
      <c r="F11" s="1">
        <v>1</v>
      </c>
      <c r="G11" s="1">
        <v>3</v>
      </c>
      <c r="H11" s="27">
        <f>VLOOKUP(G11,reward!E:G,3,0)*reward!$K$16</f>
        <v>6000</v>
      </c>
      <c r="I11" s="1" t="b">
        <v>1</v>
      </c>
      <c r="J11" s="1">
        <v>1</v>
      </c>
      <c r="K11" s="1">
        <v>5</v>
      </c>
    </row>
    <row r="12" spans="1:11" x14ac:dyDescent="0.3">
      <c r="A12" s="14">
        <v>10</v>
      </c>
      <c r="B12" s="1" t="s">
        <v>16</v>
      </c>
      <c r="C12" s="3" t="s">
        <v>100</v>
      </c>
      <c r="D12" s="1" t="s">
        <v>48</v>
      </c>
      <c r="E12" s="1">
        <v>2</v>
      </c>
      <c r="F12" s="1">
        <v>1</v>
      </c>
      <c r="G12" s="1">
        <v>1</v>
      </c>
      <c r="H12" s="27">
        <f>VLOOKUP(G12,reward!E:G,3,0)*reward!$K$16</f>
        <v>24000000</v>
      </c>
      <c r="I12" s="1" t="b">
        <v>1</v>
      </c>
      <c r="J12" s="1">
        <v>1</v>
      </c>
      <c r="K12" s="1">
        <v>1</v>
      </c>
    </row>
    <row r="13" spans="1:11" ht="33" x14ac:dyDescent="0.3">
      <c r="A13" s="14">
        <v>11</v>
      </c>
      <c r="B13" s="1" t="s">
        <v>17</v>
      </c>
      <c r="C13" s="4" t="s">
        <v>101</v>
      </c>
      <c r="D13" s="44" t="s">
        <v>130</v>
      </c>
      <c r="E13" s="1">
        <v>2</v>
      </c>
      <c r="F13" s="1">
        <v>1</v>
      </c>
      <c r="G13" s="1">
        <v>14</v>
      </c>
      <c r="H13" s="27">
        <f>VLOOKUP(G13,reward!E:G,3,0)*reward!$K$16</f>
        <v>300</v>
      </c>
      <c r="I13" s="1" t="b">
        <v>1</v>
      </c>
      <c r="J13" s="1">
        <v>1</v>
      </c>
      <c r="K13" s="1">
        <v>3</v>
      </c>
    </row>
    <row r="14" spans="1:11" ht="33" x14ac:dyDescent="0.3">
      <c r="A14" s="14">
        <v>12</v>
      </c>
      <c r="B14" s="1" t="s">
        <v>18</v>
      </c>
      <c r="C14" s="3" t="s">
        <v>102</v>
      </c>
      <c r="D14" s="43" t="s">
        <v>130</v>
      </c>
      <c r="E14" s="1">
        <v>2</v>
      </c>
      <c r="F14" s="1">
        <v>1</v>
      </c>
      <c r="G14" s="1">
        <v>1</v>
      </c>
      <c r="H14" s="27">
        <f>VLOOKUP(G14,reward!E:G,3,0)*reward!$K$16</f>
        <v>24000000</v>
      </c>
      <c r="I14" s="1" t="b">
        <v>1</v>
      </c>
      <c r="J14" s="1">
        <v>1</v>
      </c>
      <c r="K14" s="1">
        <v>4</v>
      </c>
    </row>
    <row r="15" spans="1:11" s="15" customFormat="1" ht="33.75" thickBot="1" x14ac:dyDescent="0.35">
      <c r="A15" s="22">
        <v>13</v>
      </c>
      <c r="B15" s="15" t="s">
        <v>19</v>
      </c>
      <c r="C15" s="24" t="s">
        <v>103</v>
      </c>
      <c r="D15" s="41" t="s">
        <v>131</v>
      </c>
      <c r="E15" s="15">
        <v>2</v>
      </c>
      <c r="F15" s="15">
        <v>1</v>
      </c>
      <c r="G15" s="15">
        <v>5</v>
      </c>
      <c r="H15" s="29">
        <f>VLOOKUP(G15,reward!E:G,3,0)*reward!$K$16</f>
        <v>36000000</v>
      </c>
      <c r="I15" s="15" t="b">
        <v>1</v>
      </c>
      <c r="J15" s="15">
        <v>1</v>
      </c>
      <c r="K15" s="15">
        <v>0</v>
      </c>
    </row>
    <row r="16" spans="1:11" s="9" customFormat="1" ht="33" x14ac:dyDescent="0.3">
      <c r="A16" s="14">
        <v>14</v>
      </c>
      <c r="B16" s="9" t="s">
        <v>25</v>
      </c>
      <c r="C16" s="10" t="s">
        <v>128</v>
      </c>
      <c r="D16" s="42" t="s">
        <v>130</v>
      </c>
      <c r="E16" s="9">
        <v>3</v>
      </c>
      <c r="F16" s="9">
        <v>1</v>
      </c>
      <c r="G16" s="9">
        <v>20</v>
      </c>
      <c r="H16" s="30">
        <f>VLOOKUP(G16,reward!E:G,3,0)*reward!$L$16</f>
        <v>16000</v>
      </c>
      <c r="I16" s="9" t="b">
        <v>1</v>
      </c>
      <c r="J16" s="9">
        <v>1</v>
      </c>
      <c r="K16" s="9">
        <v>5</v>
      </c>
    </row>
    <row r="17" spans="1:11" x14ac:dyDescent="0.3">
      <c r="A17" s="14">
        <v>15</v>
      </c>
      <c r="B17" s="1" t="s">
        <v>22</v>
      </c>
      <c r="C17" s="3" t="s">
        <v>104</v>
      </c>
      <c r="D17" s="1" t="s">
        <v>49</v>
      </c>
      <c r="E17" s="1">
        <v>3</v>
      </c>
      <c r="F17" s="1">
        <v>1</v>
      </c>
      <c r="G17" s="1">
        <v>4</v>
      </c>
      <c r="H17" s="27">
        <f>VLOOKUP(G17,reward!E:G,3,0)*reward!$L$16</f>
        <v>800</v>
      </c>
      <c r="I17" s="1" t="b">
        <v>1</v>
      </c>
      <c r="J17" s="1">
        <v>1</v>
      </c>
      <c r="K17" s="1">
        <v>0</v>
      </c>
    </row>
    <row r="18" spans="1:11" x14ac:dyDescent="0.3">
      <c r="A18" s="14">
        <v>16</v>
      </c>
      <c r="B18" s="1" t="s">
        <v>26</v>
      </c>
      <c r="C18" s="3" t="s">
        <v>124</v>
      </c>
      <c r="D18" s="1" t="s">
        <v>50</v>
      </c>
      <c r="E18" s="1">
        <v>3</v>
      </c>
      <c r="F18" s="1">
        <v>1</v>
      </c>
      <c r="G18" s="1">
        <v>5</v>
      </c>
      <c r="H18" s="27">
        <f>VLOOKUP(G18,reward!E:G,3,0)*reward!$L$16</f>
        <v>48000000</v>
      </c>
      <c r="I18" s="1" t="b">
        <v>1</v>
      </c>
      <c r="J18" s="1">
        <v>1</v>
      </c>
      <c r="K18" s="1">
        <v>1</v>
      </c>
    </row>
    <row r="19" spans="1:11" x14ac:dyDescent="0.3">
      <c r="A19" s="22">
        <v>17</v>
      </c>
      <c r="B19" s="1" t="s">
        <v>27</v>
      </c>
      <c r="C19" s="3" t="s">
        <v>105</v>
      </c>
      <c r="D19" s="1" t="s">
        <v>51</v>
      </c>
      <c r="E19" s="1">
        <v>3</v>
      </c>
      <c r="F19" s="1">
        <v>1</v>
      </c>
      <c r="G19" s="1">
        <v>3</v>
      </c>
      <c r="H19" s="27">
        <f>VLOOKUP(G19,reward!E:G,3,0)*reward!$L$16</f>
        <v>8000</v>
      </c>
      <c r="I19" s="1" t="b">
        <v>1</v>
      </c>
      <c r="J19" s="1">
        <v>1</v>
      </c>
      <c r="K19" s="1">
        <v>2</v>
      </c>
    </row>
    <row r="20" spans="1:11" x14ac:dyDescent="0.3">
      <c r="A20" s="14">
        <v>18</v>
      </c>
      <c r="B20" s="1" t="s">
        <v>28</v>
      </c>
      <c r="C20" s="3" t="s">
        <v>106</v>
      </c>
      <c r="D20" s="1" t="s">
        <v>89</v>
      </c>
      <c r="E20" s="1">
        <v>1</v>
      </c>
      <c r="F20" s="1">
        <v>1</v>
      </c>
      <c r="G20" s="1">
        <v>1</v>
      </c>
      <c r="H20" s="27">
        <f>VLOOKUP(G20,reward!E:G,3,0)*reward!$L$16</f>
        <v>32000000</v>
      </c>
      <c r="I20" s="1" t="b">
        <v>1</v>
      </c>
      <c r="J20" s="1">
        <v>1</v>
      </c>
      <c r="K20" s="1">
        <v>6</v>
      </c>
    </row>
    <row r="21" spans="1:11" s="7" customFormat="1" ht="33.75" thickBot="1" x14ac:dyDescent="0.35">
      <c r="A21" s="14">
        <v>19</v>
      </c>
      <c r="B21" s="7" t="s">
        <v>29</v>
      </c>
      <c r="C21" s="17" t="s">
        <v>107</v>
      </c>
      <c r="D21" s="39" t="s">
        <v>130</v>
      </c>
      <c r="E21" s="7">
        <v>3</v>
      </c>
      <c r="F21" s="7">
        <v>1</v>
      </c>
      <c r="G21" s="7">
        <v>2</v>
      </c>
      <c r="H21" s="28">
        <f>VLOOKUP(G21,reward!E:G,3,0)*reward!$L$16</f>
        <v>16000000000</v>
      </c>
      <c r="I21" s="7" t="b">
        <v>1</v>
      </c>
      <c r="J21" s="7">
        <v>1</v>
      </c>
      <c r="K21" s="7">
        <v>4</v>
      </c>
    </row>
    <row r="22" spans="1:11" s="12" customFormat="1" x14ac:dyDescent="0.3">
      <c r="A22" s="14">
        <v>20</v>
      </c>
      <c r="B22" s="12" t="s">
        <v>30</v>
      </c>
      <c r="C22" s="13" t="s">
        <v>108</v>
      </c>
      <c r="D22" s="12" t="s">
        <v>49</v>
      </c>
      <c r="E22" s="12">
        <v>4</v>
      </c>
      <c r="F22" s="12">
        <v>1</v>
      </c>
      <c r="G22" s="12">
        <v>4</v>
      </c>
      <c r="H22" s="26">
        <f>VLOOKUP(G22,reward!E:G,3,0)*reward!$M$16</f>
        <v>1000</v>
      </c>
      <c r="I22" s="12" t="b">
        <v>1</v>
      </c>
      <c r="J22" s="12">
        <v>1</v>
      </c>
      <c r="K22" s="12">
        <v>2</v>
      </c>
    </row>
    <row r="23" spans="1:11" x14ac:dyDescent="0.3">
      <c r="A23" s="22">
        <v>21</v>
      </c>
      <c r="B23" s="1" t="s">
        <v>23</v>
      </c>
      <c r="C23" s="4" t="s">
        <v>109</v>
      </c>
      <c r="D23" s="1" t="s">
        <v>132</v>
      </c>
      <c r="E23" s="1">
        <v>4</v>
      </c>
      <c r="F23" s="1">
        <v>1</v>
      </c>
      <c r="G23" s="1">
        <v>5</v>
      </c>
      <c r="H23" s="27">
        <f>VLOOKUP(G23,reward!E:G,3,0)*reward!$M$16</f>
        <v>60000000</v>
      </c>
      <c r="I23" s="1" t="b">
        <v>1</v>
      </c>
      <c r="J23" s="1">
        <v>1</v>
      </c>
      <c r="K23" s="1">
        <v>0</v>
      </c>
    </row>
    <row r="24" spans="1:11" ht="33" x14ac:dyDescent="0.3">
      <c r="A24" s="14">
        <v>22</v>
      </c>
      <c r="B24" s="1" t="s">
        <v>31</v>
      </c>
      <c r="C24" s="4" t="s">
        <v>110</v>
      </c>
      <c r="D24" s="39" t="s">
        <v>135</v>
      </c>
      <c r="E24" s="1">
        <v>4</v>
      </c>
      <c r="F24" s="1">
        <v>1</v>
      </c>
      <c r="G24" s="1">
        <v>3</v>
      </c>
      <c r="H24" s="27">
        <f>VLOOKUP(G24,reward!E:G,3,0)*reward!$M$16</f>
        <v>10000</v>
      </c>
      <c r="I24" s="1" t="b">
        <v>1</v>
      </c>
      <c r="J24" s="1">
        <v>1</v>
      </c>
      <c r="K24" s="1">
        <v>4</v>
      </c>
    </row>
    <row r="25" spans="1:11" ht="33" x14ac:dyDescent="0.3">
      <c r="A25" s="14">
        <v>23</v>
      </c>
      <c r="B25" s="1" t="s">
        <v>32</v>
      </c>
      <c r="C25" s="4" t="s">
        <v>111</v>
      </c>
      <c r="D25" s="39" t="s">
        <v>130</v>
      </c>
      <c r="E25" s="1">
        <v>4</v>
      </c>
      <c r="F25" s="1">
        <v>1</v>
      </c>
      <c r="G25" s="1">
        <v>14</v>
      </c>
      <c r="H25" s="27">
        <f>VLOOKUP(G25,reward!E:G,3,0)*reward!$M$16</f>
        <v>500</v>
      </c>
      <c r="I25" s="1" t="b">
        <v>1</v>
      </c>
      <c r="J25" s="1">
        <v>1</v>
      </c>
      <c r="K25" s="1">
        <v>3</v>
      </c>
    </row>
    <row r="26" spans="1:11" s="15" customFormat="1" ht="33.75" thickBot="1" x14ac:dyDescent="0.35">
      <c r="A26" s="14">
        <v>24</v>
      </c>
      <c r="B26" s="15" t="s">
        <v>33</v>
      </c>
      <c r="C26" s="16" t="s">
        <v>126</v>
      </c>
      <c r="D26" s="39" t="s">
        <v>130</v>
      </c>
      <c r="E26" s="15">
        <v>6</v>
      </c>
      <c r="F26" s="15">
        <v>1</v>
      </c>
      <c r="G26" s="15">
        <v>1</v>
      </c>
      <c r="H26" s="29">
        <f>VLOOKUP(G26,reward!E:G,3,0)*reward!$M$16</f>
        <v>40000000</v>
      </c>
      <c r="I26" s="15" t="b">
        <v>1</v>
      </c>
      <c r="J26" s="15">
        <v>1</v>
      </c>
      <c r="K26" s="15">
        <v>2</v>
      </c>
    </row>
    <row r="27" spans="1:11" s="9" customFormat="1" x14ac:dyDescent="0.3">
      <c r="A27" s="22">
        <v>25</v>
      </c>
      <c r="B27" s="9" t="s">
        <v>34</v>
      </c>
      <c r="C27" s="18" t="s">
        <v>112</v>
      </c>
      <c r="D27" s="9" t="s">
        <v>49</v>
      </c>
      <c r="E27" s="9">
        <v>5</v>
      </c>
      <c r="F27" s="9">
        <v>1</v>
      </c>
      <c r="G27" s="9">
        <v>2</v>
      </c>
      <c r="H27" s="30">
        <f>VLOOKUP(G27,reward!E:G,3,0)*reward!$N$16</f>
        <v>24000000000</v>
      </c>
      <c r="I27" s="9" t="b">
        <v>1</v>
      </c>
      <c r="J27" s="9">
        <v>1</v>
      </c>
      <c r="K27" s="9">
        <v>2</v>
      </c>
    </row>
    <row r="28" spans="1:11" ht="33" x14ac:dyDescent="0.3">
      <c r="A28" s="14">
        <v>26</v>
      </c>
      <c r="B28" s="1" t="s">
        <v>24</v>
      </c>
      <c r="C28" s="4" t="s">
        <v>125</v>
      </c>
      <c r="D28" s="39" t="s">
        <v>85</v>
      </c>
      <c r="E28" s="1">
        <v>5</v>
      </c>
      <c r="F28" s="1">
        <v>1</v>
      </c>
      <c r="G28" s="1">
        <v>3</v>
      </c>
      <c r="H28" s="27">
        <f>VLOOKUP(G28,reward!E:G,3,0)*reward!$N$16</f>
        <v>12000</v>
      </c>
      <c r="I28" s="1" t="b">
        <v>1</v>
      </c>
      <c r="J28" s="1">
        <v>1</v>
      </c>
      <c r="K28" s="1">
        <v>3</v>
      </c>
    </row>
    <row r="29" spans="1:11" x14ac:dyDescent="0.3">
      <c r="A29" s="14">
        <v>27</v>
      </c>
      <c r="B29" s="1" t="s">
        <v>35</v>
      </c>
      <c r="C29" s="4" t="s">
        <v>113</v>
      </c>
      <c r="D29" s="1" t="s">
        <v>49</v>
      </c>
      <c r="E29" s="1">
        <v>6</v>
      </c>
      <c r="F29" s="1">
        <v>1</v>
      </c>
      <c r="G29" s="1">
        <v>1</v>
      </c>
      <c r="H29" s="27">
        <f>VLOOKUP(G29,reward!E:G,3,0)*reward!$N$16</f>
        <v>48000000</v>
      </c>
      <c r="I29" s="1" t="b">
        <v>1</v>
      </c>
      <c r="J29" s="1">
        <v>1</v>
      </c>
      <c r="K29" s="1">
        <v>1</v>
      </c>
    </row>
    <row r="30" spans="1:11" ht="33" x14ac:dyDescent="0.3">
      <c r="A30" s="14">
        <v>28</v>
      </c>
      <c r="B30" s="1" t="s">
        <v>36</v>
      </c>
      <c r="C30" s="5" t="s">
        <v>114</v>
      </c>
      <c r="D30" s="39" t="s">
        <v>136</v>
      </c>
      <c r="E30" s="1">
        <v>5</v>
      </c>
      <c r="F30" s="1">
        <v>1</v>
      </c>
      <c r="G30" s="1">
        <v>5</v>
      </c>
      <c r="H30" s="27">
        <f>VLOOKUP(G30,reward!E:G,3,0)*reward!$N$16</f>
        <v>72000000</v>
      </c>
      <c r="I30" s="1" t="b">
        <v>1</v>
      </c>
      <c r="J30" s="1">
        <v>1</v>
      </c>
      <c r="K30" s="1">
        <v>0</v>
      </c>
    </row>
    <row r="31" spans="1:11" s="7" customFormat="1" ht="33" x14ac:dyDescent="0.3">
      <c r="A31" s="22">
        <v>29</v>
      </c>
      <c r="B31" s="7" t="s">
        <v>37</v>
      </c>
      <c r="C31" s="21" t="s">
        <v>127</v>
      </c>
      <c r="D31" s="40" t="s">
        <v>137</v>
      </c>
      <c r="E31" s="7">
        <v>5</v>
      </c>
      <c r="F31" s="7">
        <v>1</v>
      </c>
      <c r="G31" s="7">
        <v>14</v>
      </c>
      <c r="H31" s="28">
        <f>VLOOKUP(G31,reward!E:G,3,0)*reward!$N$16</f>
        <v>600</v>
      </c>
      <c r="I31" s="7" t="b">
        <v>1</v>
      </c>
      <c r="J31" s="7">
        <v>1</v>
      </c>
      <c r="K31" s="7">
        <v>1</v>
      </c>
    </row>
    <row r="32" spans="1:11" s="7" customFormat="1" ht="50.25" thickBot="1" x14ac:dyDescent="0.35">
      <c r="A32" s="14">
        <v>30</v>
      </c>
      <c r="B32" s="7" t="s">
        <v>86</v>
      </c>
      <c r="C32" s="21" t="s">
        <v>115</v>
      </c>
      <c r="D32" s="40" t="s">
        <v>138</v>
      </c>
      <c r="E32" s="7">
        <v>5</v>
      </c>
      <c r="F32" s="7">
        <v>1</v>
      </c>
      <c r="G32" s="7">
        <v>14</v>
      </c>
      <c r="H32" s="28">
        <f>VLOOKUP(G32,reward!E:G,3,0)*reward!$N$16</f>
        <v>600</v>
      </c>
      <c r="I32" s="7" t="b">
        <v>1</v>
      </c>
      <c r="J32" s="7">
        <v>1</v>
      </c>
      <c r="K32" s="7">
        <v>4</v>
      </c>
    </row>
    <row r="33" spans="1:11" s="12" customFormat="1" x14ac:dyDescent="0.3">
      <c r="A33" s="22">
        <v>31</v>
      </c>
      <c r="B33" s="12" t="s">
        <v>38</v>
      </c>
      <c r="C33" s="19" t="s">
        <v>116</v>
      </c>
      <c r="D33" s="12" t="s">
        <v>49</v>
      </c>
      <c r="E33" s="12">
        <v>6</v>
      </c>
      <c r="F33" s="12">
        <v>1</v>
      </c>
      <c r="G33" s="12">
        <v>14</v>
      </c>
      <c r="H33" s="26">
        <f>VLOOKUP(G33,reward!E:G,3,0)*reward!$O$16</f>
        <v>700</v>
      </c>
      <c r="I33" s="12" t="b">
        <v>1</v>
      </c>
      <c r="J33" s="12">
        <v>1</v>
      </c>
      <c r="K33" s="12">
        <v>5</v>
      </c>
    </row>
    <row r="34" spans="1:11" ht="33" x14ac:dyDescent="0.3">
      <c r="A34" s="14">
        <v>32</v>
      </c>
      <c r="B34" s="1" t="s">
        <v>39</v>
      </c>
      <c r="C34" s="4" t="s">
        <v>117</v>
      </c>
      <c r="D34" s="39" t="s">
        <v>139</v>
      </c>
      <c r="E34" s="1">
        <v>6</v>
      </c>
      <c r="F34" s="1">
        <v>1</v>
      </c>
      <c r="G34" s="1">
        <v>73</v>
      </c>
      <c r="H34" s="27">
        <f>VLOOKUP(G34,reward!E:G,3,0)*reward!$O$16</f>
        <v>14000</v>
      </c>
      <c r="I34" s="1" t="b">
        <v>1</v>
      </c>
      <c r="J34" s="1">
        <v>1</v>
      </c>
      <c r="K34" s="1">
        <v>4</v>
      </c>
    </row>
    <row r="35" spans="1:11" ht="33" x14ac:dyDescent="0.3">
      <c r="A35" s="22">
        <v>33</v>
      </c>
      <c r="B35" s="1" t="s">
        <v>40</v>
      </c>
      <c r="C35" s="4" t="s">
        <v>118</v>
      </c>
      <c r="D35" s="39" t="s">
        <v>140</v>
      </c>
      <c r="E35" s="1">
        <v>6</v>
      </c>
      <c r="F35" s="1">
        <v>1</v>
      </c>
      <c r="G35" s="1">
        <v>46</v>
      </c>
      <c r="H35" s="27">
        <f>VLOOKUP(G35,reward!E:G,3,0)*reward!$O$16</f>
        <v>7000</v>
      </c>
      <c r="I35" s="1" t="b">
        <v>1</v>
      </c>
      <c r="J35" s="1">
        <v>1</v>
      </c>
      <c r="K35" s="1">
        <v>3</v>
      </c>
    </row>
    <row r="36" spans="1:11" ht="33" x14ac:dyDescent="0.3">
      <c r="A36" s="14">
        <v>34</v>
      </c>
      <c r="B36" s="1" t="s">
        <v>41</v>
      </c>
      <c r="C36" s="4" t="s">
        <v>119</v>
      </c>
      <c r="D36" s="39" t="s">
        <v>130</v>
      </c>
      <c r="E36" s="1">
        <v>6</v>
      </c>
      <c r="F36" s="1">
        <v>1</v>
      </c>
      <c r="G36" s="1">
        <v>20</v>
      </c>
      <c r="H36" s="27">
        <f>VLOOKUP(G36,reward!E:G,3,0)*reward!$O$16</f>
        <v>28000</v>
      </c>
      <c r="I36" s="1" t="b">
        <v>1</v>
      </c>
      <c r="J36" s="1">
        <v>1</v>
      </c>
      <c r="K36" s="1">
        <v>0</v>
      </c>
    </row>
    <row r="37" spans="1:11" s="15" customFormat="1" ht="33.75" thickBot="1" x14ac:dyDescent="0.35">
      <c r="A37" s="22">
        <v>35</v>
      </c>
      <c r="B37" s="15" t="s">
        <v>42</v>
      </c>
      <c r="C37" s="20" t="s">
        <v>133</v>
      </c>
      <c r="D37" s="41" t="s">
        <v>134</v>
      </c>
      <c r="E37" s="15">
        <v>4</v>
      </c>
      <c r="F37" s="15">
        <v>1</v>
      </c>
      <c r="G37" s="15">
        <v>20</v>
      </c>
      <c r="H37" s="29">
        <f>VLOOKUP(G37,reward!E:G,3,0)*reward!$O$16</f>
        <v>28000</v>
      </c>
      <c r="I37" s="15" t="b">
        <v>1</v>
      </c>
      <c r="J37" s="15">
        <v>1</v>
      </c>
      <c r="K37" s="15">
        <v>1</v>
      </c>
    </row>
    <row r="38" spans="1:11" s="12" customFormat="1" x14ac:dyDescent="0.3">
      <c r="A38" s="14">
        <v>36</v>
      </c>
      <c r="B38" s="12" t="s">
        <v>43</v>
      </c>
      <c r="C38" s="19" t="s">
        <v>123</v>
      </c>
      <c r="D38" s="12" t="s">
        <v>50</v>
      </c>
      <c r="E38" s="12">
        <v>7</v>
      </c>
      <c r="F38" s="12">
        <v>1</v>
      </c>
      <c r="G38" s="12">
        <v>2</v>
      </c>
      <c r="H38" s="26">
        <f>VLOOKUP(G38,reward!E:G,3,0)*reward!$P$16</f>
        <v>32000000000</v>
      </c>
      <c r="I38" s="12" t="b">
        <v>1</v>
      </c>
      <c r="J38" s="12">
        <v>1</v>
      </c>
      <c r="K38" s="12">
        <v>2</v>
      </c>
    </row>
    <row r="39" spans="1:11" x14ac:dyDescent="0.3">
      <c r="A39" s="22">
        <v>37</v>
      </c>
      <c r="B39" s="1" t="s">
        <v>88</v>
      </c>
      <c r="C39" s="4" t="s">
        <v>120</v>
      </c>
      <c r="D39" s="1" t="s">
        <v>52</v>
      </c>
      <c r="E39" s="1">
        <v>7</v>
      </c>
      <c r="F39" s="1">
        <v>1</v>
      </c>
      <c r="G39" s="1">
        <v>5</v>
      </c>
      <c r="H39" s="27">
        <f>VLOOKUP(G39,reward!E:G,3,0)*reward!$P$16</f>
        <v>96000000</v>
      </c>
      <c r="I39" s="1" t="b">
        <v>1</v>
      </c>
      <c r="J39" s="1">
        <v>1</v>
      </c>
      <c r="K39" s="1">
        <v>0</v>
      </c>
    </row>
    <row r="40" spans="1:11" x14ac:dyDescent="0.3">
      <c r="A40" s="14">
        <v>38</v>
      </c>
      <c r="B40" s="1" t="s">
        <v>44</v>
      </c>
      <c r="C40" s="5" t="s">
        <v>46</v>
      </c>
      <c r="D40" s="1" t="s">
        <v>53</v>
      </c>
      <c r="E40" s="1">
        <v>7</v>
      </c>
      <c r="F40" s="1">
        <v>1</v>
      </c>
      <c r="G40" s="1">
        <v>4</v>
      </c>
      <c r="H40" s="27">
        <f>VLOOKUP(G40,reward!E:G,3,0)*reward!$P$16</f>
        <v>1600</v>
      </c>
      <c r="I40" s="1" t="b">
        <v>1</v>
      </c>
      <c r="J40" s="1">
        <v>1</v>
      </c>
      <c r="K40" s="1">
        <v>1</v>
      </c>
    </row>
    <row r="41" spans="1:11" ht="33" x14ac:dyDescent="0.3">
      <c r="A41" s="22">
        <v>39</v>
      </c>
      <c r="B41" s="1" t="s">
        <v>45</v>
      </c>
      <c r="C41" s="4" t="s">
        <v>121</v>
      </c>
      <c r="D41" s="39" t="s">
        <v>130</v>
      </c>
      <c r="E41" s="1">
        <v>7</v>
      </c>
      <c r="F41" s="1">
        <v>1</v>
      </c>
      <c r="G41" s="1">
        <v>14</v>
      </c>
      <c r="H41" s="27">
        <f>VLOOKUP(G41,reward!E:G,3,0)*reward!$P$16</f>
        <v>800</v>
      </c>
      <c r="I41" s="1" t="b">
        <v>1</v>
      </c>
      <c r="J41" s="1">
        <v>1</v>
      </c>
      <c r="K41" s="1">
        <v>3</v>
      </c>
    </row>
    <row r="42" spans="1:11" s="15" customFormat="1" ht="66.75" thickBot="1" x14ac:dyDescent="0.35">
      <c r="A42" s="14">
        <v>40</v>
      </c>
      <c r="B42" s="15" t="s">
        <v>87</v>
      </c>
      <c r="C42" s="16" t="s">
        <v>122</v>
      </c>
      <c r="D42" s="41" t="s">
        <v>142</v>
      </c>
      <c r="E42" s="15">
        <v>7</v>
      </c>
      <c r="F42" s="15">
        <v>1</v>
      </c>
      <c r="G42" s="15">
        <v>20</v>
      </c>
      <c r="H42" s="29">
        <f>VLOOKUP(G42,reward!E:G,3,0)*reward!$P$16</f>
        <v>32000</v>
      </c>
      <c r="I42" s="15" t="b">
        <v>1</v>
      </c>
      <c r="J42" s="15">
        <v>1</v>
      </c>
      <c r="K42" s="15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BE84-34F0-456C-81CD-6B3C1C78BBDD}">
  <dimension ref="B2:Q26"/>
  <sheetViews>
    <sheetView topLeftCell="B1" workbookViewId="0">
      <selection activeCell="C32" sqref="C32"/>
    </sheetView>
  </sheetViews>
  <sheetFormatPr defaultRowHeight="16.5" x14ac:dyDescent="0.3"/>
  <cols>
    <col min="1" max="1" width="5.125" customWidth="1"/>
    <col min="2" max="2" width="16.75" customWidth="1"/>
    <col min="3" max="3" width="19.25" customWidth="1"/>
    <col min="4" max="4" width="11" bestFit="1" customWidth="1"/>
    <col min="6" max="6" width="11" customWidth="1"/>
    <col min="7" max="7" width="17.5" style="6" customWidth="1"/>
    <col min="8" max="8" width="2.625" style="37" customWidth="1"/>
    <col min="9" max="9" width="12.125" customWidth="1"/>
    <col min="10" max="10" width="16" style="25" customWidth="1"/>
    <col min="11" max="16" width="15.125" style="25" bestFit="1" customWidth="1"/>
    <col min="17" max="17" width="20.875" style="34" bestFit="1" customWidth="1"/>
  </cols>
  <sheetData>
    <row r="2" spans="2:17" x14ac:dyDescent="0.3">
      <c r="B2" t="s">
        <v>67</v>
      </c>
      <c r="C2">
        <v>40</v>
      </c>
    </row>
    <row r="3" spans="2:17" x14ac:dyDescent="0.3">
      <c r="J3" s="36" t="s">
        <v>81</v>
      </c>
    </row>
    <row r="4" spans="2:17" x14ac:dyDescent="0.3">
      <c r="B4" t="s">
        <v>65</v>
      </c>
      <c r="C4" t="s">
        <v>75</v>
      </c>
      <c r="D4" t="s">
        <v>54</v>
      </c>
      <c r="E4" t="s">
        <v>62</v>
      </c>
      <c r="F4" t="s">
        <v>66</v>
      </c>
      <c r="G4" s="6" t="s">
        <v>64</v>
      </c>
      <c r="J4" s="25" t="s">
        <v>68</v>
      </c>
      <c r="K4" s="25" t="s">
        <v>69</v>
      </c>
      <c r="L4" s="25" t="s">
        <v>70</v>
      </c>
      <c r="M4" s="25" t="s">
        <v>71</v>
      </c>
      <c r="N4" s="25" t="s">
        <v>72</v>
      </c>
      <c r="O4" s="25" t="s">
        <v>73</v>
      </c>
      <c r="P4" s="25" t="s">
        <v>74</v>
      </c>
    </row>
    <row r="5" spans="2:17" x14ac:dyDescent="0.3">
      <c r="B5" s="25">
        <v>240000000</v>
      </c>
      <c r="C5" s="25">
        <f>SUMIF(YorinMission!G:G,reward!E5,YorinMission!H:H)</f>
        <v>200000000</v>
      </c>
      <c r="D5" t="s">
        <v>55</v>
      </c>
      <c r="E5">
        <v>1</v>
      </c>
      <c r="F5">
        <v>6</v>
      </c>
      <c r="G5" s="25">
        <f>B5/F5</f>
        <v>40000000</v>
      </c>
      <c r="H5" s="38"/>
      <c r="I5" s="31" t="s">
        <v>55</v>
      </c>
      <c r="J5" s="25">
        <f>COUNTIF(YorinMission!$G$2:$G$9,"=1")</f>
        <v>2</v>
      </c>
      <c r="K5" s="25">
        <f>COUNTIF(YorinMission!$G$10:$G$15,"=1")</f>
        <v>2</v>
      </c>
      <c r="L5" s="25">
        <f>COUNTIF(YorinMission!$G$16:$G$21,"=1")</f>
        <v>1</v>
      </c>
      <c r="M5" s="25">
        <f>COUNTIF(YorinMission!$G$22:$G$26,"=1")</f>
        <v>1</v>
      </c>
      <c r="N5" s="25">
        <f>COUNTIF(YorinMission!$G$27:$G$31,"=1")</f>
        <v>1</v>
      </c>
      <c r="O5" s="25">
        <f>COUNTIF(YorinMission!$G$33:$G$37,"=1")</f>
        <v>0</v>
      </c>
      <c r="P5" s="25">
        <f>COUNTIF(YorinMission!$G$38:$G$42,"=1")</f>
        <v>0</v>
      </c>
      <c r="Q5" s="34">
        <f>SUM(J5:P5)</f>
        <v>7</v>
      </c>
    </row>
    <row r="6" spans="2:17" x14ac:dyDescent="0.3">
      <c r="B6" s="25">
        <v>50000</v>
      </c>
      <c r="C6" s="25">
        <f>SUMIF(YorinMission!G:G,reward!E6,YorinMission!H:H)</f>
        <v>40000</v>
      </c>
      <c r="D6" t="s">
        <v>58</v>
      </c>
      <c r="E6">
        <v>3</v>
      </c>
      <c r="F6">
        <v>5</v>
      </c>
      <c r="G6" s="25">
        <f t="shared" ref="G6:G11" si="0">B6/F6</f>
        <v>10000</v>
      </c>
      <c r="H6" s="38"/>
      <c r="I6" s="32" t="s">
        <v>58</v>
      </c>
      <c r="J6" s="25">
        <f>COUNTIF(YorinMission!$G$2:$G$9,"=3")</f>
        <v>1</v>
      </c>
      <c r="K6" s="25">
        <f>COUNTIF(YorinMission!$G$10:$G$15,"=3")</f>
        <v>1</v>
      </c>
      <c r="L6" s="25">
        <f>COUNTIF(YorinMission!$G$16:$G$21,"=3")</f>
        <v>1</v>
      </c>
      <c r="M6" s="25">
        <f>COUNTIF(YorinMission!$G$22:$G$26,"=3")</f>
        <v>1</v>
      </c>
      <c r="N6" s="25">
        <f>COUNTIF(YorinMission!$G$27:$G$31,"=3")</f>
        <v>1</v>
      </c>
      <c r="O6" s="25">
        <f>COUNTIF(YorinMission!$G$33:$G$37,"=3")</f>
        <v>0</v>
      </c>
      <c r="P6" s="25">
        <f>COUNTIF(YorinMission!$G$38:$G$42,"=3")</f>
        <v>0</v>
      </c>
      <c r="Q6" s="34">
        <f t="shared" ref="Q6:Q11" si="1">SUM(J6:P6)</f>
        <v>5</v>
      </c>
    </row>
    <row r="7" spans="2:17" x14ac:dyDescent="0.3">
      <c r="B7" s="25">
        <v>5000</v>
      </c>
      <c r="C7" s="25">
        <f>SUMIF(YorinMission!G:G,reward!E7,YorinMission!H:H)</f>
        <v>4400</v>
      </c>
      <c r="D7" t="s">
        <v>59</v>
      </c>
      <c r="E7">
        <v>4</v>
      </c>
      <c r="F7">
        <v>5</v>
      </c>
      <c r="G7" s="25">
        <f t="shared" si="0"/>
        <v>1000</v>
      </c>
      <c r="H7" s="38"/>
      <c r="I7" s="32" t="s">
        <v>59</v>
      </c>
      <c r="J7" s="25">
        <f>COUNTIF(YorinMission!$G$2:$G$9,"=4")</f>
        <v>1</v>
      </c>
      <c r="K7" s="25">
        <f>COUNTIF(YorinMission!$G$10:$G$15,"=4")</f>
        <v>1</v>
      </c>
      <c r="L7" s="25">
        <f>COUNTIF(YorinMission!$G$16:$G$21,"=4")</f>
        <v>1</v>
      </c>
      <c r="M7" s="25">
        <f>COUNTIF(YorinMission!$G$22:$G$26,"=4")</f>
        <v>1</v>
      </c>
      <c r="N7" s="25">
        <f>COUNTIF(YorinMission!$G$27:$G$31,"=4")</f>
        <v>0</v>
      </c>
      <c r="O7" s="25">
        <f>COUNTIF(YorinMission!$G$33:$G$37,"=4")</f>
        <v>0</v>
      </c>
      <c r="P7" s="25">
        <f>COUNTIF(YorinMission!$G$38:$G$42,"=4")</f>
        <v>1</v>
      </c>
      <c r="Q7" s="34">
        <f t="shared" si="1"/>
        <v>5</v>
      </c>
    </row>
    <row r="8" spans="2:17" x14ac:dyDescent="0.3">
      <c r="B8" s="25">
        <v>120000000000</v>
      </c>
      <c r="C8" s="25">
        <f>SUMIF(YorinMission!G:G,reward!E8,YorinMission!H:H)</f>
        <v>88000000000</v>
      </c>
      <c r="D8" t="s">
        <v>56</v>
      </c>
      <c r="E8">
        <v>2</v>
      </c>
      <c r="F8">
        <v>6</v>
      </c>
      <c r="G8" s="25">
        <f>B8/F8</f>
        <v>20000000000</v>
      </c>
      <c r="H8" s="38"/>
      <c r="I8" s="32" t="s">
        <v>56</v>
      </c>
      <c r="J8" s="25">
        <f>COUNTIF(YorinMission!$G$2:$G$9,"=2")</f>
        <v>2</v>
      </c>
      <c r="K8" s="25">
        <f>COUNTIF(YorinMission!$G$10:$G$15,"=2")</f>
        <v>0</v>
      </c>
      <c r="L8" s="25">
        <f>COUNTIF(YorinMission!$G$16:$G$21,"=2")</f>
        <v>1</v>
      </c>
      <c r="M8" s="25">
        <f>COUNTIF(YorinMission!$G$22:$G$26,"=2")</f>
        <v>0</v>
      </c>
      <c r="N8" s="25">
        <f>COUNTIF(YorinMission!$G$27:$G$31,"=2")</f>
        <v>1</v>
      </c>
      <c r="O8" s="25">
        <f>COUNTIF(YorinMission!$G$33:$G$37,"=2")</f>
        <v>0</v>
      </c>
      <c r="P8" s="25">
        <f>COUNTIF(YorinMission!$G$38:$G$42,"=2")</f>
        <v>1</v>
      </c>
      <c r="Q8" s="34">
        <f t="shared" si="1"/>
        <v>5</v>
      </c>
    </row>
    <row r="9" spans="2:17" x14ac:dyDescent="0.3">
      <c r="B9" s="25">
        <v>300000000</v>
      </c>
      <c r="C9" s="25">
        <f>SUMIF(YorinMission!G:G,reward!E9,YorinMission!H:H)</f>
        <v>336000000</v>
      </c>
      <c r="D9" t="s">
        <v>57</v>
      </c>
      <c r="E9">
        <v>5</v>
      </c>
      <c r="F9">
        <v>5</v>
      </c>
      <c r="G9" s="25">
        <f t="shared" si="0"/>
        <v>60000000</v>
      </c>
      <c r="H9" s="38"/>
      <c r="I9" s="32" t="s">
        <v>57</v>
      </c>
      <c r="J9" s="25">
        <f>COUNTIF(YorinMission!$G$2:$G$9,"=5")</f>
        <v>1</v>
      </c>
      <c r="K9" s="25">
        <f>COUNTIF(YorinMission!$G$10:$G$15,"=5")</f>
        <v>1</v>
      </c>
      <c r="L9" s="25">
        <f>COUNTIF(YorinMission!$G$16:$G$21,"=5")</f>
        <v>1</v>
      </c>
      <c r="M9" s="25">
        <f>COUNTIF(YorinMission!$G$22:$G$26,"=5")</f>
        <v>1</v>
      </c>
      <c r="N9" s="25">
        <f>COUNTIF(YorinMission!$G$27:$G$31,"=5")</f>
        <v>1</v>
      </c>
      <c r="O9" s="25">
        <f>COUNTIF(YorinMission!$G$33:$G$37,"=5")</f>
        <v>0</v>
      </c>
      <c r="P9" s="25">
        <f>COUNTIF(YorinMission!$G$38:$G$42,"=5")</f>
        <v>1</v>
      </c>
      <c r="Q9" s="34">
        <f t="shared" si="1"/>
        <v>6</v>
      </c>
    </row>
    <row r="10" spans="2:17" x14ac:dyDescent="0.3">
      <c r="B10" s="25">
        <v>3000</v>
      </c>
      <c r="C10" s="25">
        <f>SUMIF(YorinMission!G:G,reward!E10,YorinMission!H:H)</f>
        <v>3700</v>
      </c>
      <c r="D10" t="s">
        <v>60</v>
      </c>
      <c r="E10">
        <v>14</v>
      </c>
      <c r="F10">
        <v>6</v>
      </c>
      <c r="G10" s="25">
        <f t="shared" si="0"/>
        <v>500</v>
      </c>
      <c r="H10" s="38"/>
      <c r="I10" s="32" t="s">
        <v>60</v>
      </c>
      <c r="J10" s="25">
        <f>COUNTIF(YorinMission!$G$2:$G$9,"=14")</f>
        <v>1</v>
      </c>
      <c r="K10" s="25">
        <f>COUNTIF(YorinMission!$G$10:$G$15,"=14")</f>
        <v>1</v>
      </c>
      <c r="L10" s="25">
        <f>COUNTIF(YorinMission!$G$16:$G$21,"=14")</f>
        <v>0</v>
      </c>
      <c r="M10" s="25">
        <f>COUNTIF(YorinMission!$G$22:$G$26,"=14")</f>
        <v>1</v>
      </c>
      <c r="N10" s="25">
        <f>COUNTIF(YorinMission!$G$27:$G$31,"=14")</f>
        <v>1</v>
      </c>
      <c r="O10" s="25">
        <f>COUNTIF(YorinMission!$G$33:$G$37,"=14")</f>
        <v>1</v>
      </c>
      <c r="P10" s="25">
        <f>COUNTIF(YorinMission!$G$38:$G$42,"=14")</f>
        <v>1</v>
      </c>
      <c r="Q10" s="34">
        <f t="shared" si="1"/>
        <v>6</v>
      </c>
    </row>
    <row r="11" spans="2:17" x14ac:dyDescent="0.3">
      <c r="B11" s="25">
        <v>100000</v>
      </c>
      <c r="C11" s="25">
        <f>SUMIF(YorinMission!G:G,reward!E11,YorinMission!H:H)</f>
        <v>104000</v>
      </c>
      <c r="D11" t="s">
        <v>61</v>
      </c>
      <c r="E11">
        <v>20</v>
      </c>
      <c r="F11">
        <v>5</v>
      </c>
      <c r="G11" s="25">
        <f t="shared" si="0"/>
        <v>20000</v>
      </c>
      <c r="H11" s="38"/>
      <c r="I11" s="32" t="s">
        <v>61</v>
      </c>
      <c r="J11" s="25">
        <f>COUNTIF(YorinMission!$G$2:$G$9,"=20")</f>
        <v>0</v>
      </c>
      <c r="K11" s="25">
        <f>COUNTIF(YorinMission!$G$10:$G$15,"=20")</f>
        <v>0</v>
      </c>
      <c r="L11" s="25">
        <f>COUNTIF(YorinMission!$G$16:$G$21,"=20")</f>
        <v>1</v>
      </c>
      <c r="M11" s="25">
        <f>COUNTIF(YorinMission!$G$22:$G$26,"=20")</f>
        <v>0</v>
      </c>
      <c r="N11" s="25">
        <f>COUNTIF(YorinMission!$G$27:$G$31,"=20")</f>
        <v>0</v>
      </c>
      <c r="O11" s="25">
        <f>COUNTIF(YorinMission!$G$33:$G$37,"=20")</f>
        <v>2</v>
      </c>
      <c r="P11" s="25">
        <f>COUNTIF(YorinMission!$G$38:$G$42,"=20")</f>
        <v>1</v>
      </c>
      <c r="Q11" s="34">
        <f t="shared" si="1"/>
        <v>4</v>
      </c>
    </row>
    <row r="12" spans="2:17" x14ac:dyDescent="0.3">
      <c r="B12" s="25">
        <v>10000</v>
      </c>
      <c r="C12" s="25">
        <f>SUMIF(YorinMission!G:G,reward!E12,YorinMission!H:H)</f>
        <v>14000</v>
      </c>
      <c r="D12" t="s">
        <v>63</v>
      </c>
      <c r="E12">
        <v>73</v>
      </c>
      <c r="F12">
        <v>1</v>
      </c>
      <c r="G12" s="25">
        <f>B12/F12</f>
        <v>10000</v>
      </c>
      <c r="H12" s="38"/>
      <c r="I12" s="32" t="s">
        <v>63</v>
      </c>
      <c r="J12" s="25">
        <f>COUNTIF(YorinMission!$G$2:$G$9,"=73")</f>
        <v>0</v>
      </c>
      <c r="K12" s="25">
        <f>COUNTIF(YorinMission!$G$10:$G$15,"=73")</f>
        <v>0</v>
      </c>
      <c r="L12" s="25">
        <f>COUNTIF(YorinMission!$G$16:$G$21,"=73")</f>
        <v>0</v>
      </c>
      <c r="M12" s="25">
        <f>COUNTIF(YorinMission!$G$22:$G$26,"=73")</f>
        <v>0</v>
      </c>
      <c r="N12" s="25">
        <f>COUNTIF(YorinMission!$G$27:$G$31,"=73")</f>
        <v>0</v>
      </c>
      <c r="O12" s="25">
        <f>COUNTIF(YorinMission!$G$33:$G$37,"=73")</f>
        <v>1</v>
      </c>
      <c r="P12" s="25">
        <f>COUNTIF(YorinMission!$G$38:$G$42,"=73")</f>
        <v>0</v>
      </c>
      <c r="Q12" s="34">
        <f>SUM(J12:P12)</f>
        <v>1</v>
      </c>
    </row>
    <row r="13" spans="2:17" x14ac:dyDescent="0.3">
      <c r="B13" s="25">
        <v>5000</v>
      </c>
      <c r="C13" s="25">
        <f>SUMIF(YorinMission!G:G,reward!E13,YorinMission!H:H)</f>
        <v>7000</v>
      </c>
      <c r="D13" t="s">
        <v>80</v>
      </c>
      <c r="E13">
        <v>46</v>
      </c>
      <c r="F13">
        <v>1</v>
      </c>
      <c r="G13" s="6">
        <f>B13/F13</f>
        <v>5000</v>
      </c>
      <c r="I13" s="32" t="s">
        <v>80</v>
      </c>
      <c r="J13" s="25">
        <f>COUNTIF(YorinMission!$G$2:$G$9,"=46")</f>
        <v>0</v>
      </c>
      <c r="K13" s="25">
        <f>COUNTIF(YorinMission!$G$10:$G$15,"=46")</f>
        <v>0</v>
      </c>
      <c r="L13" s="25">
        <f>COUNTIF(YorinMission!$G$16:$G$21,"=46")</f>
        <v>0</v>
      </c>
      <c r="M13" s="25">
        <f>COUNTIF(YorinMission!$G$22:$G$26,"=46")</f>
        <v>0</v>
      </c>
      <c r="N13" s="25">
        <f>COUNTIF(YorinMission!$G$27:$G$31,"=46")</f>
        <v>0</v>
      </c>
      <c r="O13" s="25">
        <f>COUNTIF(YorinMission!$G$33:$G$37,"=46")</f>
        <v>1</v>
      </c>
      <c r="P13" s="25">
        <f>COUNTIF(YorinMission!$G$38:$G$42,"=46")</f>
        <v>0</v>
      </c>
      <c r="Q13" s="34">
        <f>SUM(J13:P13)</f>
        <v>1</v>
      </c>
    </row>
    <row r="14" spans="2:17" x14ac:dyDescent="0.3">
      <c r="F14">
        <f>SUM(F5:F13)</f>
        <v>40</v>
      </c>
      <c r="Q14" s="35">
        <f>SUM(Q5:Q13)</f>
        <v>40</v>
      </c>
    </row>
    <row r="15" spans="2:17" x14ac:dyDescent="0.3">
      <c r="J15" s="36" t="s">
        <v>82</v>
      </c>
    </row>
    <row r="16" spans="2:17" x14ac:dyDescent="0.3">
      <c r="I16" s="33" t="s">
        <v>83</v>
      </c>
      <c r="J16">
        <v>0.4</v>
      </c>
      <c r="K16">
        <v>0.6</v>
      </c>
      <c r="L16">
        <v>0.8</v>
      </c>
      <c r="M16">
        <v>1</v>
      </c>
      <c r="N16">
        <v>1.2</v>
      </c>
      <c r="O16">
        <v>1.4</v>
      </c>
      <c r="P16">
        <v>1.6</v>
      </c>
    </row>
    <row r="17" spans="9:17" x14ac:dyDescent="0.3">
      <c r="J17" s="25" t="s">
        <v>68</v>
      </c>
      <c r="K17" s="25" t="s">
        <v>69</v>
      </c>
      <c r="L17" s="25" t="s">
        <v>70</v>
      </c>
      <c r="M17" s="25" t="s">
        <v>71</v>
      </c>
      <c r="N17" s="25" t="s">
        <v>72</v>
      </c>
      <c r="O17" s="25" t="s">
        <v>73</v>
      </c>
      <c r="P17" s="25" t="s">
        <v>74</v>
      </c>
      <c r="Q17" s="35" t="s">
        <v>84</v>
      </c>
    </row>
    <row r="18" spans="9:17" x14ac:dyDescent="0.3">
      <c r="I18" s="31" t="s">
        <v>55</v>
      </c>
      <c r="J18" s="25">
        <f>G5*$J$16*J5</f>
        <v>32000000</v>
      </c>
      <c r="K18" s="25">
        <f t="shared" ref="K18:K23" si="2">G5*$K$16*K5</f>
        <v>48000000</v>
      </c>
      <c r="L18" s="25">
        <f>G5*$L$16*L5</f>
        <v>32000000</v>
      </c>
      <c r="M18" s="25">
        <f>G5*$M$16*M5</f>
        <v>40000000</v>
      </c>
      <c r="N18" s="25">
        <f>G5*$N$16*N5</f>
        <v>48000000</v>
      </c>
      <c r="O18" s="25">
        <f>G5*$O$16*O5</f>
        <v>0</v>
      </c>
      <c r="P18" s="25">
        <f>G5*$P$16*P5</f>
        <v>0</v>
      </c>
      <c r="Q18" s="34">
        <f>SUM(J18:P18)</f>
        <v>200000000</v>
      </c>
    </row>
    <row r="19" spans="9:17" x14ac:dyDescent="0.3">
      <c r="I19" s="32" t="s">
        <v>58</v>
      </c>
      <c r="J19" s="25">
        <f>G6*$J$16*J6</f>
        <v>4000</v>
      </c>
      <c r="K19" s="25">
        <f t="shared" si="2"/>
        <v>6000</v>
      </c>
      <c r="L19" s="25">
        <f t="shared" ref="L19:L26" si="3">G6*$L$16*L6</f>
        <v>8000</v>
      </c>
      <c r="M19" s="25">
        <f t="shared" ref="M19:M26" si="4">G6*$M$16*M6</f>
        <v>10000</v>
      </c>
      <c r="N19" s="25">
        <f t="shared" ref="N19:N26" si="5">G6*$N$16*N6</f>
        <v>12000</v>
      </c>
      <c r="O19" s="25">
        <f t="shared" ref="O19:O26" si="6">G6*$O$16*O6</f>
        <v>0</v>
      </c>
      <c r="P19" s="25">
        <f t="shared" ref="P19:P26" si="7">G6*$P$16*P6</f>
        <v>0</v>
      </c>
      <c r="Q19" s="34">
        <f t="shared" ref="Q19:Q26" si="8">SUM(J19:P19)</f>
        <v>40000</v>
      </c>
    </row>
    <row r="20" spans="9:17" x14ac:dyDescent="0.3">
      <c r="I20" s="32" t="s">
        <v>59</v>
      </c>
      <c r="J20" s="25">
        <f>G7*$J$16*J7</f>
        <v>400</v>
      </c>
      <c r="K20" s="25">
        <f t="shared" si="2"/>
        <v>600</v>
      </c>
      <c r="L20" s="25">
        <f t="shared" si="3"/>
        <v>800</v>
      </c>
      <c r="M20" s="25">
        <f t="shared" si="4"/>
        <v>1000</v>
      </c>
      <c r="N20" s="25">
        <f t="shared" si="5"/>
        <v>0</v>
      </c>
      <c r="O20" s="25">
        <f t="shared" si="6"/>
        <v>0</v>
      </c>
      <c r="P20" s="25">
        <f t="shared" si="7"/>
        <v>1600</v>
      </c>
      <c r="Q20" s="34">
        <f t="shared" si="8"/>
        <v>4400</v>
      </c>
    </row>
    <row r="21" spans="9:17" x14ac:dyDescent="0.3">
      <c r="I21" s="32" t="s">
        <v>56</v>
      </c>
      <c r="J21" s="25">
        <f>G8*$J$16*J8</f>
        <v>16000000000</v>
      </c>
      <c r="K21" s="25">
        <f t="shared" si="2"/>
        <v>0</v>
      </c>
      <c r="L21" s="25">
        <f t="shared" si="3"/>
        <v>16000000000</v>
      </c>
      <c r="M21" s="25">
        <f t="shared" si="4"/>
        <v>0</v>
      </c>
      <c r="N21" s="25">
        <f t="shared" si="5"/>
        <v>24000000000</v>
      </c>
      <c r="O21" s="25">
        <f t="shared" si="6"/>
        <v>0</v>
      </c>
      <c r="P21" s="25">
        <f t="shared" si="7"/>
        <v>32000000000</v>
      </c>
      <c r="Q21" s="34">
        <f t="shared" si="8"/>
        <v>88000000000</v>
      </c>
    </row>
    <row r="22" spans="9:17" x14ac:dyDescent="0.3">
      <c r="I22" s="32" t="s">
        <v>57</v>
      </c>
      <c r="J22" s="25">
        <f>G9*$J$16*J9</f>
        <v>24000000</v>
      </c>
      <c r="K22" s="25">
        <f t="shared" si="2"/>
        <v>36000000</v>
      </c>
      <c r="L22" s="25">
        <f t="shared" si="3"/>
        <v>48000000</v>
      </c>
      <c r="M22" s="25">
        <f t="shared" si="4"/>
        <v>60000000</v>
      </c>
      <c r="N22" s="25">
        <f t="shared" si="5"/>
        <v>72000000</v>
      </c>
      <c r="O22" s="25">
        <f t="shared" si="6"/>
        <v>0</v>
      </c>
      <c r="P22" s="25">
        <f t="shared" si="7"/>
        <v>96000000</v>
      </c>
      <c r="Q22" s="34">
        <f t="shared" si="8"/>
        <v>336000000</v>
      </c>
    </row>
    <row r="23" spans="9:17" x14ac:dyDescent="0.3">
      <c r="I23" s="32" t="s">
        <v>60</v>
      </c>
      <c r="J23" s="25">
        <f t="shared" ref="J23:J26" si="9">G10*$J$16*J10</f>
        <v>200</v>
      </c>
      <c r="K23" s="25">
        <f t="shared" si="2"/>
        <v>300</v>
      </c>
      <c r="L23" s="25">
        <f t="shared" si="3"/>
        <v>0</v>
      </c>
      <c r="M23" s="25">
        <f t="shared" si="4"/>
        <v>500</v>
      </c>
      <c r="N23" s="25">
        <f t="shared" si="5"/>
        <v>600</v>
      </c>
      <c r="O23" s="25">
        <f t="shared" si="6"/>
        <v>700</v>
      </c>
      <c r="P23" s="25">
        <f t="shared" si="7"/>
        <v>800</v>
      </c>
      <c r="Q23" s="34">
        <f t="shared" si="8"/>
        <v>3100</v>
      </c>
    </row>
    <row r="24" spans="9:17" x14ac:dyDescent="0.3">
      <c r="I24" s="32" t="s">
        <v>61</v>
      </c>
      <c r="J24" s="25">
        <f t="shared" si="9"/>
        <v>0</v>
      </c>
      <c r="K24" s="25">
        <f t="shared" ref="K24:K26" si="10">G11*$K$16*K11</f>
        <v>0</v>
      </c>
      <c r="L24" s="25">
        <f t="shared" si="3"/>
        <v>16000</v>
      </c>
      <c r="M24" s="25">
        <f t="shared" si="4"/>
        <v>0</v>
      </c>
      <c r="N24" s="25">
        <f t="shared" si="5"/>
        <v>0</v>
      </c>
      <c r="O24" s="25">
        <f t="shared" si="6"/>
        <v>56000</v>
      </c>
      <c r="P24" s="25">
        <f t="shared" si="7"/>
        <v>32000</v>
      </c>
      <c r="Q24" s="34">
        <f t="shared" si="8"/>
        <v>104000</v>
      </c>
    </row>
    <row r="25" spans="9:17" x14ac:dyDescent="0.3">
      <c r="I25" s="32" t="s">
        <v>63</v>
      </c>
      <c r="J25" s="25">
        <f t="shared" si="9"/>
        <v>0</v>
      </c>
      <c r="K25" s="25">
        <f t="shared" si="10"/>
        <v>0</v>
      </c>
      <c r="L25" s="25">
        <f t="shared" si="3"/>
        <v>0</v>
      </c>
      <c r="M25" s="25">
        <f t="shared" si="4"/>
        <v>0</v>
      </c>
      <c r="N25" s="25">
        <f t="shared" si="5"/>
        <v>0</v>
      </c>
      <c r="O25" s="25">
        <f t="shared" si="6"/>
        <v>14000</v>
      </c>
      <c r="P25" s="25">
        <f t="shared" si="7"/>
        <v>0</v>
      </c>
      <c r="Q25" s="34">
        <f t="shared" si="8"/>
        <v>14000</v>
      </c>
    </row>
    <row r="26" spans="9:17" x14ac:dyDescent="0.3">
      <c r="I26" s="32" t="s">
        <v>80</v>
      </c>
      <c r="J26" s="25">
        <f t="shared" si="9"/>
        <v>0</v>
      </c>
      <c r="K26" s="25">
        <f t="shared" si="10"/>
        <v>0</v>
      </c>
      <c r="L26" s="25">
        <f t="shared" si="3"/>
        <v>0</v>
      </c>
      <c r="M26" s="25">
        <f t="shared" si="4"/>
        <v>0</v>
      </c>
      <c r="N26" s="25">
        <f t="shared" si="5"/>
        <v>0</v>
      </c>
      <c r="O26" s="25">
        <f t="shared" si="6"/>
        <v>7000</v>
      </c>
      <c r="P26" s="25">
        <f t="shared" si="7"/>
        <v>0</v>
      </c>
      <c r="Q26" s="34">
        <f t="shared" si="8"/>
        <v>7000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YorinMission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2023-06-29T04:31:16Z</dcterms:modified>
</cp:coreProperties>
</file>