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4173AE2-C9D0-45C9-AA2F-C3BE6E12F7B6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4" l="1"/>
  <c r="W27" i="4" s="1"/>
  <c r="Q14" i="4" s="1"/>
  <c r="L14" i="4" s="1"/>
  <c r="B14" i="4"/>
  <c r="C14" i="4"/>
  <c r="D14" i="4"/>
  <c r="E14" i="4"/>
  <c r="F14" i="4"/>
  <c r="G14" i="4"/>
  <c r="H70" i="3"/>
  <c r="H69" i="3"/>
  <c r="H68" i="3"/>
  <c r="H67" i="3"/>
  <c r="H66" i="3"/>
  <c r="H65" i="3"/>
  <c r="H64" i="3"/>
  <c r="H63" i="3"/>
  <c r="H62" i="3"/>
  <c r="H61" i="3"/>
  <c r="H60" i="3"/>
  <c r="O41" i="3"/>
  <c r="I41" i="3" s="1"/>
  <c r="O36" i="3"/>
  <c r="I36" i="3" s="1"/>
  <c r="J54" i="3" s="1"/>
  <c r="B35" i="3"/>
  <c r="O30" i="3"/>
  <c r="J30" i="3" s="1"/>
  <c r="K48" i="3" s="1"/>
  <c r="I20" i="3"/>
  <c r="J20" i="3" s="1"/>
  <c r="I19" i="3"/>
  <c r="N18" i="3" s="1"/>
  <c r="I17" i="3"/>
  <c r="J17" i="3" s="1"/>
  <c r="N17" i="3" s="1"/>
  <c r="J16" i="3"/>
  <c r="N16" i="3" s="1"/>
  <c r="I16" i="3"/>
  <c r="I15" i="3"/>
  <c r="O35" i="3" s="1"/>
  <c r="I14" i="3"/>
  <c r="O34" i="3" s="1"/>
  <c r="J13" i="3"/>
  <c r="N13" i="3" s="1"/>
  <c r="I13" i="3"/>
  <c r="O33" i="3" s="1"/>
  <c r="I12" i="3"/>
  <c r="J12" i="3" s="1"/>
  <c r="N12" i="3" s="1"/>
  <c r="B12" i="3"/>
  <c r="I11" i="3"/>
  <c r="J11" i="3" s="1"/>
  <c r="N11" i="3" s="1"/>
  <c r="I10" i="3"/>
  <c r="J10" i="3" s="1"/>
  <c r="N10" i="3" s="1"/>
  <c r="I9" i="3"/>
  <c r="J9" i="3" s="1"/>
  <c r="N9" i="3" s="1"/>
  <c r="I8" i="3"/>
  <c r="O28" i="3" s="1"/>
  <c r="P14" i="4" l="1"/>
  <c r="O14" i="4"/>
  <c r="N14" i="4"/>
  <c r="M14" i="4"/>
  <c r="K14" i="4" s="1"/>
  <c r="P33" i="3"/>
  <c r="I33" i="3"/>
  <c r="J51" i="3" s="1"/>
  <c r="H33" i="3"/>
  <c r="L33" i="3"/>
  <c r="M51" i="3" s="1"/>
  <c r="K33" i="3"/>
  <c r="L51" i="3" s="1"/>
  <c r="J33" i="3"/>
  <c r="K51" i="3" s="1"/>
  <c r="L34" i="3"/>
  <c r="M52" i="3" s="1"/>
  <c r="K34" i="3"/>
  <c r="L52" i="3" s="1"/>
  <c r="J34" i="3"/>
  <c r="K52" i="3" s="1"/>
  <c r="I34" i="3"/>
  <c r="J52" i="3" s="1"/>
  <c r="H34" i="3"/>
  <c r="P34" i="3"/>
  <c r="K35" i="3"/>
  <c r="L53" i="3" s="1"/>
  <c r="P35" i="3"/>
  <c r="J35" i="3"/>
  <c r="K53" i="3" s="1"/>
  <c r="I35" i="3"/>
  <c r="J53" i="3" s="1"/>
  <c r="H35" i="3"/>
  <c r="L35" i="3"/>
  <c r="M53" i="3" s="1"/>
  <c r="L28" i="3"/>
  <c r="M46" i="3" s="1"/>
  <c r="K28" i="3"/>
  <c r="L46" i="3" s="1"/>
  <c r="J28" i="3"/>
  <c r="K46" i="3" s="1"/>
  <c r="I28" i="3"/>
  <c r="J46" i="3" s="1"/>
  <c r="H28" i="3"/>
  <c r="P28" i="3"/>
  <c r="J36" i="3"/>
  <c r="K54" i="3" s="1"/>
  <c r="J41" i="3"/>
  <c r="J8" i="3"/>
  <c r="J15" i="3"/>
  <c r="N15" i="3" s="1"/>
  <c r="O29" i="3"/>
  <c r="L30" i="3"/>
  <c r="M48" i="3" s="1"/>
  <c r="K36" i="3"/>
  <c r="L54" i="3" s="1"/>
  <c r="K41" i="3"/>
  <c r="K30" i="3"/>
  <c r="L48" i="3" s="1"/>
  <c r="L36" i="3"/>
  <c r="M54" i="3" s="1"/>
  <c r="O40" i="3"/>
  <c r="L41" i="3"/>
  <c r="O31" i="3"/>
  <c r="P36" i="3"/>
  <c r="P41" i="3"/>
  <c r="O37" i="3"/>
  <c r="O32" i="3"/>
  <c r="P30" i="3"/>
  <c r="J14" i="3"/>
  <c r="N14" i="3" s="1"/>
  <c r="H30" i="3"/>
  <c r="I30" i="3"/>
  <c r="J48" i="3" s="1"/>
  <c r="H36" i="3"/>
  <c r="H41" i="3"/>
  <c r="P14" i="3" l="1"/>
  <c r="M34" i="3"/>
  <c r="I52" i="3"/>
  <c r="V30" i="3"/>
  <c r="U30" i="3"/>
  <c r="T30" i="3"/>
  <c r="S30" i="3"/>
  <c r="R30" i="3"/>
  <c r="Q30" i="3"/>
  <c r="S34" i="3"/>
  <c r="V34" i="3"/>
  <c r="U34" i="3"/>
  <c r="T34" i="3"/>
  <c r="R34" i="3"/>
  <c r="Q34" i="3"/>
  <c r="K32" i="3"/>
  <c r="L50" i="3" s="1"/>
  <c r="P32" i="3"/>
  <c r="L32" i="3"/>
  <c r="M50" i="3" s="1"/>
  <c r="J32" i="3"/>
  <c r="K50" i="3" s="1"/>
  <c r="I32" i="3"/>
  <c r="J50" i="3" s="1"/>
  <c r="H32" i="3"/>
  <c r="L29" i="3"/>
  <c r="M47" i="3" s="1"/>
  <c r="K29" i="3"/>
  <c r="L47" i="3" s="1"/>
  <c r="J29" i="3"/>
  <c r="K47" i="3" s="1"/>
  <c r="I29" i="3"/>
  <c r="J47" i="3" s="1"/>
  <c r="H29" i="3"/>
  <c r="P29" i="3"/>
  <c r="L37" i="3"/>
  <c r="M55" i="3" s="1"/>
  <c r="K37" i="3"/>
  <c r="L55" i="3" s="1"/>
  <c r="P37" i="3"/>
  <c r="J37" i="3"/>
  <c r="K55" i="3" s="1"/>
  <c r="I37" i="3"/>
  <c r="J55" i="3" s="1"/>
  <c r="H37" i="3"/>
  <c r="V41" i="3"/>
  <c r="U41" i="3"/>
  <c r="T41" i="3"/>
  <c r="S41" i="3"/>
  <c r="R41" i="3"/>
  <c r="Q41" i="3"/>
  <c r="V36" i="3"/>
  <c r="U36" i="3"/>
  <c r="T36" i="3"/>
  <c r="S36" i="3"/>
  <c r="R36" i="3"/>
  <c r="Q36" i="3"/>
  <c r="I48" i="3"/>
  <c r="M30" i="3"/>
  <c r="P10" i="3"/>
  <c r="H31" i="3"/>
  <c r="L31" i="3"/>
  <c r="M49" i="3" s="1"/>
  <c r="P31" i="3"/>
  <c r="K31" i="3"/>
  <c r="L49" i="3" s="1"/>
  <c r="J31" i="3"/>
  <c r="K49" i="3" s="1"/>
  <c r="I31" i="3"/>
  <c r="J49" i="3" s="1"/>
  <c r="P13" i="3"/>
  <c r="M33" i="3"/>
  <c r="I51" i="3"/>
  <c r="I54" i="3"/>
  <c r="P16" i="3"/>
  <c r="M36" i="3"/>
  <c r="J22" i="3"/>
  <c r="N8" i="3"/>
  <c r="V35" i="3"/>
  <c r="Q35" i="3"/>
  <c r="U35" i="3"/>
  <c r="T35" i="3"/>
  <c r="S35" i="3"/>
  <c r="R35" i="3"/>
  <c r="T28" i="3"/>
  <c r="V28" i="3"/>
  <c r="U28" i="3"/>
  <c r="R28" i="3"/>
  <c r="S28" i="3"/>
  <c r="Q28" i="3"/>
  <c r="M28" i="3"/>
  <c r="P8" i="3"/>
  <c r="I46" i="3"/>
  <c r="P15" i="3"/>
  <c r="I53" i="3"/>
  <c r="M35" i="3"/>
  <c r="M41" i="3"/>
  <c r="K40" i="3"/>
  <c r="L56" i="3" s="1"/>
  <c r="J40" i="3"/>
  <c r="K56" i="3" s="1"/>
  <c r="I40" i="3"/>
  <c r="J56" i="3" s="1"/>
  <c r="H40" i="3"/>
  <c r="P40" i="3"/>
  <c r="L40" i="3"/>
  <c r="M56" i="3" s="1"/>
  <c r="Q33" i="3"/>
  <c r="V33" i="3"/>
  <c r="U33" i="3"/>
  <c r="T33" i="3"/>
  <c r="R33" i="3"/>
  <c r="S33" i="3"/>
  <c r="V40" i="3" l="1"/>
  <c r="V39" i="3" s="1"/>
  <c r="Q40" i="3"/>
  <c r="Q39" i="3" s="1"/>
  <c r="U40" i="3"/>
  <c r="U39" i="3" s="1"/>
  <c r="T40" i="3"/>
  <c r="T39" i="3" s="1"/>
  <c r="S40" i="3"/>
  <c r="S39" i="3" s="1"/>
  <c r="R40" i="3"/>
  <c r="R39" i="3" s="1"/>
  <c r="R29" i="3"/>
  <c r="R26" i="3" s="1"/>
  <c r="V29" i="3"/>
  <c r="V26" i="3" s="1"/>
  <c r="U29" i="3"/>
  <c r="U26" i="3" s="1"/>
  <c r="Q29" i="3"/>
  <c r="T29" i="3"/>
  <c r="S29" i="3"/>
  <c r="I56" i="3"/>
  <c r="P18" i="3"/>
  <c r="M40" i="3"/>
  <c r="S26" i="3"/>
  <c r="P9" i="3"/>
  <c r="I47" i="3"/>
  <c r="M29" i="3"/>
  <c r="I55" i="3"/>
  <c r="M37" i="3"/>
  <c r="P17" i="3"/>
  <c r="I66" i="3"/>
  <c r="O52" i="3"/>
  <c r="U31" i="3"/>
  <c r="T31" i="3"/>
  <c r="S31" i="3"/>
  <c r="R31" i="3"/>
  <c r="Q31" i="3"/>
  <c r="Q26" i="3" s="1"/>
  <c r="V31" i="3"/>
  <c r="I49" i="3"/>
  <c r="P11" i="3"/>
  <c r="M31" i="3"/>
  <c r="M32" i="3"/>
  <c r="I50" i="3"/>
  <c r="P12" i="3"/>
  <c r="T37" i="3"/>
  <c r="S37" i="3"/>
  <c r="R37" i="3"/>
  <c r="Q37" i="3"/>
  <c r="V37" i="3"/>
  <c r="U37" i="3"/>
  <c r="O53" i="3"/>
  <c r="I67" i="3"/>
  <c r="I68" i="3"/>
  <c r="O54" i="3"/>
  <c r="O51" i="3"/>
  <c r="I65" i="3"/>
  <c r="I60" i="3"/>
  <c r="O46" i="3"/>
  <c r="O48" i="3"/>
  <c r="I62" i="3"/>
  <c r="S32" i="3"/>
  <c r="R32" i="3"/>
  <c r="Q32" i="3"/>
  <c r="V32" i="3"/>
  <c r="U32" i="3"/>
  <c r="T32" i="3"/>
  <c r="T26" i="3" s="1"/>
  <c r="J60" i="3" l="1"/>
  <c r="K60" i="3" s="1"/>
  <c r="L60" i="3" s="1"/>
  <c r="M60" i="3" s="1"/>
  <c r="J67" i="3"/>
  <c r="K67" i="3" s="1"/>
  <c r="L67" i="3" s="1"/>
  <c r="M67" i="3" s="1"/>
  <c r="O50" i="3"/>
  <c r="I64" i="3"/>
  <c r="O49" i="3"/>
  <c r="I63" i="3"/>
  <c r="J66" i="3"/>
  <c r="K66" i="3" s="1"/>
  <c r="L66" i="3" s="1"/>
  <c r="M66" i="3" s="1"/>
  <c r="J62" i="3"/>
  <c r="K62" i="3" s="1"/>
  <c r="L62" i="3" s="1"/>
  <c r="M62" i="3" s="1"/>
  <c r="I70" i="3"/>
  <c r="O56" i="3"/>
  <c r="O44" i="3" s="1"/>
  <c r="J68" i="3"/>
  <c r="K68" i="3" s="1"/>
  <c r="L68" i="3" s="1"/>
  <c r="M68" i="3" s="1"/>
  <c r="I61" i="3"/>
  <c r="O47" i="3"/>
  <c r="J65" i="3"/>
  <c r="K65" i="3" s="1"/>
  <c r="L65" i="3" s="1"/>
  <c r="M65" i="3" s="1"/>
  <c r="O55" i="3"/>
  <c r="I69" i="3"/>
  <c r="J61" i="3" l="1"/>
  <c r="K61" i="3" s="1"/>
  <c r="L61" i="3" s="1"/>
  <c r="M61" i="3" s="1"/>
  <c r="J64" i="3"/>
  <c r="K64" i="3" s="1"/>
  <c r="L64" i="3" s="1"/>
  <c r="M64" i="3" s="1"/>
  <c r="O16" i="3"/>
  <c r="J69" i="3"/>
  <c r="K69" i="3" s="1"/>
  <c r="L69" i="3" s="1"/>
  <c r="M69" i="3" s="1"/>
  <c r="O8" i="3"/>
  <c r="O11" i="3"/>
  <c r="J63" i="3"/>
  <c r="K63" i="3" s="1"/>
  <c r="L63" i="3" s="1"/>
  <c r="M63" i="3" s="1"/>
  <c r="O13" i="3"/>
  <c r="J70" i="3"/>
  <c r="K70" i="3" s="1"/>
  <c r="L70" i="3" s="1"/>
  <c r="M70" i="3" s="1"/>
  <c r="O15" i="3"/>
  <c r="O10" i="3"/>
  <c r="P47" i="3"/>
  <c r="O14" i="3"/>
  <c r="P46" i="3" l="1"/>
  <c r="P51" i="3"/>
  <c r="P48" i="3"/>
  <c r="P54" i="3"/>
  <c r="P52" i="3"/>
  <c r="P53" i="3"/>
  <c r="P55" i="3"/>
  <c r="P56" i="3"/>
  <c r="O17" i="3"/>
  <c r="O18" i="3"/>
  <c r="O12" i="3"/>
  <c r="P50" i="3"/>
  <c r="O9" i="3"/>
  <c r="P49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<sst xmlns="http://schemas.openxmlformats.org/spreadsheetml/2006/main" count="323" uniqueCount="216">
  <si>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</si>
  <si>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</si>
  <si>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</si>
  <si>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</si>
  <si>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</si>
  <si>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</si>
  <si>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</si>
  <si>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</si>
  <si>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</si>
  <si>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</si>
  <si>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</si>
  <si>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</si>
  <si>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</si>
  <si>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</si>
  <si>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</si>
  <si>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</si>
  <si>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</si>
  <si>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</si>
  <si>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</si>
  <si>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</si>
  <si>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</si>
  <si>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</si>
  <si>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</si>
  <si>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</si>
  <si>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</si>
  <si>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</si>
  <si>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</si>
  <si>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</si>
  <si>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</si>
  <si>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</si>
  <si>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</si>
  <si>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</si>
  <si>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</si>
  <si>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</si>
  <si>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</si>
  <si>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</si>
  <si>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</si>
  <si>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</si>
  <si>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</si>
  <si>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</si>
  <si>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</si>
  <si>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</si>
  <si>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</si>
  <si>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</si>
  <si>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</si>
  <si>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</si>
  <si>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</si>
  <si>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</si>
  <si>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</si>
  <si>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</si>
  <si>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</si>
  <si>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</si>
  <si>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</si>
  <si>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</si>
  <si>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</si>
  <si>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</si>
  <si>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</si>
  <si>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</si>
  <si>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</si>
  <si>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</si>
  <si>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</si>
  <si>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</si>
  <si>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</si>
  <si>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</si>
  <si>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</si>
  <si>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</si>
  <si>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</si>
  <si>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</si>
  <si>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</si>
  <si>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</si>
  <si>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</si>
  <si>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</si>
  <si>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</si>
  <si>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</si>
  <si>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</si>
  <si>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</si>
  <si>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</si>
  <si>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</si>
  <si>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</si>
  <si>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</si>
  <si>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</si>
  <si>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</si>
  <si>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</si>
  <si>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</si>
  <si>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</si>
  <si>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</si>
  <si>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</si>
  <si>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</si>
  <si>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</si>
  <si>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</si>
  <si>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</si>
  <si>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</si>
  <si>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</si>
  <si>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</si>
  <si>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</si>
  <si>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</si>
  <si>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</si>
  <si>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</si>
  <si>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260,260,260,260,260</t>
  </si>
  <si>
    <t>106,212,423,634,740</t>
  </si>
  <si>
    <t>130,260,519,778,908</t>
  </si>
  <si>
    <t>156,312,624,936,1092</t>
  </si>
  <si>
    <t>185,370,740,1109,1294</t>
  </si>
  <si>
    <t>216,432,864,1296,1512</t>
  </si>
  <si>
    <t>250,500,999,1498,1748</t>
  </si>
  <si>
    <t>286,572,1143,1714,2000</t>
  </si>
  <si>
    <t>324,648,1296,1944,2268</t>
  </si>
  <si>
    <t>365,730,1460,2189,2554</t>
  </si>
  <si>
    <t>408,816,1632,2448,2856</t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</si>
  <si>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</si>
  <si>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</si>
  <si>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</si>
  <si>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</si>
  <si>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</si>
  <si>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</si>
  <si>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</si>
  <si>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</si>
  <si>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</si>
  <si>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</si>
  <si>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</si>
  <si>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</si>
  <si>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</si>
  <si>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</si>
  <si>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</si>
  <si>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</si>
  <si>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</si>
  <si>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</si>
  <si>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</si>
  <si>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</si>
  <si>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</si>
  <si>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</si>
  <si>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</si>
  <si>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</si>
  <si>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</si>
  <si>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</si>
  <si>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</si>
  <si>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</si>
  <si>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</si>
  <si>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</si>
  <si>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</si>
  <si>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</si>
  <si>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</si>
  <si>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</si>
  <si>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</si>
  <si>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</si>
  <si>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</si>
  <si>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</si>
  <si>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</si>
  <si>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</si>
  <si>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</si>
  <si>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</si>
  <si>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</si>
  <si>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</si>
  <si>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</si>
  <si>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</si>
  <si>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</si>
  <si>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10나,20나,50나,200나,1000나</t>
  </si>
  <si>
    <t>10불,20불,50불,200불,1000불</t>
  </si>
  <si>
    <t>10무,20무,50무,200무,1000무</t>
  </si>
  <si>
    <t>10대,20대,50대,200대,1000대</t>
  </si>
  <si>
    <t>10겁,20겁,50겁,200겁,1000겁</t>
  </si>
  <si>
    <t>10업,20업,50업,200업,1000업</t>
  </si>
  <si>
    <t>10긍,20긍,50긍,200긍,1000긍</t>
  </si>
  <si>
    <t>10갈,20갈,50갈,200갈,1000갈</t>
  </si>
  <si>
    <t>10라,20라,50라,200라,1000라</t>
  </si>
  <si>
    <t>10가,20가,50가,200가,1000가</t>
  </si>
  <si>
    <t>1E+61,2E+61,5E+61,2E+62,1E+63</t>
  </si>
  <si>
    <t>1E+65,2E+65,5E+65,2E+66,1E+67</t>
  </si>
  <si>
    <t>1E+69,2E+69,5E+69,2E+70,1E+71</t>
  </si>
  <si>
    <t>1E+73,2E+73,5E+73,2E+74,1E+75</t>
  </si>
  <si>
    <t>1E+77,2E+77,5E+77,2E+78,1E+79</t>
  </si>
  <si>
    <t>1E+81,2E+81,5E+81,2E+82,1E+83</t>
  </si>
  <si>
    <t>1E+85,2E+85,5E+85,2E+86,1E+87</t>
  </si>
  <si>
    <t>1E+89,2E+89,5E+89,2E+90,1E+91</t>
  </si>
  <si>
    <t>1E+93,2E+93,5E+93,2E+94,1E+95</t>
  </si>
  <si>
    <t>1E+97,2E+97,5E+97,2E+98,1E+99</t>
  </si>
  <si>
    <t>160,160,160,160,160</t>
  </si>
  <si>
    <t>180,180,180,180,180</t>
  </si>
  <si>
    <t>190,190,190,190,190</t>
  </si>
  <si>
    <t>210,210,210,210,210</t>
  </si>
  <si>
    <t>220,220,220,220,220</t>
  </si>
  <si>
    <t>240,240,240,240,240</t>
  </si>
  <si>
    <t>250,250,250,250,250</t>
  </si>
  <si>
    <t>280,280,280,280,280</t>
  </si>
  <si>
    <t>290,290,290,290,290</t>
  </si>
  <si>
    <t>펫 능력치 밸런스 (렙업당 증가량)</t>
    <phoneticPr fontId="1" type="noConversion"/>
  </si>
  <si>
    <t>펫 능력치 적용값</t>
    <phoneticPr fontId="1" type="noConversion"/>
  </si>
  <si>
    <t>0.01,0.03,0.06,0.12,0.21,0.31</t>
  </si>
  <si>
    <t>0.01,0.03,0.07,0.15,0.27,0.41</t>
  </si>
  <si>
    <t>*실제 적용치는 *100 해야 함</t>
    <phoneticPr fontId="1" type="noConversion"/>
  </si>
  <si>
    <t>0.02,0.05,0.1,0.2,0.35,0.53</t>
  </si>
  <si>
    <t>0.02,0.06,0.13,0.26,0.45,0.67</t>
  </si>
  <si>
    <t>0.03,0.07,0.15,0.31,0.55,0.83</t>
  </si>
  <si>
    <t>0.03,0.08,0.18,0.38,0.67,1.01</t>
  </si>
  <si>
    <t>0.04,0.1,0.22,0.46,0.81,1.22</t>
  </si>
  <si>
    <t>0.04,0.11,0.25,0.53,0.95,1.44</t>
  </si>
  <si>
    <t>0.05,0.14,0.31,0.65,1.15,1.74</t>
  </si>
  <si>
    <t>0.05,0.15,0.35,0.75,1.34,2.03</t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</si>
  <si>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</si>
  <si>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</si>
  <si>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</si>
  <si>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</si>
  <si>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</si>
  <si>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</si>
  <si>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</si>
  <si>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</si>
  <si>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</si>
  <si>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</si>
  <si>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</si>
  <si>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</si>
  <si>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</si>
  <si>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1E+101,2E+101,5E+101,2E+102,1E+103</t>
  </si>
  <si>
    <t>10언,20언,50언,200언,1000언</t>
  </si>
  <si>
    <t>580,1160,2319,3478,4058</t>
  </si>
  <si>
    <t>0.06,0.21,0.51,1.1,1.98,3.01</t>
  </si>
  <si>
    <t>300,300,300,300,300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</si>
</sst>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0" fillId="6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2"/>
  <sheetViews>
    <sheetView tabSelected="1" topLeftCell="C1" zoomScale="85" zoomScaleNormal="85" workbookViewId="0">
      <selection activeCell="K16" sqref="K16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20.625" bestFit="1" customWidth="1"/>
    <col min="16" max="16" width="15.875" bestFit="1" customWidth="1"/>
    <col min="17" max="17" width="21.625" bestFit="1" customWidth="1"/>
  </cols>
  <sheetData>
    <row r="1" spans="1:17">
      <c r="A1" s="2" t="s">
        <v>3</v>
      </c>
      <c r="B1" s="3" t="s">
        <v>1</v>
      </c>
      <c r="C1" s="14" t="s">
        <v>0</v>
      </c>
      <c r="D1" s="43" t="s">
        <v>4</v>
      </c>
      <c r="E1" s="43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3" t="s">
        <v>11</v>
      </c>
      <c r="L1" s="14" t="s">
        <v>12</v>
      </c>
      <c r="M1" s="38" t="s">
        <v>13</v>
      </c>
      <c r="N1" s="38" t="s">
        <v>14</v>
      </c>
      <c r="O1" s="38" t="s">
        <v>2</v>
      </c>
      <c r="P1" s="38" t="s">
        <v>15</v>
      </c>
      <c r="Q1" s="38" t="s">
        <v>36</v>
      </c>
    </row>
    <row r="2" spans="1:17">
      <c r="A2" s="2">
        <v>0</v>
      </c>
      <c r="B2" s="3" t="s">
        <v>26</v>
      </c>
      <c r="C2" s="3" t="s">
        <v>198</v>
      </c>
      <c r="D2" s="44" t="s">
        <v>198</v>
      </c>
      <c r="E2" s="44" t="s">
        <v>198</v>
      </c>
      <c r="F2" s="41" t="s">
        <v>166</v>
      </c>
      <c r="G2" s="3" t="s">
        <v>156</v>
      </c>
      <c r="H2" s="6" t="s">
        <v>38</v>
      </c>
      <c r="I2" s="35" t="s">
        <v>176</v>
      </c>
      <c r="J2" s="3" t="s">
        <v>17</v>
      </c>
      <c r="K2" s="44">
        <v>9016</v>
      </c>
      <c r="L2" s="3">
        <v>110</v>
      </c>
      <c r="M2" s="4">
        <v>49</v>
      </c>
      <c r="N2" s="4" t="s">
        <v>187</v>
      </c>
      <c r="O2" s="4">
        <v>5</v>
      </c>
      <c r="P2" s="37">
        <v>9016</v>
      </c>
      <c r="Q2" s="36" t="s">
        <v>99</v>
      </c>
    </row>
    <row r="3" spans="1:17">
      <c r="A3" s="2">
        <v>1</v>
      </c>
      <c r="B3" s="3" t="s">
        <v>27</v>
      </c>
      <c r="C3" s="3" t="s">
        <v>199</v>
      </c>
      <c r="D3" s="44" t="s">
        <v>199</v>
      </c>
      <c r="E3" s="44" t="s">
        <v>199</v>
      </c>
      <c r="F3" s="41" t="s">
        <v>167</v>
      </c>
      <c r="G3" s="3" t="s">
        <v>157</v>
      </c>
      <c r="H3" s="6" t="s">
        <v>38</v>
      </c>
      <c r="I3" s="35" t="s">
        <v>177</v>
      </c>
      <c r="J3" s="3" t="s">
        <v>17</v>
      </c>
      <c r="K3" s="44">
        <v>9016</v>
      </c>
      <c r="L3" s="3">
        <v>120</v>
      </c>
      <c r="M3" s="4">
        <v>49</v>
      </c>
      <c r="N3" s="4" t="s">
        <v>188</v>
      </c>
      <c r="O3" s="4">
        <v>5</v>
      </c>
      <c r="P3" s="37">
        <v>9016</v>
      </c>
      <c r="Q3" s="4" t="s">
        <v>100</v>
      </c>
    </row>
    <row r="4" spans="1:17">
      <c r="A4" s="2">
        <v>2</v>
      </c>
      <c r="B4" s="3" t="s">
        <v>28</v>
      </c>
      <c r="C4" s="3" t="s">
        <v>202</v>
      </c>
      <c r="D4" s="44" t="s">
        <v>202</v>
      </c>
      <c r="E4" s="44" t="s">
        <v>202</v>
      </c>
      <c r="F4" s="41" t="s">
        <v>168</v>
      </c>
      <c r="G4" s="3" t="s">
        <v>158</v>
      </c>
      <c r="H4" s="6" t="s">
        <v>37</v>
      </c>
      <c r="I4" s="35" t="s">
        <v>178</v>
      </c>
      <c r="J4" s="3" t="s">
        <v>17</v>
      </c>
      <c r="K4" s="44">
        <v>9016</v>
      </c>
      <c r="L4" s="3">
        <v>130</v>
      </c>
      <c r="M4" s="4">
        <v>49</v>
      </c>
      <c r="N4" s="4" t="s">
        <v>190</v>
      </c>
      <c r="O4" s="4">
        <v>5</v>
      </c>
      <c r="P4" s="37">
        <v>9016</v>
      </c>
      <c r="Q4" s="4" t="s">
        <v>101</v>
      </c>
    </row>
    <row r="5" spans="1:17">
      <c r="A5" s="5">
        <v>3</v>
      </c>
      <c r="B5" s="3" t="s">
        <v>29</v>
      </c>
      <c r="C5" s="3" t="s">
        <v>203</v>
      </c>
      <c r="D5" s="44" t="s">
        <v>203</v>
      </c>
      <c r="E5" s="44" t="s">
        <v>203</v>
      </c>
      <c r="F5" s="41" t="s">
        <v>169</v>
      </c>
      <c r="G5" s="3" t="s">
        <v>159</v>
      </c>
      <c r="H5" s="6" t="s">
        <v>37</v>
      </c>
      <c r="I5" s="35" t="s">
        <v>179</v>
      </c>
      <c r="J5" s="3" t="s">
        <v>17</v>
      </c>
      <c r="K5" s="44">
        <v>9016</v>
      </c>
      <c r="L5" s="3">
        <v>140</v>
      </c>
      <c r="M5" s="4">
        <v>49</v>
      </c>
      <c r="N5" s="4" t="s">
        <v>191</v>
      </c>
      <c r="O5" s="4">
        <v>5</v>
      </c>
      <c r="P5" s="37">
        <v>9016</v>
      </c>
      <c r="Q5" s="4" t="s">
        <v>102</v>
      </c>
    </row>
    <row r="6" spans="1:17">
      <c r="A6" s="2">
        <v>4</v>
      </c>
      <c r="B6" s="3" t="s">
        <v>30</v>
      </c>
      <c r="C6" s="3" t="s">
        <v>207</v>
      </c>
      <c r="D6" s="44" t="s">
        <v>207</v>
      </c>
      <c r="E6" s="44" t="s">
        <v>207</v>
      </c>
      <c r="F6" s="41" t="s">
        <v>170</v>
      </c>
      <c r="G6" s="3" t="s">
        <v>160</v>
      </c>
      <c r="H6" s="6" t="s">
        <v>37</v>
      </c>
      <c r="I6" s="35" t="s">
        <v>180</v>
      </c>
      <c r="J6" s="3" t="s">
        <v>17</v>
      </c>
      <c r="K6" s="44">
        <v>9016</v>
      </c>
      <c r="L6" s="3">
        <v>150</v>
      </c>
      <c r="M6" s="4">
        <v>49</v>
      </c>
      <c r="N6" s="4" t="s">
        <v>192</v>
      </c>
      <c r="O6" s="4">
        <v>5</v>
      </c>
      <c r="P6" s="37">
        <v>9016</v>
      </c>
      <c r="Q6" s="4" t="s">
        <v>103</v>
      </c>
    </row>
    <row r="7" spans="1:17">
      <c r="A7" s="2">
        <v>5</v>
      </c>
      <c r="B7" s="3" t="s">
        <v>31</v>
      </c>
      <c r="C7" s="3" t="s">
        <v>204</v>
      </c>
      <c r="D7" s="44" t="s">
        <v>204</v>
      </c>
      <c r="E7" s="44" t="s">
        <v>204</v>
      </c>
      <c r="F7" s="41" t="s">
        <v>171</v>
      </c>
      <c r="G7" s="3" t="s">
        <v>161</v>
      </c>
      <c r="H7" s="6" t="s">
        <v>37</v>
      </c>
      <c r="I7" s="35" t="s">
        <v>181</v>
      </c>
      <c r="J7" s="3" t="s">
        <v>17</v>
      </c>
      <c r="K7" s="44">
        <v>9016</v>
      </c>
      <c r="L7" s="3">
        <v>160</v>
      </c>
      <c r="M7" s="4">
        <v>49</v>
      </c>
      <c r="N7" s="4" t="s">
        <v>193</v>
      </c>
      <c r="O7" s="4">
        <v>5</v>
      </c>
      <c r="P7" s="37">
        <v>9016</v>
      </c>
      <c r="Q7" s="4" t="s">
        <v>104</v>
      </c>
    </row>
    <row r="8" spans="1:17">
      <c r="A8" s="2">
        <v>6</v>
      </c>
      <c r="B8" s="3" t="s">
        <v>32</v>
      </c>
      <c r="C8" s="3" t="s">
        <v>205</v>
      </c>
      <c r="D8" s="44" t="s">
        <v>205</v>
      </c>
      <c r="E8" s="44" t="s">
        <v>205</v>
      </c>
      <c r="F8" s="41" t="s">
        <v>172</v>
      </c>
      <c r="G8" s="3" t="s">
        <v>162</v>
      </c>
      <c r="H8" s="6" t="s">
        <v>37</v>
      </c>
      <c r="I8" s="35" t="s">
        <v>182</v>
      </c>
      <c r="J8" s="3" t="s">
        <v>17</v>
      </c>
      <c r="K8" s="44">
        <v>9016</v>
      </c>
      <c r="L8" s="3">
        <v>170</v>
      </c>
      <c r="M8" s="4">
        <v>49</v>
      </c>
      <c r="N8" s="4" t="s">
        <v>194</v>
      </c>
      <c r="O8" s="4">
        <v>5</v>
      </c>
      <c r="P8" s="37">
        <v>9016</v>
      </c>
      <c r="Q8" s="4" t="s">
        <v>105</v>
      </c>
    </row>
    <row r="9" spans="1:17">
      <c r="A9" s="5">
        <v>7</v>
      </c>
      <c r="B9" s="3" t="s">
        <v>33</v>
      </c>
      <c r="C9" s="3" t="s">
        <v>206</v>
      </c>
      <c r="D9" s="44" t="s">
        <v>206</v>
      </c>
      <c r="E9" s="44" t="s">
        <v>206</v>
      </c>
      <c r="F9" s="41" t="s">
        <v>173</v>
      </c>
      <c r="G9" s="3" t="s">
        <v>163</v>
      </c>
      <c r="H9" s="6" t="s">
        <v>37</v>
      </c>
      <c r="I9" s="35" t="s">
        <v>98</v>
      </c>
      <c r="J9" s="3" t="s">
        <v>17</v>
      </c>
      <c r="K9" s="44">
        <v>9016</v>
      </c>
      <c r="L9" s="3">
        <v>180</v>
      </c>
      <c r="M9" s="4">
        <v>49</v>
      </c>
      <c r="N9" s="4" t="s">
        <v>195</v>
      </c>
      <c r="O9" s="4">
        <v>5</v>
      </c>
      <c r="P9" s="37">
        <v>9016</v>
      </c>
      <c r="Q9" s="4" t="s">
        <v>106</v>
      </c>
    </row>
    <row r="10" spans="1:17" s="1" customFormat="1">
      <c r="A10" s="2">
        <v>8</v>
      </c>
      <c r="B10" s="3" t="s">
        <v>34</v>
      </c>
      <c r="C10" s="3" t="s">
        <v>201</v>
      </c>
      <c r="D10" s="44" t="s">
        <v>201</v>
      </c>
      <c r="E10" s="44" t="s">
        <v>201</v>
      </c>
      <c r="F10" s="41" t="s">
        <v>174</v>
      </c>
      <c r="G10" s="3" t="s">
        <v>164</v>
      </c>
      <c r="H10" s="6" t="s">
        <v>37</v>
      </c>
      <c r="I10" s="35" t="s">
        <v>183</v>
      </c>
      <c r="J10" s="3" t="s">
        <v>17</v>
      </c>
      <c r="K10" s="44">
        <v>9016</v>
      </c>
      <c r="L10" s="3">
        <v>190</v>
      </c>
      <c r="M10" s="4">
        <v>49</v>
      </c>
      <c r="N10" s="4" t="s">
        <v>196</v>
      </c>
      <c r="O10" s="4">
        <v>5</v>
      </c>
      <c r="P10" s="37">
        <v>9016</v>
      </c>
      <c r="Q10" s="4" t="s">
        <v>107</v>
      </c>
    </row>
    <row r="11" spans="1:17" ht="15" customHeight="1">
      <c r="A11" s="2">
        <v>9</v>
      </c>
      <c r="B11" s="3" t="s">
        <v>35</v>
      </c>
      <c r="C11" s="3" t="s">
        <v>200</v>
      </c>
      <c r="D11" s="44" t="s">
        <v>200</v>
      </c>
      <c r="E11" s="44" t="s">
        <v>200</v>
      </c>
      <c r="F11" s="41" t="s">
        <v>175</v>
      </c>
      <c r="G11" s="3" t="s">
        <v>165</v>
      </c>
      <c r="H11" s="6" t="s">
        <v>37</v>
      </c>
      <c r="I11" s="35" t="s">
        <v>184</v>
      </c>
      <c r="J11" s="3" t="s">
        <v>17</v>
      </c>
      <c r="K11" s="44">
        <v>9016</v>
      </c>
      <c r="L11" s="3">
        <v>200</v>
      </c>
      <c r="M11" s="4">
        <v>49</v>
      </c>
      <c r="N11" s="4" t="s">
        <v>197</v>
      </c>
      <c r="O11" s="4">
        <v>5</v>
      </c>
      <c r="P11" s="37">
        <v>9016</v>
      </c>
      <c r="Q11" s="4" t="s">
        <v>108</v>
      </c>
    </row>
    <row r="12" spans="1:17">
      <c r="A12" s="2">
        <v>10</v>
      </c>
      <c r="B12" s="3" t="s">
        <v>208</v>
      </c>
      <c r="C12" s="3" t="s">
        <v>209</v>
      </c>
      <c r="D12" s="44" t="s">
        <v>209</v>
      </c>
      <c r="E12" s="44" t="s">
        <v>209</v>
      </c>
      <c r="F12" s="41" t="s">
        <v>211</v>
      </c>
      <c r="G12" s="3" t="s">
        <v>212</v>
      </c>
      <c r="H12" s="6" t="s">
        <v>37</v>
      </c>
      <c r="I12" s="35" t="s">
        <v>215</v>
      </c>
      <c r="J12" s="3" t="s">
        <v>17</v>
      </c>
      <c r="K12" s="44">
        <v>9016</v>
      </c>
      <c r="L12" s="3">
        <v>210</v>
      </c>
      <c r="M12" s="4">
        <v>49</v>
      </c>
      <c r="N12" s="4" t="s">
        <v>214</v>
      </c>
      <c r="O12" s="4">
        <v>5</v>
      </c>
      <c r="P12" s="37">
        <v>9016</v>
      </c>
      <c r="Q12" s="4" t="s">
        <v>213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V70"/>
  <sheetViews>
    <sheetView workbookViewId="0">
      <selection activeCell="O18" sqref="O18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2" width="8.75" style="12"/>
    <col min="13" max="13" width="19.25" style="12" bestFit="1" customWidth="1"/>
    <col min="14" max="14" width="19.25" style="12" customWidth="1"/>
    <col min="15" max="15" width="14.625" style="12" bestFit="1" customWidth="1"/>
    <col min="16" max="16" width="19.375" style="12" customWidth="1"/>
    <col min="17" max="17" width="29.625" style="2" bestFit="1" customWidth="1"/>
    <col min="18" max="18" width="38" style="2" bestFit="1" customWidth="1"/>
    <col min="19" max="19" width="43.5" style="2" bestFit="1" customWidth="1"/>
    <col min="20" max="20" width="40.75" style="2" bestFit="1" customWidth="1"/>
    <col min="21" max="21" width="32.375" style="2" customWidth="1"/>
    <col min="22" max="22" width="37.25" style="2" bestFit="1" customWidth="1"/>
    <col min="23" max="16384" width="8.75" style="2"/>
  </cols>
  <sheetData>
    <row r="1" spans="1:16" s="7" customFormat="1">
      <c r="A1" s="48" t="s">
        <v>39</v>
      </c>
      <c r="B1" s="49"/>
      <c r="C1" s="49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9" customFormat="1" ht="17.25" thickBot="1">
      <c r="A2" s="50"/>
      <c r="B2" s="51"/>
      <c r="C2" s="51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1:16">
      <c r="H5" s="13"/>
      <c r="I5" s="13"/>
      <c r="J5" s="13"/>
    </row>
    <row r="6" spans="1:16">
      <c r="A6" s="52" t="s">
        <v>40</v>
      </c>
      <c r="B6" s="52"/>
      <c r="C6" s="52"/>
      <c r="D6" s="52"/>
      <c r="G6" s="12" t="s">
        <v>109</v>
      </c>
      <c r="M6" s="12" t="s">
        <v>110</v>
      </c>
    </row>
    <row r="7" spans="1:16" ht="17.25" thickBot="1">
      <c r="A7" s="15" t="s">
        <v>41</v>
      </c>
      <c r="B7" s="15"/>
      <c r="C7" s="15"/>
      <c r="D7" s="15"/>
      <c r="E7" s="16"/>
      <c r="G7" s="17" t="s">
        <v>42</v>
      </c>
      <c r="H7" s="17" t="s">
        <v>43</v>
      </c>
      <c r="I7" s="17" t="s">
        <v>44</v>
      </c>
      <c r="J7" s="17" t="s">
        <v>45</v>
      </c>
      <c r="M7" s="27" t="s">
        <v>71</v>
      </c>
      <c r="N7" s="27" t="s">
        <v>36</v>
      </c>
      <c r="O7" s="27" t="s">
        <v>14</v>
      </c>
      <c r="P7" s="27" t="s">
        <v>36</v>
      </c>
    </row>
    <row r="8" spans="1:16" ht="17.25" thickTop="1">
      <c r="A8" s="15" t="s">
        <v>46</v>
      </c>
      <c r="B8" s="12"/>
      <c r="C8" s="15"/>
      <c r="D8" s="15"/>
      <c r="E8" s="16"/>
      <c r="G8" s="12" t="s">
        <v>47</v>
      </c>
      <c r="H8" s="12">
        <v>110</v>
      </c>
      <c r="I8" s="12">
        <f>H8*$B$9*$B$18*($B$13/100)</f>
        <v>792</v>
      </c>
      <c r="J8" s="12">
        <f>ROUNDUP((I8/5),-1)</f>
        <v>160</v>
      </c>
      <c r="M8" s="12" t="s">
        <v>16</v>
      </c>
      <c r="N8" s="2" t="str">
        <f>J8&amp;","&amp;J8&amp;","&amp;J8&amp;","&amp;J8&amp;","&amp;J8</f>
        <v>160,160,160,160,160</v>
      </c>
      <c r="O8" s="2" t="str">
        <f>H60&amp;","&amp;I60&amp;","&amp;J60&amp;","&amp;K60&amp;","&amp;L60&amp;","&amp;M60</f>
        <v>0.01,0.03,0.06,0.12,0.21,0.31</v>
      </c>
      <c r="P8" s="12" t="str">
        <f t="shared" ref="P8:P16" si="0">H28&amp;","&amp;I28&amp;","&amp;J28&amp;","&amp;K28&amp;","&amp;L28</f>
        <v>106,212,423,634,740</v>
      </c>
    </row>
    <row r="9" spans="1:16">
      <c r="A9" s="18" t="s">
        <v>48</v>
      </c>
      <c r="B9" s="19">
        <v>12</v>
      </c>
      <c r="C9" s="15"/>
      <c r="D9" s="15"/>
      <c r="E9" s="16"/>
      <c r="G9" s="12" t="s">
        <v>49</v>
      </c>
      <c r="H9" s="12">
        <v>120</v>
      </c>
      <c r="I9" s="12">
        <f t="shared" ref="I9:I17" si="1">H9*$B$9*$B$18*($B$13/100)</f>
        <v>864</v>
      </c>
      <c r="J9" s="12">
        <f t="shared" ref="J9:J17" si="2">ROUNDUP((I9/5),-1)</f>
        <v>180</v>
      </c>
      <c r="M9" s="12" t="s">
        <v>18</v>
      </c>
      <c r="N9" s="2" t="str">
        <f t="shared" ref="N9:N16" si="3">J9&amp;","&amp;J9&amp;","&amp;J9&amp;","&amp;J9&amp;","&amp;J9</f>
        <v>180,180,180,180,180</v>
      </c>
      <c r="O9" s="2" t="str">
        <f t="shared" ref="O9:O16" si="4">H61&amp;","&amp;I61&amp;","&amp;J61&amp;","&amp;K61&amp;","&amp;L61&amp;","&amp;M61</f>
        <v>0.01,0.03,0.07,0.15,0.27,0.41</v>
      </c>
      <c r="P9" s="12" t="str">
        <f t="shared" si="0"/>
        <v>130,260,519,778,908</v>
      </c>
    </row>
    <row r="10" spans="1:16">
      <c r="C10" s="15"/>
      <c r="D10" s="15"/>
      <c r="E10" s="16"/>
      <c r="G10" s="12" t="s">
        <v>50</v>
      </c>
      <c r="H10" s="12">
        <v>130</v>
      </c>
      <c r="I10" s="12">
        <f t="shared" si="1"/>
        <v>936</v>
      </c>
      <c r="J10" s="12">
        <f t="shared" si="2"/>
        <v>190</v>
      </c>
      <c r="M10" s="12" t="s">
        <v>19</v>
      </c>
      <c r="N10" s="2" t="str">
        <f t="shared" si="3"/>
        <v>190,190,190,190,190</v>
      </c>
      <c r="O10" s="2" t="str">
        <f t="shared" si="4"/>
        <v>0.02,0.05,0.1,0.2,0.35,0.53</v>
      </c>
      <c r="P10" s="12" t="str">
        <f t="shared" si="0"/>
        <v>156,312,624,936,1092</v>
      </c>
    </row>
    <row r="11" spans="1:16">
      <c r="A11" s="20" t="s">
        <v>51</v>
      </c>
      <c r="B11" s="20" t="s">
        <v>52</v>
      </c>
      <c r="C11" s="12"/>
      <c r="D11" s="12"/>
      <c r="E11" s="16"/>
      <c r="G11" s="12" t="s">
        <v>53</v>
      </c>
      <c r="H11" s="12">
        <v>140</v>
      </c>
      <c r="I11" s="12">
        <f t="shared" si="1"/>
        <v>1008</v>
      </c>
      <c r="J11" s="12">
        <f t="shared" si="2"/>
        <v>210</v>
      </c>
      <c r="M11" s="12" t="s">
        <v>87</v>
      </c>
      <c r="N11" s="2" t="str">
        <f t="shared" si="3"/>
        <v>210,210,210,210,210</v>
      </c>
      <c r="O11" s="2" t="str">
        <f t="shared" si="4"/>
        <v>0.02,0.06,0.13,0.26,0.45,0.67</v>
      </c>
      <c r="P11" s="12" t="str">
        <f t="shared" si="0"/>
        <v>185,370,740,1109,1294</v>
      </c>
    </row>
    <row r="12" spans="1:16">
      <c r="A12" s="21" t="s">
        <v>43</v>
      </c>
      <c r="B12" s="22">
        <f>100-B13</f>
        <v>70</v>
      </c>
      <c r="C12" s="12"/>
      <c r="D12" s="12"/>
      <c r="E12" s="16"/>
      <c r="G12" s="12" t="s">
        <v>54</v>
      </c>
      <c r="H12" s="12">
        <v>150</v>
      </c>
      <c r="I12" s="12">
        <f t="shared" si="1"/>
        <v>1080</v>
      </c>
      <c r="J12" s="12">
        <f t="shared" si="2"/>
        <v>220</v>
      </c>
      <c r="M12" s="12" t="s">
        <v>20</v>
      </c>
      <c r="N12" s="2" t="str">
        <f t="shared" si="3"/>
        <v>220,220,220,220,220</v>
      </c>
      <c r="O12" s="2" t="str">
        <f t="shared" si="4"/>
        <v>0.03,0.07,0.15,0.31,0.55,0.83</v>
      </c>
      <c r="P12" s="12" t="str">
        <f t="shared" si="0"/>
        <v>216,432,864,1296,1512</v>
      </c>
    </row>
    <row r="13" spans="1:16">
      <c r="A13" s="21" t="s">
        <v>44</v>
      </c>
      <c r="B13" s="22">
        <v>30</v>
      </c>
      <c r="C13" s="12"/>
      <c r="D13" s="12"/>
      <c r="E13" s="16"/>
      <c r="G13" s="12" t="s">
        <v>55</v>
      </c>
      <c r="H13" s="12">
        <v>160</v>
      </c>
      <c r="I13" s="12">
        <f t="shared" si="1"/>
        <v>1152</v>
      </c>
      <c r="J13" s="12">
        <f t="shared" si="2"/>
        <v>240</v>
      </c>
      <c r="M13" s="12" t="s">
        <v>21</v>
      </c>
      <c r="N13" s="2" t="str">
        <f t="shared" si="3"/>
        <v>240,240,240,240,240</v>
      </c>
      <c r="O13" s="2" t="str">
        <f t="shared" si="4"/>
        <v>0.03,0.08,0.18,0.38,0.67,1.01</v>
      </c>
      <c r="P13" s="12" t="str">
        <f t="shared" si="0"/>
        <v>250,500,999,1498,1748</v>
      </c>
    </row>
    <row r="14" spans="1:16">
      <c r="C14" s="12"/>
      <c r="D14" s="12"/>
      <c r="E14" s="16"/>
      <c r="G14" s="12" t="s">
        <v>56</v>
      </c>
      <c r="H14" s="12">
        <v>170</v>
      </c>
      <c r="I14" s="12">
        <f t="shared" si="1"/>
        <v>1224</v>
      </c>
      <c r="J14" s="12">
        <f t="shared" si="2"/>
        <v>250</v>
      </c>
      <c r="M14" s="12" t="s">
        <v>22</v>
      </c>
      <c r="N14" s="2" t="str">
        <f t="shared" si="3"/>
        <v>250,250,250,250,250</v>
      </c>
      <c r="O14" s="2" t="str">
        <f t="shared" si="4"/>
        <v>0.04,0.1,0.22,0.46,0.81,1.22</v>
      </c>
      <c r="P14" s="12" t="str">
        <f t="shared" si="0"/>
        <v>286,572,1143,1714,2000</v>
      </c>
    </row>
    <row r="15" spans="1:16">
      <c r="D15" s="12"/>
      <c r="E15" s="16"/>
      <c r="G15" s="12" t="s">
        <v>57</v>
      </c>
      <c r="H15" s="12">
        <v>180</v>
      </c>
      <c r="I15" s="12">
        <f t="shared" si="1"/>
        <v>1296</v>
      </c>
      <c r="J15" s="12">
        <f t="shared" si="2"/>
        <v>260</v>
      </c>
      <c r="M15" s="12" t="s">
        <v>23</v>
      </c>
      <c r="N15" s="2" t="str">
        <f t="shared" si="3"/>
        <v>260,260,260,260,260</v>
      </c>
      <c r="O15" s="2" t="str">
        <f t="shared" si="4"/>
        <v>0.04,0.11,0.25,0.53,0.95,1.44</v>
      </c>
      <c r="P15" s="12" t="str">
        <f t="shared" si="0"/>
        <v>324,648,1296,1944,2268</v>
      </c>
    </row>
    <row r="16" spans="1:16">
      <c r="A16" s="15" t="s">
        <v>58</v>
      </c>
      <c r="B16" s="15"/>
      <c r="C16" s="12"/>
      <c r="D16" s="12"/>
      <c r="E16" s="16"/>
      <c r="G16" s="12" t="s">
        <v>59</v>
      </c>
      <c r="H16" s="12">
        <v>190</v>
      </c>
      <c r="I16" s="12">
        <f t="shared" si="1"/>
        <v>1368</v>
      </c>
      <c r="J16" s="12">
        <f t="shared" si="2"/>
        <v>280</v>
      </c>
      <c r="M16" s="12" t="s">
        <v>24</v>
      </c>
      <c r="N16" s="2" t="str">
        <f t="shared" si="3"/>
        <v>280,280,280,280,280</v>
      </c>
      <c r="O16" s="2" t="str">
        <f t="shared" si="4"/>
        <v>0.05,0.14,0.31,0.65,1.15,1.74</v>
      </c>
      <c r="P16" s="12" t="str">
        <f t="shared" si="0"/>
        <v>365,730,1460,2189,2554</v>
      </c>
    </row>
    <row r="17" spans="1:22">
      <c r="A17" s="23" t="s">
        <v>60</v>
      </c>
      <c r="D17" s="15"/>
      <c r="E17" s="16"/>
      <c r="G17" s="12" t="s">
        <v>61</v>
      </c>
      <c r="H17" s="12">
        <v>200</v>
      </c>
      <c r="I17" s="12">
        <f t="shared" si="1"/>
        <v>1440</v>
      </c>
      <c r="J17" s="12">
        <f t="shared" si="2"/>
        <v>290</v>
      </c>
      <c r="M17" s="12" t="s">
        <v>25</v>
      </c>
      <c r="N17" s="2" t="str">
        <f>J17&amp;","&amp;J17&amp;","&amp;J17&amp;","&amp;J17&amp;","&amp;J17</f>
        <v>290,290,290,290,290</v>
      </c>
      <c r="O17" s="2" t="str">
        <f>H69&amp;","&amp;I69&amp;","&amp;J69&amp;","&amp;K69&amp;","&amp;L69&amp;","&amp;M69</f>
        <v>0.05,0.15,0.35,0.75,1.34,2.03</v>
      </c>
      <c r="P17" s="12" t="str">
        <f>H37&amp;","&amp;I37&amp;","&amp;J37&amp;","&amp;K37&amp;","&amp;L37</f>
        <v>408,816,1632,2448,2856</v>
      </c>
    </row>
    <row r="18" spans="1:22">
      <c r="A18" s="18" t="s">
        <v>62</v>
      </c>
      <c r="B18" s="19">
        <v>2</v>
      </c>
      <c r="C18" s="15"/>
      <c r="E18" s="16"/>
      <c r="G18" s="47" t="s">
        <v>114</v>
      </c>
      <c r="H18" s="47"/>
      <c r="I18" s="47"/>
      <c r="J18" s="47"/>
      <c r="M18" s="12" t="s">
        <v>118</v>
      </c>
      <c r="N18" s="2" t="str">
        <f>J19&amp;","&amp;J19&amp;","&amp;J19&amp;","&amp;J19&amp;","&amp;J19</f>
        <v>300,300,300,300,300</v>
      </c>
      <c r="O18" s="2" t="str">
        <f t="shared" ref="O18" si="5">H70&amp;","&amp;I70&amp;","&amp;J70&amp;","&amp;K70&amp;","&amp;L70&amp;","&amp;M70</f>
        <v>0.06,0.21,0.51,1.1,1.98,3.01</v>
      </c>
      <c r="P18" s="12" t="str">
        <f>H40&amp;","&amp;I40&amp;","&amp;J40&amp;","&amp;K40&amp;","&amp;L40</f>
        <v>580,1160,2319,3478,4058</v>
      </c>
    </row>
    <row r="19" spans="1:22">
      <c r="A19" s="18" t="s">
        <v>63</v>
      </c>
      <c r="B19" s="19">
        <v>7</v>
      </c>
      <c r="C19" s="24" t="s">
        <v>64</v>
      </c>
      <c r="E19" s="16"/>
      <c r="G19" s="12" t="s">
        <v>115</v>
      </c>
      <c r="H19" s="12">
        <v>210</v>
      </c>
      <c r="I19" s="12">
        <f t="shared" ref="I19:I20" si="6">H19*$B$9*$B$18*($B$13/100)</f>
        <v>1512</v>
      </c>
      <c r="J19" s="12">
        <v>300</v>
      </c>
    </row>
    <row r="20" spans="1:22">
      <c r="A20" s="18" t="s">
        <v>67</v>
      </c>
      <c r="B20" s="19">
        <v>50</v>
      </c>
      <c r="C20" s="24" t="s">
        <v>68</v>
      </c>
      <c r="E20" s="16"/>
      <c r="G20" s="12" t="s">
        <v>116</v>
      </c>
      <c r="H20" s="12">
        <v>220</v>
      </c>
      <c r="I20" s="12">
        <f t="shared" si="6"/>
        <v>1584</v>
      </c>
      <c r="J20" s="12">
        <f t="shared" ref="J19:J20" si="7">ROUNDUP((I20/5),0)</f>
        <v>317</v>
      </c>
    </row>
    <row r="21" spans="1:22">
      <c r="A21" s="18" t="s">
        <v>147</v>
      </c>
      <c r="B21" s="19">
        <v>7</v>
      </c>
      <c r="C21" s="24" t="s">
        <v>146</v>
      </c>
      <c r="E21" s="16"/>
    </row>
    <row r="22" spans="1:22">
      <c r="A22" s="18" t="s">
        <v>148</v>
      </c>
      <c r="B22" s="19">
        <v>5</v>
      </c>
      <c r="C22" s="24"/>
      <c r="E22" s="16"/>
      <c r="J22" s="12">
        <f>SUM(J8:J17)*4</f>
        <v>9120</v>
      </c>
    </row>
    <row r="25" spans="1:22">
      <c r="A25" s="15" t="s">
        <v>84</v>
      </c>
      <c r="B25" s="12"/>
      <c r="C25" s="15"/>
      <c r="Q25" s="45" t="s">
        <v>65</v>
      </c>
      <c r="R25" s="46"/>
      <c r="S25" s="45" t="s">
        <v>149</v>
      </c>
      <c r="T25" s="46"/>
      <c r="U25" s="45" t="s">
        <v>66</v>
      </c>
      <c r="V25" s="46"/>
    </row>
    <row r="26" spans="1:22">
      <c r="A26" s="15" t="s">
        <v>85</v>
      </c>
      <c r="B26" s="12"/>
      <c r="C26" s="12"/>
      <c r="G26" s="12" t="s">
        <v>69</v>
      </c>
      <c r="P26" s="25" t="s">
        <v>70</v>
      </c>
      <c r="Q26" s="26">
        <f t="shared" ref="Q26:V26" si="8">SUM(Q28:Q37)</f>
        <v>16.285714285714285</v>
      </c>
      <c r="R26" s="26">
        <f t="shared" si="8"/>
        <v>13.328571428571429</v>
      </c>
      <c r="S26" s="26">
        <f t="shared" si="8"/>
        <v>10.213240418118467</v>
      </c>
      <c r="T26" s="26">
        <f t="shared" si="8"/>
        <v>8.8857142857142843</v>
      </c>
      <c r="U26" s="26">
        <f t="shared" si="8"/>
        <v>6.4878048780487809</v>
      </c>
      <c r="V26" s="26">
        <f t="shared" si="8"/>
        <v>5.3097560975609763</v>
      </c>
    </row>
    <row r="27" spans="1:22" ht="17.25" thickBot="1">
      <c r="A27" s="15" t="s">
        <v>86</v>
      </c>
      <c r="B27" s="12"/>
      <c r="C27" s="12"/>
      <c r="G27" s="27" t="s">
        <v>71</v>
      </c>
      <c r="H27" s="27" t="s">
        <v>72</v>
      </c>
      <c r="I27" s="27" t="s">
        <v>73</v>
      </c>
      <c r="J27" s="27" t="s">
        <v>74</v>
      </c>
      <c r="K27" s="27" t="s">
        <v>75</v>
      </c>
      <c r="L27" s="27" t="s">
        <v>76</v>
      </c>
      <c r="M27" s="27" t="s">
        <v>77</v>
      </c>
      <c r="N27" s="27" t="s">
        <v>78</v>
      </c>
      <c r="O27" s="27" t="s">
        <v>79</v>
      </c>
      <c r="P27" s="27" t="s">
        <v>80</v>
      </c>
      <c r="Q27" s="28" t="s">
        <v>81</v>
      </c>
      <c r="R27" s="28" t="s">
        <v>82</v>
      </c>
      <c r="S27" s="28" t="s">
        <v>81</v>
      </c>
      <c r="T27" s="28" t="s">
        <v>83</v>
      </c>
      <c r="U27" s="28" t="s">
        <v>81</v>
      </c>
      <c r="V27" s="28" t="s">
        <v>83</v>
      </c>
    </row>
    <row r="28" spans="1:22" ht="17.25" thickTop="1">
      <c r="A28" s="29" t="s">
        <v>88</v>
      </c>
      <c r="B28" s="12"/>
      <c r="C28" s="12"/>
      <c r="G28" s="12" t="s">
        <v>16</v>
      </c>
      <c r="H28" s="12">
        <f>ROUNDUP((O28*$B$30/100),0)</f>
        <v>106</v>
      </c>
      <c r="I28" s="12">
        <f>ROUNDUP((O28*$B$31/100),0)</f>
        <v>212</v>
      </c>
      <c r="J28" s="12">
        <f>ROUNDUP((O28*$B$32/100),0)</f>
        <v>423</v>
      </c>
      <c r="K28" s="12">
        <f>ROUNDUP((O28*$B$33/100),0)</f>
        <v>634</v>
      </c>
      <c r="L28" s="12">
        <f>ROUNDUP((O28*$B$34/100),0)</f>
        <v>740</v>
      </c>
      <c r="M28" s="12">
        <f>SUM(H28:L28)</f>
        <v>2115</v>
      </c>
      <c r="N28" s="12">
        <v>50</v>
      </c>
      <c r="O28" s="12">
        <f t="shared" ref="O28:O37" si="9">(H8*$B$9*$B$18)*(N28/100)+I8</f>
        <v>2112</v>
      </c>
      <c r="P28" s="12">
        <f t="shared" ref="P28:P37" si="10">O28-I8</f>
        <v>1320</v>
      </c>
      <c r="Q28" s="2">
        <f t="shared" ref="Q28:Q37" si="11">(P28/H8)/($B$18*7)</f>
        <v>0.8571428571428571</v>
      </c>
      <c r="R28" s="2">
        <f t="shared" ref="R28:R37" si="12">(P28/$H$17)/(7*$B$18)</f>
        <v>0.47142857142857142</v>
      </c>
      <c r="S28" s="2">
        <f>(P28/H8)/($B$18*7+$B$21)</f>
        <v>0.5714285714285714</v>
      </c>
      <c r="T28" s="2">
        <f>(P28/$H$17)/($B$18*7+$B$21)</f>
        <v>0.31428571428571428</v>
      </c>
      <c r="U28" s="2">
        <f>(P28/H8)/(($B$20/7)+$B$18*7+$B$19+$B$21)</f>
        <v>0.34146341463414637</v>
      </c>
      <c r="V28" s="2">
        <f>(P28/$H$17)/(($B$20/7)+$B$18*7+$B$19+$B$21)</f>
        <v>0.18780487804878049</v>
      </c>
    </row>
    <row r="29" spans="1:22">
      <c r="A29" s="30" t="s">
        <v>89</v>
      </c>
      <c r="B29" s="30" t="s">
        <v>90</v>
      </c>
      <c r="G29" s="12" t="s">
        <v>18</v>
      </c>
      <c r="H29" s="12">
        <f t="shared" ref="H29:H37" si="13">ROUNDUP((O29*$B$30/100),0)</f>
        <v>130</v>
      </c>
      <c r="I29" s="12">
        <f t="shared" ref="I29:I37" si="14">ROUNDUP((O29*$B$31/100),0)</f>
        <v>260</v>
      </c>
      <c r="J29" s="12">
        <f t="shared" ref="J29:J37" si="15">ROUNDUP((O29*$B$32/100),0)</f>
        <v>519</v>
      </c>
      <c r="K29" s="12">
        <f t="shared" ref="K29:K37" si="16">ROUNDUP((O29*$B$33/100),0)</f>
        <v>778</v>
      </c>
      <c r="L29" s="12">
        <f t="shared" ref="L29:L37" si="17">ROUNDUP((O29*$B$34/100),0)</f>
        <v>908</v>
      </c>
      <c r="M29" s="12">
        <f t="shared" ref="M29:M37" si="18">SUM(H29:L29)</f>
        <v>2595</v>
      </c>
      <c r="N29" s="12">
        <v>60</v>
      </c>
      <c r="O29" s="12">
        <f t="shared" si="9"/>
        <v>2592</v>
      </c>
      <c r="P29" s="12">
        <f t="shared" si="10"/>
        <v>1728</v>
      </c>
      <c r="Q29" s="2">
        <f t="shared" si="11"/>
        <v>1.0285714285714287</v>
      </c>
      <c r="R29" s="2">
        <f t="shared" si="12"/>
        <v>0.61714285714285722</v>
      </c>
      <c r="S29" s="2">
        <f t="shared" ref="S29:S36" si="19">(P29/H9)/($B$18*7+$B$21)</f>
        <v>0.68571428571428572</v>
      </c>
      <c r="T29" s="2">
        <f t="shared" ref="T29:T37" si="20">(P29/$H$17)/($B$18*7+$B$21)</f>
        <v>0.41142857142857148</v>
      </c>
      <c r="U29" s="2">
        <f t="shared" ref="U29:U37" si="21">(P29/H9)/(($B$20/7)+$B$18*7+$B$19+$B$21)</f>
        <v>0.40975609756097564</v>
      </c>
      <c r="V29" s="2">
        <f t="shared" ref="V29:V37" si="22">(P29/$H$17)/(($B$20/7)+$B$18*7+$B$19+$B$21)</f>
        <v>0.24585365853658542</v>
      </c>
    </row>
    <row r="30" spans="1:22">
      <c r="A30" s="21" t="s">
        <v>91</v>
      </c>
      <c r="B30" s="31">
        <v>5</v>
      </c>
      <c r="G30" s="12" t="s">
        <v>19</v>
      </c>
      <c r="H30" s="12">
        <f t="shared" si="13"/>
        <v>156</v>
      </c>
      <c r="I30" s="12">
        <f t="shared" si="14"/>
        <v>312</v>
      </c>
      <c r="J30" s="12">
        <f t="shared" si="15"/>
        <v>624</v>
      </c>
      <c r="K30" s="12">
        <f t="shared" si="16"/>
        <v>936</v>
      </c>
      <c r="L30" s="12">
        <f t="shared" si="17"/>
        <v>1092</v>
      </c>
      <c r="M30" s="12">
        <f t="shared" si="18"/>
        <v>3120</v>
      </c>
      <c r="N30" s="12">
        <v>70</v>
      </c>
      <c r="O30" s="12">
        <f t="shared" si="9"/>
        <v>3120</v>
      </c>
      <c r="P30" s="12">
        <f t="shared" si="10"/>
        <v>2184</v>
      </c>
      <c r="Q30" s="2">
        <f t="shared" si="11"/>
        <v>1.2</v>
      </c>
      <c r="R30" s="2">
        <f t="shared" si="12"/>
        <v>0.78</v>
      </c>
      <c r="S30" s="2">
        <f t="shared" si="19"/>
        <v>0.8</v>
      </c>
      <c r="T30" s="2">
        <f t="shared" si="20"/>
        <v>0.52</v>
      </c>
      <c r="U30" s="2">
        <f t="shared" si="21"/>
        <v>0.47804878048780497</v>
      </c>
      <c r="V30" s="2">
        <f t="shared" si="22"/>
        <v>0.31073170731707322</v>
      </c>
    </row>
    <row r="31" spans="1:22">
      <c r="A31" s="21">
        <v>2</v>
      </c>
      <c r="B31" s="31">
        <v>10</v>
      </c>
      <c r="G31" s="12" t="s">
        <v>87</v>
      </c>
      <c r="H31" s="12">
        <f t="shared" si="13"/>
        <v>185</v>
      </c>
      <c r="I31" s="12">
        <f t="shared" si="14"/>
        <v>370</v>
      </c>
      <c r="J31" s="12">
        <f t="shared" si="15"/>
        <v>740</v>
      </c>
      <c r="K31" s="12">
        <f t="shared" si="16"/>
        <v>1109</v>
      </c>
      <c r="L31" s="12">
        <f t="shared" si="17"/>
        <v>1294</v>
      </c>
      <c r="M31" s="12">
        <f t="shared" si="18"/>
        <v>3698</v>
      </c>
      <c r="N31" s="12">
        <v>80</v>
      </c>
      <c r="O31" s="12">
        <f t="shared" si="9"/>
        <v>3696</v>
      </c>
      <c r="P31" s="12">
        <f t="shared" si="10"/>
        <v>2688</v>
      </c>
      <c r="Q31" s="2">
        <f t="shared" si="11"/>
        <v>1.3714285714285714</v>
      </c>
      <c r="R31" s="2">
        <f t="shared" si="12"/>
        <v>0.96</v>
      </c>
      <c r="S31" s="2">
        <f t="shared" si="19"/>
        <v>0.91428571428571426</v>
      </c>
      <c r="T31" s="2">
        <f t="shared" si="20"/>
        <v>0.64</v>
      </c>
      <c r="U31" s="2">
        <f t="shared" si="21"/>
        <v>0.54634146341463419</v>
      </c>
      <c r="V31" s="2">
        <f t="shared" si="22"/>
        <v>0.38243902439024391</v>
      </c>
    </row>
    <row r="32" spans="1:22">
      <c r="A32" s="21" t="s">
        <v>92</v>
      </c>
      <c r="B32" s="31">
        <v>20</v>
      </c>
      <c r="G32" s="12" t="s">
        <v>20</v>
      </c>
      <c r="H32" s="12">
        <f t="shared" si="13"/>
        <v>216</v>
      </c>
      <c r="I32" s="12">
        <f t="shared" si="14"/>
        <v>432</v>
      </c>
      <c r="J32" s="12">
        <f t="shared" si="15"/>
        <v>864</v>
      </c>
      <c r="K32" s="12">
        <f t="shared" si="16"/>
        <v>1296</v>
      </c>
      <c r="L32" s="12">
        <f t="shared" si="17"/>
        <v>1512</v>
      </c>
      <c r="M32" s="12">
        <f t="shared" si="18"/>
        <v>4320</v>
      </c>
      <c r="N32" s="12">
        <v>90</v>
      </c>
      <c r="O32" s="12">
        <f t="shared" si="9"/>
        <v>4320</v>
      </c>
      <c r="P32" s="12">
        <f t="shared" si="10"/>
        <v>3240</v>
      </c>
      <c r="Q32" s="2">
        <f t="shared" si="11"/>
        <v>1.5428571428571429</v>
      </c>
      <c r="R32" s="2">
        <f t="shared" si="12"/>
        <v>1.157142857142857</v>
      </c>
      <c r="S32" s="2">
        <f t="shared" si="19"/>
        <v>1.0285714285714287</v>
      </c>
      <c r="T32" s="2">
        <f t="shared" si="20"/>
        <v>0.77142857142857135</v>
      </c>
      <c r="U32" s="2">
        <f t="shared" si="21"/>
        <v>0.61463414634146352</v>
      </c>
      <c r="V32" s="2">
        <f t="shared" si="22"/>
        <v>0.46097560975609758</v>
      </c>
    </row>
    <row r="33" spans="1:22">
      <c r="A33" s="32" t="s">
        <v>93</v>
      </c>
      <c r="B33" s="33">
        <v>30</v>
      </c>
      <c r="G33" s="12" t="s">
        <v>21</v>
      </c>
      <c r="H33" s="12">
        <f t="shared" si="13"/>
        <v>250</v>
      </c>
      <c r="I33" s="12">
        <f t="shared" si="14"/>
        <v>500</v>
      </c>
      <c r="J33" s="12">
        <f t="shared" si="15"/>
        <v>999</v>
      </c>
      <c r="K33" s="12">
        <f t="shared" si="16"/>
        <v>1498</v>
      </c>
      <c r="L33" s="12">
        <f t="shared" si="17"/>
        <v>1748</v>
      </c>
      <c r="M33" s="12">
        <f t="shared" si="18"/>
        <v>4995</v>
      </c>
      <c r="N33" s="12">
        <v>100</v>
      </c>
      <c r="O33" s="12">
        <f t="shared" si="9"/>
        <v>4992</v>
      </c>
      <c r="P33" s="12">
        <f t="shared" si="10"/>
        <v>3840</v>
      </c>
      <c r="Q33" s="2">
        <f t="shared" si="11"/>
        <v>1.7142857142857142</v>
      </c>
      <c r="R33" s="2">
        <f t="shared" si="12"/>
        <v>1.3714285714285714</v>
      </c>
      <c r="S33" s="2">
        <f t="shared" si="19"/>
        <v>1.1428571428571428</v>
      </c>
      <c r="T33" s="2">
        <f t="shared" si="20"/>
        <v>0.91428571428571426</v>
      </c>
      <c r="U33" s="2">
        <f t="shared" si="21"/>
        <v>0.68292682926829273</v>
      </c>
      <c r="V33" s="2">
        <f t="shared" si="22"/>
        <v>0.54634146341463419</v>
      </c>
    </row>
    <row r="34" spans="1:22">
      <c r="A34" s="21" t="s">
        <v>94</v>
      </c>
      <c r="B34" s="31">
        <v>35</v>
      </c>
      <c r="G34" s="12" t="s">
        <v>22</v>
      </c>
      <c r="H34" s="12">
        <f t="shared" si="13"/>
        <v>286</v>
      </c>
      <c r="I34" s="12">
        <f t="shared" si="14"/>
        <v>572</v>
      </c>
      <c r="J34" s="12">
        <f t="shared" si="15"/>
        <v>1143</v>
      </c>
      <c r="K34" s="12">
        <f t="shared" si="16"/>
        <v>1714</v>
      </c>
      <c r="L34" s="12">
        <f t="shared" si="17"/>
        <v>2000</v>
      </c>
      <c r="M34" s="12">
        <f t="shared" si="18"/>
        <v>5715</v>
      </c>
      <c r="N34" s="12">
        <v>110</v>
      </c>
      <c r="O34" s="12">
        <f t="shared" si="9"/>
        <v>5712</v>
      </c>
      <c r="P34" s="12">
        <f t="shared" si="10"/>
        <v>4488</v>
      </c>
      <c r="Q34" s="2">
        <f t="shared" si="11"/>
        <v>1.8857142857142857</v>
      </c>
      <c r="R34" s="2">
        <f t="shared" si="12"/>
        <v>1.602857142857143</v>
      </c>
      <c r="S34" s="2">
        <f t="shared" si="19"/>
        <v>1.2571428571428571</v>
      </c>
      <c r="T34" s="2">
        <f t="shared" si="20"/>
        <v>1.0685714285714287</v>
      </c>
      <c r="U34" s="2">
        <f t="shared" si="21"/>
        <v>0.75121951219512195</v>
      </c>
      <c r="V34" s="2">
        <f t="shared" si="22"/>
        <v>0.63853658536585378</v>
      </c>
    </row>
    <row r="35" spans="1:22">
      <c r="A35" s="34" t="s">
        <v>70</v>
      </c>
      <c r="B35" s="31">
        <f>SUM(B30:B34)</f>
        <v>100</v>
      </c>
      <c r="G35" s="12" t="s">
        <v>23</v>
      </c>
      <c r="H35" s="12">
        <f t="shared" si="13"/>
        <v>324</v>
      </c>
      <c r="I35" s="12">
        <f t="shared" si="14"/>
        <v>648</v>
      </c>
      <c r="J35" s="12">
        <f t="shared" si="15"/>
        <v>1296</v>
      </c>
      <c r="K35" s="12">
        <f t="shared" si="16"/>
        <v>1944</v>
      </c>
      <c r="L35" s="12">
        <f t="shared" si="17"/>
        <v>2268</v>
      </c>
      <c r="M35" s="12">
        <f t="shared" si="18"/>
        <v>6480</v>
      </c>
      <c r="N35" s="12">
        <v>120</v>
      </c>
      <c r="O35" s="12">
        <f t="shared" si="9"/>
        <v>6480</v>
      </c>
      <c r="P35" s="12">
        <f t="shared" si="10"/>
        <v>5184</v>
      </c>
      <c r="Q35" s="2">
        <f t="shared" si="11"/>
        <v>2.0571428571428574</v>
      </c>
      <c r="R35" s="2">
        <f t="shared" si="12"/>
        <v>1.8514285714285716</v>
      </c>
      <c r="S35" s="2">
        <f t="shared" si="19"/>
        <v>1.3714285714285714</v>
      </c>
      <c r="T35" s="2">
        <f t="shared" si="20"/>
        <v>1.2342857142857144</v>
      </c>
      <c r="U35" s="2">
        <f t="shared" si="21"/>
        <v>0.81951219512195128</v>
      </c>
      <c r="V35" s="2">
        <f t="shared" si="22"/>
        <v>0.7375609756097562</v>
      </c>
    </row>
    <row r="36" spans="1:22">
      <c r="D36" s="15"/>
      <c r="G36" s="12" t="s">
        <v>24</v>
      </c>
      <c r="H36" s="12">
        <f t="shared" si="13"/>
        <v>365</v>
      </c>
      <c r="I36" s="12">
        <f t="shared" si="14"/>
        <v>730</v>
      </c>
      <c r="J36" s="12">
        <f t="shared" si="15"/>
        <v>1460</v>
      </c>
      <c r="K36" s="12">
        <f t="shared" si="16"/>
        <v>2189</v>
      </c>
      <c r="L36" s="12">
        <f t="shared" si="17"/>
        <v>2554</v>
      </c>
      <c r="M36" s="12">
        <f t="shared" si="18"/>
        <v>7298</v>
      </c>
      <c r="N36" s="12">
        <v>130</v>
      </c>
      <c r="O36" s="12">
        <f t="shared" si="9"/>
        <v>7296</v>
      </c>
      <c r="P36" s="12">
        <f t="shared" si="10"/>
        <v>5928</v>
      </c>
      <c r="Q36" s="2">
        <f t="shared" si="11"/>
        <v>2.2285714285714286</v>
      </c>
      <c r="R36" s="2">
        <f t="shared" si="12"/>
        <v>2.117142857142857</v>
      </c>
      <c r="S36" s="2">
        <f t="shared" si="19"/>
        <v>1.4857142857142858</v>
      </c>
      <c r="T36" s="2">
        <f t="shared" si="20"/>
        <v>1.4114285714285715</v>
      </c>
      <c r="U36" s="2">
        <f t="shared" si="21"/>
        <v>0.88780487804878061</v>
      </c>
      <c r="V36" s="2">
        <f t="shared" si="22"/>
        <v>0.84341463414634155</v>
      </c>
    </row>
    <row r="37" spans="1:22">
      <c r="A37" s="2" t="s">
        <v>95</v>
      </c>
      <c r="D37" s="12"/>
      <c r="G37" s="12" t="s">
        <v>25</v>
      </c>
      <c r="H37" s="12">
        <f t="shared" si="13"/>
        <v>408</v>
      </c>
      <c r="I37" s="12">
        <f t="shared" si="14"/>
        <v>816</v>
      </c>
      <c r="J37" s="12">
        <f t="shared" si="15"/>
        <v>1632</v>
      </c>
      <c r="K37" s="12">
        <f t="shared" si="16"/>
        <v>2448</v>
      </c>
      <c r="L37" s="12">
        <f t="shared" si="17"/>
        <v>2856</v>
      </c>
      <c r="M37" s="12">
        <f t="shared" si="18"/>
        <v>8160</v>
      </c>
      <c r="N37" s="12">
        <v>140</v>
      </c>
      <c r="O37" s="12">
        <f t="shared" si="9"/>
        <v>8160</v>
      </c>
      <c r="P37" s="12">
        <f t="shared" si="10"/>
        <v>6720</v>
      </c>
      <c r="Q37" s="2">
        <f t="shared" si="11"/>
        <v>2.4</v>
      </c>
      <c r="R37" s="2">
        <f t="shared" si="12"/>
        <v>2.4</v>
      </c>
      <c r="S37" s="2">
        <f t="shared" ref="S37" si="23">(P37/H17)/(($B$20/7)+$B$18*7+$B$19+$B$21)</f>
        <v>0.95609756097560994</v>
      </c>
      <c r="T37" s="2">
        <f t="shared" si="20"/>
        <v>1.6</v>
      </c>
      <c r="U37" s="2">
        <f t="shared" si="21"/>
        <v>0.95609756097560994</v>
      </c>
      <c r="V37" s="2">
        <f t="shared" si="22"/>
        <v>0.95609756097560994</v>
      </c>
    </row>
    <row r="38" spans="1:22">
      <c r="D38" s="12"/>
      <c r="G38" s="47" t="s">
        <v>117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1:22">
      <c r="A39" s="18" t="s">
        <v>111</v>
      </c>
      <c r="B39" s="19">
        <v>100</v>
      </c>
      <c r="D39" s="12"/>
      <c r="P39" s="25" t="s">
        <v>70</v>
      </c>
      <c r="Q39" s="26">
        <f>SUM(Q40:Q41)</f>
        <v>7.7142857142857135</v>
      </c>
      <c r="R39" s="26">
        <f t="shared" ref="R39:V39" si="24">SUM(R40:R41)</f>
        <v>7.5584415584415581</v>
      </c>
      <c r="S39" s="26">
        <f t="shared" si="24"/>
        <v>3.0731707317073171</v>
      </c>
      <c r="T39" s="26">
        <f t="shared" si="24"/>
        <v>5.0389610389610393</v>
      </c>
      <c r="U39" s="26">
        <f t="shared" si="24"/>
        <v>3.0731707317073171</v>
      </c>
      <c r="V39" s="26">
        <f t="shared" si="24"/>
        <v>3.0110864745011092</v>
      </c>
    </row>
    <row r="40" spans="1:22">
      <c r="A40" s="18" t="s">
        <v>112</v>
      </c>
      <c r="B40" s="42">
        <v>1.2</v>
      </c>
      <c r="G40" s="12" t="s">
        <v>118</v>
      </c>
      <c r="H40" s="12">
        <f t="shared" ref="H40:H41" si="25">ROUNDUP((O40*$B$30/100),0)</f>
        <v>580</v>
      </c>
      <c r="I40" s="12">
        <f t="shared" ref="I40:I41" si="26">ROUNDUP((O40*$B$31/100),0)</f>
        <v>1160</v>
      </c>
      <c r="J40" s="12">
        <f t="shared" ref="J40:J41" si="27">ROUNDUP((O40*$B$32/100),0)</f>
        <v>2319</v>
      </c>
      <c r="K40" s="12">
        <f t="shared" ref="K40:K41" si="28">ROUNDUP((O40*$B$33/100),0)</f>
        <v>3478</v>
      </c>
      <c r="L40" s="12">
        <f t="shared" ref="L40:L41" si="29">ROUNDUP((O40*$B$34/100),0)</f>
        <v>4058</v>
      </c>
      <c r="M40" s="12">
        <f t="shared" ref="M40:M41" si="30">SUM(H40:L40)</f>
        <v>11595</v>
      </c>
      <c r="N40" s="12">
        <v>200</v>
      </c>
      <c r="O40" s="12">
        <f>(H19*$B$9*$B$18)*(N40/100)+I19</f>
        <v>11592</v>
      </c>
      <c r="P40" s="12">
        <f>O40-I19</f>
        <v>10080</v>
      </c>
      <c r="Q40" s="2">
        <f>(P40/H19)/($B$18*7)</f>
        <v>3.4285714285714284</v>
      </c>
      <c r="R40" s="2">
        <f>(P40/$H$20)/(7*$B$18)</f>
        <v>3.2727272727272729</v>
      </c>
      <c r="S40" s="2">
        <f>(P40/H19)/(($B$20/7)+$B$18*7+$B$19+$B$21)</f>
        <v>1.3658536585365855</v>
      </c>
      <c r="T40" s="2">
        <f>(P40/$H$20)/($B$18*7+$B$21)</f>
        <v>2.1818181818181821</v>
      </c>
      <c r="U40" s="2">
        <f>(P40/H19)/(($B$20/7)+$B$18*7+$B$19+$B$21)</f>
        <v>1.3658536585365855</v>
      </c>
      <c r="V40" s="2">
        <f>(P40/$H$20)/(($B$20/7)+$B$18*7+$B$19+$B$21)</f>
        <v>1.3037694013303771</v>
      </c>
    </row>
    <row r="41" spans="1:22">
      <c r="G41" s="12" t="s">
        <v>119</v>
      </c>
      <c r="H41" s="12">
        <f t="shared" si="25"/>
        <v>740</v>
      </c>
      <c r="I41" s="12">
        <f t="shared" si="26"/>
        <v>1479</v>
      </c>
      <c r="J41" s="12">
        <f t="shared" si="27"/>
        <v>2957</v>
      </c>
      <c r="K41" s="12">
        <f t="shared" si="28"/>
        <v>4436</v>
      </c>
      <c r="L41" s="12">
        <f t="shared" si="29"/>
        <v>5175</v>
      </c>
      <c r="M41" s="12">
        <f t="shared" si="30"/>
        <v>14787</v>
      </c>
      <c r="N41" s="12">
        <v>250</v>
      </c>
      <c r="O41" s="12">
        <f>(H20*$B$9*$B$18)*(N41/100)+I20</f>
        <v>14784</v>
      </c>
      <c r="P41" s="12">
        <f>O41-I20</f>
        <v>13200</v>
      </c>
      <c r="Q41" s="2">
        <f>(P41/H20)/($B$18*7)</f>
        <v>4.2857142857142856</v>
      </c>
      <c r="R41" s="2">
        <f>(P41/$H$20)/(7*$B$18)</f>
        <v>4.2857142857142856</v>
      </c>
      <c r="S41" s="2">
        <f>(P41/H20)/(($B$20/7)+$B$18*7+$B$19+$B$21)</f>
        <v>1.7073170731707319</v>
      </c>
      <c r="T41" s="2">
        <f>(P41/$H$20)/($B$18*7+$B$21)</f>
        <v>2.8571428571428572</v>
      </c>
      <c r="U41" s="2">
        <f>(P41/H20)/(($B$20/7)+$B$18*7+$B$19+$B$21)</f>
        <v>1.7073170731707319</v>
      </c>
      <c r="V41" s="2">
        <f>(P41/$H$20)/(($B$20/7)+$B$18*7+$B$19+$B$21)</f>
        <v>1.7073170731707319</v>
      </c>
    </row>
    <row r="44" spans="1:22">
      <c r="G44" s="12" t="s">
        <v>185</v>
      </c>
      <c r="N44" s="25" t="s">
        <v>70</v>
      </c>
      <c r="O44" s="39">
        <f>SUM(O46:O56)</f>
        <v>13.2</v>
      </c>
      <c r="P44" s="24" t="s">
        <v>189</v>
      </c>
    </row>
    <row r="45" spans="1:22" ht="17.25" thickBot="1">
      <c r="G45" s="27" t="s">
        <v>71</v>
      </c>
      <c r="H45" s="27">
        <v>0</v>
      </c>
      <c r="I45" s="27">
        <v>1</v>
      </c>
      <c r="J45" s="27">
        <v>2</v>
      </c>
      <c r="K45" s="27">
        <v>3</v>
      </c>
      <c r="L45" s="27">
        <v>4</v>
      </c>
      <c r="M45" s="27">
        <v>5</v>
      </c>
      <c r="N45" s="27" t="s">
        <v>113</v>
      </c>
      <c r="O45" s="27" t="s">
        <v>96</v>
      </c>
      <c r="P45" s="27" t="s">
        <v>97</v>
      </c>
    </row>
    <row r="46" spans="1:22" ht="17.25" thickTop="1">
      <c r="G46" s="12" t="s">
        <v>16</v>
      </c>
      <c r="H46" s="12">
        <v>0.01</v>
      </c>
      <c r="I46" s="12">
        <f>ROUNDUP(((H28/$B$39)*$B$40)*((100+N46)/100),0)/100</f>
        <v>0.02</v>
      </c>
      <c r="J46" s="12">
        <f>ROUNDUP(((I28/$B$39)*$B$40)*((100+N46)/100),0)/100</f>
        <v>0.03</v>
      </c>
      <c r="K46" s="12">
        <f>ROUNDUP(((J28/$B$39)*$B$40)*((100+N46)/100),0)/100</f>
        <v>0.06</v>
      </c>
      <c r="L46" s="12">
        <f>ROUNDUP(((K28/$B$39)*$B$40)*((100+N46)/100),0)/100</f>
        <v>0.09</v>
      </c>
      <c r="M46" s="12">
        <f>ROUNDUP(((L28/$B$39)*$B$40)*((100+N46)/100),0)/100</f>
        <v>0.1</v>
      </c>
      <c r="N46" s="13">
        <v>10</v>
      </c>
      <c r="O46" s="13">
        <f>SUM(H46:M46)</f>
        <v>0.31</v>
      </c>
      <c r="P46" s="13">
        <f t="shared" ref="P46:P53" si="31">(O46/$O$44)*100</f>
        <v>2.3484848484848486</v>
      </c>
    </row>
    <row r="47" spans="1:22">
      <c r="G47" s="12" t="s">
        <v>18</v>
      </c>
      <c r="H47" s="12">
        <v>0.01</v>
      </c>
      <c r="I47" s="12">
        <f t="shared" ref="I47:I53" si="32">ROUNDUP(((H29/$B$39)*$B$40)*((100+N47)/100),0)/100</f>
        <v>0.02</v>
      </c>
      <c r="J47" s="12">
        <f t="shared" ref="J47:J53" si="33">ROUNDUP(((I29/$B$39)*$B$40)*((100+N47)/100),0)/100</f>
        <v>0.04</v>
      </c>
      <c r="K47" s="12">
        <f t="shared" ref="K47:K53" si="34">ROUNDUP(((J29/$B$39)*$B$40)*((100+N47)/100),0)/100</f>
        <v>0.08</v>
      </c>
      <c r="L47" s="12">
        <f t="shared" ref="L47:L53" si="35">ROUNDUP(((K29/$B$39)*$B$40)*((100+N47)/100),0)/100</f>
        <v>0.12</v>
      </c>
      <c r="M47" s="12">
        <f t="shared" ref="M47:M53" si="36">ROUNDUP(((L29/$B$39)*$B$40)*((100+N47)/100),0)/100</f>
        <v>0.14000000000000001</v>
      </c>
      <c r="N47" s="13">
        <v>20</v>
      </c>
      <c r="O47" s="13">
        <f t="shared" ref="O47:O53" si="37">SUM(H47:M47)</f>
        <v>0.41000000000000003</v>
      </c>
      <c r="P47" s="13">
        <f t="shared" si="31"/>
        <v>3.1060606060606064</v>
      </c>
    </row>
    <row r="48" spans="1:22">
      <c r="G48" s="12" t="s">
        <v>19</v>
      </c>
      <c r="H48" s="12">
        <v>0.02</v>
      </c>
      <c r="I48" s="12">
        <f t="shared" si="32"/>
        <v>0.03</v>
      </c>
      <c r="J48" s="12">
        <f t="shared" si="33"/>
        <v>0.05</v>
      </c>
      <c r="K48" s="12">
        <f t="shared" si="34"/>
        <v>0.1</v>
      </c>
      <c r="L48" s="12">
        <f t="shared" si="35"/>
        <v>0.15</v>
      </c>
      <c r="M48" s="12">
        <f t="shared" si="36"/>
        <v>0.18</v>
      </c>
      <c r="N48" s="13">
        <v>30</v>
      </c>
      <c r="O48" s="13">
        <f t="shared" si="37"/>
        <v>0.53</v>
      </c>
      <c r="P48" s="13">
        <f t="shared" si="31"/>
        <v>4.0151515151515156</v>
      </c>
    </row>
    <row r="49" spans="7:16">
      <c r="G49" s="12" t="s">
        <v>87</v>
      </c>
      <c r="H49" s="12">
        <v>0.02</v>
      </c>
      <c r="I49" s="12">
        <f t="shared" si="32"/>
        <v>0.04</v>
      </c>
      <c r="J49" s="12">
        <f t="shared" si="33"/>
        <v>7.0000000000000007E-2</v>
      </c>
      <c r="K49" s="12">
        <f t="shared" si="34"/>
        <v>0.13</v>
      </c>
      <c r="L49" s="12">
        <f t="shared" si="35"/>
        <v>0.19</v>
      </c>
      <c r="M49" s="12">
        <f t="shared" si="36"/>
        <v>0.22</v>
      </c>
      <c r="N49" s="13">
        <v>40</v>
      </c>
      <c r="O49" s="13">
        <f t="shared" si="37"/>
        <v>0.67</v>
      </c>
      <c r="P49" s="13">
        <f t="shared" si="31"/>
        <v>5.0757575757575761</v>
      </c>
    </row>
    <row r="50" spans="7:16">
      <c r="G50" s="12" t="s">
        <v>20</v>
      </c>
      <c r="H50" s="12">
        <v>0.03</v>
      </c>
      <c r="I50" s="12">
        <f t="shared" si="32"/>
        <v>0.04</v>
      </c>
      <c r="J50" s="12">
        <f t="shared" si="33"/>
        <v>0.08</v>
      </c>
      <c r="K50" s="12">
        <f t="shared" si="34"/>
        <v>0.16</v>
      </c>
      <c r="L50" s="12">
        <f t="shared" si="35"/>
        <v>0.24</v>
      </c>
      <c r="M50" s="12">
        <f t="shared" si="36"/>
        <v>0.28000000000000003</v>
      </c>
      <c r="N50" s="13">
        <v>50</v>
      </c>
      <c r="O50" s="13">
        <f t="shared" si="37"/>
        <v>0.83000000000000007</v>
      </c>
      <c r="P50" s="13">
        <f t="shared" si="31"/>
        <v>6.2878787878787881</v>
      </c>
    </row>
    <row r="51" spans="7:16">
      <c r="G51" s="12" t="s">
        <v>21</v>
      </c>
      <c r="H51" s="12">
        <v>0.03</v>
      </c>
      <c r="I51" s="12">
        <f t="shared" si="32"/>
        <v>0.05</v>
      </c>
      <c r="J51" s="12">
        <f t="shared" si="33"/>
        <v>0.1</v>
      </c>
      <c r="K51" s="12">
        <f t="shared" si="34"/>
        <v>0.2</v>
      </c>
      <c r="L51" s="12">
        <f t="shared" si="35"/>
        <v>0.28999999999999998</v>
      </c>
      <c r="M51" s="12">
        <f t="shared" si="36"/>
        <v>0.34</v>
      </c>
      <c r="N51" s="13">
        <v>60</v>
      </c>
      <c r="O51" s="13">
        <f t="shared" si="37"/>
        <v>1.01</v>
      </c>
      <c r="P51" s="13">
        <f t="shared" si="31"/>
        <v>7.6515151515151523</v>
      </c>
    </row>
    <row r="52" spans="7:16">
      <c r="G52" s="12" t="s">
        <v>22</v>
      </c>
      <c r="H52" s="12">
        <v>0.04</v>
      </c>
      <c r="I52" s="12">
        <f t="shared" si="32"/>
        <v>0.06</v>
      </c>
      <c r="J52" s="12">
        <f t="shared" si="33"/>
        <v>0.12</v>
      </c>
      <c r="K52" s="12">
        <f t="shared" si="34"/>
        <v>0.24</v>
      </c>
      <c r="L52" s="12">
        <f t="shared" si="35"/>
        <v>0.35</v>
      </c>
      <c r="M52" s="12">
        <f t="shared" si="36"/>
        <v>0.41</v>
      </c>
      <c r="N52" s="13">
        <v>70</v>
      </c>
      <c r="O52" s="13">
        <f t="shared" si="37"/>
        <v>1.22</v>
      </c>
      <c r="P52" s="13">
        <f t="shared" si="31"/>
        <v>9.2424242424242422</v>
      </c>
    </row>
    <row r="53" spans="7:16">
      <c r="G53" s="12" t="s">
        <v>23</v>
      </c>
      <c r="H53" s="12">
        <v>0.04</v>
      </c>
      <c r="I53" s="12">
        <f t="shared" si="32"/>
        <v>7.0000000000000007E-2</v>
      </c>
      <c r="J53" s="12">
        <f t="shared" si="33"/>
        <v>0.14000000000000001</v>
      </c>
      <c r="K53" s="12">
        <f t="shared" si="34"/>
        <v>0.28000000000000003</v>
      </c>
      <c r="L53" s="12">
        <f t="shared" si="35"/>
        <v>0.42</v>
      </c>
      <c r="M53" s="12">
        <f t="shared" si="36"/>
        <v>0.49</v>
      </c>
      <c r="N53" s="13">
        <v>80</v>
      </c>
      <c r="O53" s="13">
        <f t="shared" si="37"/>
        <v>1.44</v>
      </c>
      <c r="P53" s="13">
        <f t="shared" si="31"/>
        <v>10.90909090909091</v>
      </c>
    </row>
    <row r="54" spans="7:16">
      <c r="G54" s="12" t="s">
        <v>24</v>
      </c>
      <c r="H54" s="12">
        <v>0.05</v>
      </c>
      <c r="I54" s="12">
        <f>ROUNDUP(((H36/$B$39)*$B$40)*((100+N54)/100),0)/100</f>
        <v>0.09</v>
      </c>
      <c r="J54" s="12">
        <f>ROUNDUP(((I36/$B$39)*$B$40)*((100+N54)/100),0)/100</f>
        <v>0.17</v>
      </c>
      <c r="K54" s="12">
        <f>ROUNDUP(((J36/$B$39)*$B$40)*((100+N54)/100),0)/100</f>
        <v>0.34</v>
      </c>
      <c r="L54" s="12">
        <f>ROUNDUP(((K36/$B$39)*$B$40)*((100+N54)/100),0)/100</f>
        <v>0.5</v>
      </c>
      <c r="M54" s="12">
        <f>ROUNDUP(((L36/$B$39)*$B$40)*((100+N54)/100),0)/100</f>
        <v>0.59</v>
      </c>
      <c r="N54" s="13">
        <v>90</v>
      </c>
      <c r="O54" s="13">
        <f>SUM(H54:M54)</f>
        <v>1.7400000000000002</v>
      </c>
      <c r="P54" s="13">
        <f>(O54/$O$44)*100</f>
        <v>13.181818181818183</v>
      </c>
    </row>
    <row r="55" spans="7:16">
      <c r="G55" s="12" t="s">
        <v>25</v>
      </c>
      <c r="H55" s="12">
        <v>0.05</v>
      </c>
      <c r="I55" s="12">
        <f>ROUNDUP(((H37/$B$39)*$B$40)*((100+N55)/100),0)/100</f>
        <v>0.1</v>
      </c>
      <c r="J55" s="12">
        <f>ROUNDUP(((I37/$B$39)*$B$40)*((100+N55)/100),0)/100</f>
        <v>0.2</v>
      </c>
      <c r="K55" s="12">
        <f>ROUNDUP(((J37/$B$39)*$B$40)*((100+N55)/100),0)/100</f>
        <v>0.4</v>
      </c>
      <c r="L55" s="12">
        <f>ROUNDUP(((K37/$B$39)*$B$40)*((100+N55)/100),0)/100</f>
        <v>0.59</v>
      </c>
      <c r="M55" s="12">
        <f>ROUNDUP(((L37/$B$39)*$B$40)*((100+N55)/100),0)/100</f>
        <v>0.69</v>
      </c>
      <c r="N55" s="13">
        <v>100</v>
      </c>
      <c r="O55" s="13">
        <f>SUM(H55:M55)</f>
        <v>2.0299999999999998</v>
      </c>
      <c r="P55" s="13">
        <f>(O55/$O$44)*100</f>
        <v>15.378787878787877</v>
      </c>
    </row>
    <row r="56" spans="7:16">
      <c r="G56" s="12" t="s">
        <v>118</v>
      </c>
      <c r="H56" s="12">
        <v>0.06</v>
      </c>
      <c r="I56" s="12">
        <f>ROUNDUP(((H40/$B$39)*$B$40)*((100+N56)/100),0)/100</f>
        <v>0.15</v>
      </c>
      <c r="J56" s="12">
        <f>ROUNDUP(((I40/$B$39)*$B$40)*((100+N56)/100),0)/100</f>
        <v>0.3</v>
      </c>
      <c r="K56" s="12">
        <f>ROUNDUP(((J40/$B$39)*$B$40)*((100+N56)/100),0)/100</f>
        <v>0.59</v>
      </c>
      <c r="L56" s="12">
        <f>ROUNDUP(((K40/$B$39)*$B$40)*((100+N56)/100),0)/100</f>
        <v>0.88</v>
      </c>
      <c r="M56" s="12">
        <f>ROUNDUP(((L40/$B$39)*$B$40)*((100+N56)/100),0)/100</f>
        <v>1.03</v>
      </c>
      <c r="N56" s="13">
        <v>110</v>
      </c>
      <c r="O56" s="13">
        <f t="shared" ref="O56" si="38">SUM(H56:M56)</f>
        <v>3.01</v>
      </c>
      <c r="P56" s="13">
        <f t="shared" ref="P56" si="39">(O56/$O$44)*100</f>
        <v>22.803030303030305</v>
      </c>
    </row>
    <row r="58" spans="7:16">
      <c r="G58" s="12" t="s">
        <v>186</v>
      </c>
    </row>
    <row r="59" spans="7:16" ht="17.25" thickBot="1">
      <c r="G59" s="27" t="s">
        <v>71</v>
      </c>
      <c r="H59" s="27">
        <v>0</v>
      </c>
      <c r="I59" s="27">
        <v>1</v>
      </c>
      <c r="J59" s="27">
        <v>2</v>
      </c>
      <c r="K59" s="27">
        <v>3</v>
      </c>
      <c r="L59" s="27">
        <v>4</v>
      </c>
      <c r="M59" s="27">
        <v>5</v>
      </c>
    </row>
    <row r="60" spans="7:16" ht="17.25" thickTop="1">
      <c r="G60" s="12" t="s">
        <v>16</v>
      </c>
      <c r="H60" s="12">
        <f t="shared" ref="H60:H70" si="40">H46</f>
        <v>0.01</v>
      </c>
      <c r="I60" s="12">
        <f t="shared" ref="I60:M70" si="41">I46+H60</f>
        <v>0.03</v>
      </c>
      <c r="J60" s="12">
        <f t="shared" si="41"/>
        <v>0.06</v>
      </c>
      <c r="K60" s="12">
        <f t="shared" si="41"/>
        <v>0.12</v>
      </c>
      <c r="L60" s="12">
        <f t="shared" si="41"/>
        <v>0.21</v>
      </c>
      <c r="M60" s="12">
        <f t="shared" si="41"/>
        <v>0.31</v>
      </c>
    </row>
    <row r="61" spans="7:16">
      <c r="G61" s="12" t="s">
        <v>18</v>
      </c>
      <c r="H61" s="12">
        <f t="shared" si="40"/>
        <v>0.01</v>
      </c>
      <c r="I61" s="12">
        <f t="shared" si="41"/>
        <v>0.03</v>
      </c>
      <c r="J61" s="12">
        <f t="shared" si="41"/>
        <v>7.0000000000000007E-2</v>
      </c>
      <c r="K61" s="12">
        <f t="shared" si="41"/>
        <v>0.15000000000000002</v>
      </c>
      <c r="L61" s="12">
        <f t="shared" si="41"/>
        <v>0.27</v>
      </c>
      <c r="M61" s="12">
        <f t="shared" si="41"/>
        <v>0.41000000000000003</v>
      </c>
    </row>
    <row r="62" spans="7:16">
      <c r="G62" s="12" t="s">
        <v>19</v>
      </c>
      <c r="H62" s="12">
        <f t="shared" si="40"/>
        <v>0.02</v>
      </c>
      <c r="I62" s="12">
        <f t="shared" si="41"/>
        <v>0.05</v>
      </c>
      <c r="J62" s="12">
        <f t="shared" si="41"/>
        <v>0.1</v>
      </c>
      <c r="K62" s="12">
        <f t="shared" si="41"/>
        <v>0.2</v>
      </c>
      <c r="L62" s="12">
        <f t="shared" si="41"/>
        <v>0.35</v>
      </c>
      <c r="M62" s="12">
        <f t="shared" si="41"/>
        <v>0.53</v>
      </c>
    </row>
    <row r="63" spans="7:16">
      <c r="G63" s="12" t="s">
        <v>87</v>
      </c>
      <c r="H63" s="12">
        <f t="shared" si="40"/>
        <v>0.02</v>
      </c>
      <c r="I63" s="12">
        <f t="shared" si="41"/>
        <v>0.06</v>
      </c>
      <c r="J63" s="12">
        <f t="shared" si="41"/>
        <v>0.13</v>
      </c>
      <c r="K63" s="12">
        <f t="shared" si="41"/>
        <v>0.26</v>
      </c>
      <c r="L63" s="12">
        <f t="shared" si="41"/>
        <v>0.45</v>
      </c>
      <c r="M63" s="12">
        <f t="shared" si="41"/>
        <v>0.67</v>
      </c>
    </row>
    <row r="64" spans="7:16">
      <c r="G64" s="12" t="s">
        <v>20</v>
      </c>
      <c r="H64" s="12">
        <f t="shared" si="40"/>
        <v>0.03</v>
      </c>
      <c r="I64" s="12">
        <f t="shared" si="41"/>
        <v>7.0000000000000007E-2</v>
      </c>
      <c r="J64" s="12">
        <f t="shared" si="41"/>
        <v>0.15000000000000002</v>
      </c>
      <c r="K64" s="12">
        <f t="shared" si="41"/>
        <v>0.31000000000000005</v>
      </c>
      <c r="L64" s="12">
        <f t="shared" si="41"/>
        <v>0.55000000000000004</v>
      </c>
      <c r="M64" s="12">
        <f t="shared" si="41"/>
        <v>0.83000000000000007</v>
      </c>
    </row>
    <row r="65" spans="7:13">
      <c r="G65" s="12" t="s">
        <v>21</v>
      </c>
      <c r="H65" s="12">
        <f t="shared" si="40"/>
        <v>0.03</v>
      </c>
      <c r="I65" s="12">
        <f t="shared" si="41"/>
        <v>0.08</v>
      </c>
      <c r="J65" s="12">
        <f t="shared" si="41"/>
        <v>0.18</v>
      </c>
      <c r="K65" s="12">
        <f t="shared" si="41"/>
        <v>0.38</v>
      </c>
      <c r="L65" s="12">
        <f t="shared" si="41"/>
        <v>0.66999999999999993</v>
      </c>
      <c r="M65" s="12">
        <f t="shared" si="41"/>
        <v>1.01</v>
      </c>
    </row>
    <row r="66" spans="7:13">
      <c r="G66" s="12" t="s">
        <v>22</v>
      </c>
      <c r="H66" s="12">
        <f t="shared" si="40"/>
        <v>0.04</v>
      </c>
      <c r="I66" s="12">
        <f t="shared" si="41"/>
        <v>0.1</v>
      </c>
      <c r="J66" s="12">
        <f t="shared" si="41"/>
        <v>0.22</v>
      </c>
      <c r="K66" s="12">
        <f t="shared" si="41"/>
        <v>0.45999999999999996</v>
      </c>
      <c r="L66" s="12">
        <f t="shared" si="41"/>
        <v>0.80999999999999994</v>
      </c>
      <c r="M66" s="12">
        <f t="shared" si="41"/>
        <v>1.22</v>
      </c>
    </row>
    <row r="67" spans="7:13">
      <c r="G67" s="12" t="s">
        <v>23</v>
      </c>
      <c r="H67" s="12">
        <f t="shared" si="40"/>
        <v>0.04</v>
      </c>
      <c r="I67" s="12">
        <f t="shared" si="41"/>
        <v>0.11000000000000001</v>
      </c>
      <c r="J67" s="12">
        <f t="shared" si="41"/>
        <v>0.25</v>
      </c>
      <c r="K67" s="12">
        <f t="shared" si="41"/>
        <v>0.53</v>
      </c>
      <c r="L67" s="12">
        <f t="shared" si="41"/>
        <v>0.95</v>
      </c>
      <c r="M67" s="12">
        <f t="shared" si="41"/>
        <v>1.44</v>
      </c>
    </row>
    <row r="68" spans="7:13">
      <c r="G68" s="12" t="s">
        <v>24</v>
      </c>
      <c r="H68" s="12">
        <f t="shared" si="40"/>
        <v>0.05</v>
      </c>
      <c r="I68" s="12">
        <f t="shared" si="41"/>
        <v>0.14000000000000001</v>
      </c>
      <c r="J68" s="12">
        <f t="shared" si="41"/>
        <v>0.31000000000000005</v>
      </c>
      <c r="K68" s="12">
        <f t="shared" si="41"/>
        <v>0.65000000000000013</v>
      </c>
      <c r="L68" s="12">
        <f t="shared" si="41"/>
        <v>1.1500000000000001</v>
      </c>
      <c r="M68" s="12">
        <f t="shared" si="41"/>
        <v>1.7400000000000002</v>
      </c>
    </row>
    <row r="69" spans="7:13">
      <c r="G69" s="12" t="s">
        <v>25</v>
      </c>
      <c r="H69" s="12">
        <f t="shared" si="40"/>
        <v>0.05</v>
      </c>
      <c r="I69" s="12">
        <f t="shared" si="41"/>
        <v>0.15000000000000002</v>
      </c>
      <c r="J69" s="12">
        <f t="shared" si="41"/>
        <v>0.35000000000000003</v>
      </c>
      <c r="K69" s="12">
        <f t="shared" si="41"/>
        <v>0.75</v>
      </c>
      <c r="L69" s="12">
        <f t="shared" si="41"/>
        <v>1.3399999999999999</v>
      </c>
      <c r="M69" s="12">
        <f t="shared" si="41"/>
        <v>2.0299999999999998</v>
      </c>
    </row>
    <row r="70" spans="7:13">
      <c r="G70" s="12" t="s">
        <v>118</v>
      </c>
      <c r="H70" s="12">
        <f t="shared" si="40"/>
        <v>0.06</v>
      </c>
      <c r="I70" s="12">
        <f t="shared" si="41"/>
        <v>0.21</v>
      </c>
      <c r="J70" s="12">
        <f t="shared" si="41"/>
        <v>0.51</v>
      </c>
      <c r="K70" s="12">
        <f t="shared" si="41"/>
        <v>1.1000000000000001</v>
      </c>
      <c r="L70" s="12">
        <f t="shared" si="41"/>
        <v>1.98</v>
      </c>
      <c r="M70" s="12">
        <f t="shared" si="41"/>
        <v>3.01</v>
      </c>
    </row>
  </sheetData>
  <mergeCells count="7">
    <mergeCell ref="U25:V25"/>
    <mergeCell ref="G38:V38"/>
    <mergeCell ref="Q25:R25"/>
    <mergeCell ref="S25:T25"/>
    <mergeCell ref="A1:C2"/>
    <mergeCell ref="A6:D6"/>
    <mergeCell ref="G18:J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workbookViewId="0">
      <selection activeCell="B30" sqref="B30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150</v>
      </c>
      <c r="K2" t="s">
        <v>6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150</v>
      </c>
      <c r="T2" t="s">
        <v>120</v>
      </c>
      <c r="U2" t="s">
        <v>121</v>
      </c>
    </row>
    <row r="3" spans="1:23">
      <c r="C3" s="3">
        <v>10</v>
      </c>
      <c r="D3" s="3">
        <v>20</v>
      </c>
      <c r="E3" s="3">
        <v>50</v>
      </c>
      <c r="F3" s="3">
        <v>200</v>
      </c>
      <c r="G3" s="3">
        <v>1000</v>
      </c>
      <c r="L3">
        <v>10</v>
      </c>
      <c r="M3">
        <v>20</v>
      </c>
      <c r="N3">
        <v>50</v>
      </c>
      <c r="O3">
        <v>200</v>
      </c>
      <c r="P3">
        <v>1000</v>
      </c>
      <c r="T3" t="s">
        <v>122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10나,20나,50나,200나,1000나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200나</v>
      </c>
      <c r="G4" t="str">
        <f t="shared" ref="G4:G13" si="4">$G$3&amp;H4</f>
        <v>1000나</v>
      </c>
      <c r="H4" s="3" t="s">
        <v>136</v>
      </c>
      <c r="J4">
        <v>1</v>
      </c>
      <c r="K4" s="3" t="str">
        <f>L4&amp;","&amp;M4&amp;","&amp;N4&amp;","&amp;O4&amp;","&amp;P4</f>
        <v>1E+61,2E+61,5E+61,2E+62,1E+63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1.9999999999999998E+62</v>
      </c>
      <c r="P4">
        <f>$G$3*Q4</f>
        <v>9.9999999999999988E+62</v>
      </c>
      <c r="Q4" t="str">
        <f>VLOOKUP(H4,T:W,4,FALSE)</f>
        <v>1E+60</v>
      </c>
      <c r="T4" t="s">
        <v>123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10불,20불,50불,200불,1000불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200불</v>
      </c>
      <c r="G5" t="str">
        <f t="shared" si="4"/>
        <v>1000불</v>
      </c>
      <c r="H5" s="3" t="s">
        <v>137</v>
      </c>
      <c r="J5">
        <v>2</v>
      </c>
      <c r="K5" s="3" t="str">
        <f t="shared" ref="K5:K13" si="8">L5&amp;","&amp;M5&amp;","&amp;N5&amp;","&amp;O5&amp;","&amp;P5</f>
        <v>1E+65,2E+65,5E+65,2E+66,1E+67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1.9999999999999999E+66</v>
      </c>
      <c r="P5">
        <f t="shared" ref="P5:P13" si="13">$G$3*Q5</f>
        <v>9.9999999999999998E+66</v>
      </c>
      <c r="Q5" t="str">
        <f t="shared" ref="Q5:Q13" si="14">VLOOKUP(H5,T:W,4,FALSE)</f>
        <v>1E+64</v>
      </c>
      <c r="T5" t="s">
        <v>124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10무,20무,50무,200무,1000무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200무</v>
      </c>
      <c r="G6" t="str">
        <f t="shared" si="4"/>
        <v>1000무</v>
      </c>
      <c r="H6" s="3" t="s">
        <v>138</v>
      </c>
      <c r="J6">
        <v>3</v>
      </c>
      <c r="K6" s="3" t="str">
        <f t="shared" si="8"/>
        <v>1E+69,2E+69,5E+69,2E+70,1E+71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1.9999999999999998E+70</v>
      </c>
      <c r="P6">
        <f t="shared" si="13"/>
        <v>9.9999999999999992E+70</v>
      </c>
      <c r="Q6" t="str">
        <f t="shared" si="14"/>
        <v>1E+68</v>
      </c>
      <c r="T6" t="s">
        <v>125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10대,20대,50대,200대,1000대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200대</v>
      </c>
      <c r="G7" t="str">
        <f t="shared" si="4"/>
        <v>1000대</v>
      </c>
      <c r="H7" s="3" t="s">
        <v>139</v>
      </c>
      <c r="J7">
        <v>4</v>
      </c>
      <c r="K7" s="3" t="str">
        <f t="shared" si="8"/>
        <v>1E+73,2E+73,5E+73,2E+74,1E+75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1.9999999999999999E+74</v>
      </c>
      <c r="P7">
        <f t="shared" si="13"/>
        <v>9.9999999999999993E+74</v>
      </c>
      <c r="Q7" t="str">
        <f t="shared" si="14"/>
        <v>1E+72</v>
      </c>
      <c r="T7" t="s">
        <v>126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10겁,20겁,50겁,200겁,1000겁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200겁</v>
      </c>
      <c r="G8" t="str">
        <f t="shared" si="4"/>
        <v>1000겁</v>
      </c>
      <c r="H8" s="3" t="s">
        <v>140</v>
      </c>
      <c r="J8">
        <v>5</v>
      </c>
      <c r="K8" s="3" t="str">
        <f t="shared" si="8"/>
        <v>1E+77,2E+77,5E+77,2E+78,1E+79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2E+78</v>
      </c>
      <c r="P8">
        <f t="shared" si="13"/>
        <v>9.9999999999999997E+78</v>
      </c>
      <c r="Q8" t="str">
        <f t="shared" si="14"/>
        <v>1E+76</v>
      </c>
      <c r="T8" t="s">
        <v>127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10업,20업,50업,200업,1000업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200업</v>
      </c>
      <c r="G9" t="str">
        <f t="shared" si="4"/>
        <v>1000업</v>
      </c>
      <c r="H9" s="3" t="s">
        <v>141</v>
      </c>
      <c r="J9">
        <v>6</v>
      </c>
      <c r="K9" s="3" t="str">
        <f t="shared" si="8"/>
        <v>1E+81,2E+81,5E+81,2E+82,1E+83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1.9999999999999999E+82</v>
      </c>
      <c r="P9">
        <f t="shared" si="13"/>
        <v>1E+83</v>
      </c>
      <c r="Q9" t="str">
        <f t="shared" si="14"/>
        <v>1E+80</v>
      </c>
      <c r="T9" t="s">
        <v>128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10긍,20긍,50긍,200긍,1000긍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200긍</v>
      </c>
      <c r="G10" t="str">
        <f t="shared" si="4"/>
        <v>1000긍</v>
      </c>
      <c r="H10" s="3" t="s">
        <v>142</v>
      </c>
      <c r="J10">
        <v>7</v>
      </c>
      <c r="K10" s="3" t="str">
        <f t="shared" si="8"/>
        <v>1E+85,2E+85,5E+85,2E+86,1E+87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2E+86</v>
      </c>
      <c r="P10">
        <f t="shared" si="13"/>
        <v>9.9999999999999996E+86</v>
      </c>
      <c r="Q10" t="str">
        <f t="shared" si="14"/>
        <v>1E+84</v>
      </c>
      <c r="T10" t="s">
        <v>129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10갈,20갈,50갈,200갈,1000갈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200갈</v>
      </c>
      <c r="G11" t="str">
        <f t="shared" si="4"/>
        <v>1000갈</v>
      </c>
      <c r="H11" s="3" t="s">
        <v>143</v>
      </c>
      <c r="J11">
        <v>8</v>
      </c>
      <c r="K11" s="3" t="str">
        <f t="shared" si="8"/>
        <v>1E+89,2E+89,5E+89,2E+90,1E+91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1.9999999999999999E+90</v>
      </c>
      <c r="P11">
        <f t="shared" si="13"/>
        <v>9.999999999999999E+90</v>
      </c>
      <c r="Q11" t="str">
        <f t="shared" si="14"/>
        <v>1E+88</v>
      </c>
      <c r="T11" t="s">
        <v>130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10라,20라,50라,200라,1000라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200라</v>
      </c>
      <c r="G12" t="str">
        <f t="shared" si="4"/>
        <v>1000라</v>
      </c>
      <c r="H12" s="3" t="s">
        <v>144</v>
      </c>
      <c r="J12">
        <v>9</v>
      </c>
      <c r="K12" s="3" t="str">
        <f t="shared" si="8"/>
        <v>1E+93,2E+93,5E+93,2E+94,1E+95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2E+94</v>
      </c>
      <c r="P12">
        <f t="shared" si="13"/>
        <v>1E+95</v>
      </c>
      <c r="Q12" t="str">
        <f t="shared" si="14"/>
        <v>1E+92</v>
      </c>
      <c r="T12" t="s">
        <v>131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10가,20가,50가,200가,1000가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200가</v>
      </c>
      <c r="G13" t="str">
        <f t="shared" si="4"/>
        <v>1000가</v>
      </c>
      <c r="H13" s="3" t="s">
        <v>145</v>
      </c>
      <c r="J13">
        <v>10</v>
      </c>
      <c r="K13" s="3" t="str">
        <f t="shared" si="8"/>
        <v>1E+97,2E+97,5E+97,2E+98,1E+99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2E+98</v>
      </c>
      <c r="P13">
        <f t="shared" si="13"/>
        <v>1.0000000000000001E+99</v>
      </c>
      <c r="Q13" t="str">
        <f t="shared" si="14"/>
        <v>1E+96</v>
      </c>
      <c r="T13" t="s">
        <v>132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10언,20언,50언,200언,1000언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200언</v>
      </c>
      <c r="G14" t="str">
        <f t="shared" ref="G14" si="20">$G$3&amp;H14</f>
        <v>1000언</v>
      </c>
      <c r="H14" s="3" t="s">
        <v>210</v>
      </c>
      <c r="J14">
        <v>11</v>
      </c>
      <c r="K14" s="3" t="str">
        <f t="shared" ref="K14" si="21">L14&amp;","&amp;M14&amp;","&amp;N14&amp;","&amp;O14&amp;","&amp;P14</f>
        <v>1E+101,2E+101,5E+101,2E+102,1E+103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2E+102</v>
      </c>
      <c r="P14">
        <f t="shared" ref="P14" si="26">$G$3*Q14</f>
        <v>1E+103</v>
      </c>
      <c r="Q14" t="str">
        <f t="shared" ref="Q14" si="27">VLOOKUP(H14,T:W,4,FALSE)</f>
        <v>1E+100</v>
      </c>
      <c r="T14" t="s">
        <v>133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/>
      <c r="J15">
        <v>12</v>
      </c>
      <c r="K15" s="3"/>
      <c r="T15" t="s">
        <v>134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K16" s="40"/>
      <c r="T16" t="s">
        <v>135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20:23">
      <c r="T17" t="s">
        <v>136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20:23">
      <c r="T18" t="s">
        <v>137</v>
      </c>
      <c r="U18">
        <v>64</v>
      </c>
      <c r="V18">
        <f t="shared" si="5"/>
        <v>1E+64</v>
      </c>
      <c r="W18" t="str">
        <f t="shared" si="6"/>
        <v>1E+64</v>
      </c>
    </row>
    <row r="19" spans="20:23">
      <c r="T19" t="s">
        <v>138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20:23">
      <c r="T20" t="s">
        <v>139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20:23">
      <c r="T21" t="s">
        <v>140</v>
      </c>
      <c r="U21">
        <v>76</v>
      </c>
      <c r="V21">
        <f t="shared" si="5"/>
        <v>1E+76</v>
      </c>
      <c r="W21" t="str">
        <f t="shared" si="6"/>
        <v>1E+76</v>
      </c>
    </row>
    <row r="22" spans="20:23">
      <c r="T22" t="s">
        <v>141</v>
      </c>
      <c r="U22">
        <v>80</v>
      </c>
      <c r="V22">
        <f t="shared" si="5"/>
        <v>1E+80</v>
      </c>
      <c r="W22" t="str">
        <f t="shared" si="6"/>
        <v>1E+80</v>
      </c>
    </row>
    <row r="23" spans="20:23">
      <c r="T23" t="s">
        <v>142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20:23">
      <c r="T24" t="s">
        <v>143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20:23">
      <c r="T25" t="s">
        <v>144</v>
      </c>
      <c r="U25">
        <v>92</v>
      </c>
      <c r="V25">
        <f t="shared" si="5"/>
        <v>1E+92</v>
      </c>
      <c r="W25" t="str">
        <f t="shared" si="6"/>
        <v>1E+92</v>
      </c>
    </row>
    <row r="26" spans="20:23">
      <c r="T26" t="s">
        <v>145</v>
      </c>
      <c r="U26">
        <v>96</v>
      </c>
      <c r="V26">
        <f t="shared" si="5"/>
        <v>1E+96</v>
      </c>
      <c r="W26" t="str">
        <f t="shared" si="6"/>
        <v>1E+96</v>
      </c>
    </row>
    <row r="27" spans="20:23">
      <c r="T27" t="s">
        <v>210</v>
      </c>
      <c r="U27">
        <v>100</v>
      </c>
      <c r="V27">
        <f t="shared" si="5"/>
        <v>1E+100</v>
      </c>
      <c r="W27" t="str">
        <f t="shared" si="6"/>
        <v>1E+100</v>
      </c>
    </row>
    <row r="28" spans="20:23">
      <c r="V28" s="40"/>
    </row>
    <row r="29" spans="20:23">
      <c r="V29" s="40"/>
    </row>
    <row r="30" spans="20:23">
      <c r="V30" s="40"/>
    </row>
    <row r="31" spans="20:23">
      <c r="V31" s="40"/>
    </row>
    <row r="32" spans="20:23">
      <c r="V32" s="40"/>
    </row>
    <row r="33" spans="22:22">
      <c r="V33" s="40"/>
    </row>
    <row r="34" spans="22:22">
      <c r="V34" s="40"/>
    </row>
    <row r="35" spans="22:22">
      <c r="V35" s="40"/>
    </row>
    <row r="36" spans="22:22">
      <c r="V36" s="40"/>
    </row>
    <row r="37" spans="22:22">
      <c r="V37" s="40"/>
    </row>
    <row r="38" spans="22:22">
      <c r="V38" s="40"/>
    </row>
    <row r="39" spans="22:22">
      <c r="V39" s="40"/>
    </row>
    <row r="40" spans="22:22">
      <c r="V40" s="40"/>
    </row>
    <row r="41" spans="22:22">
      <c r="V41" s="40"/>
    </row>
    <row r="42" spans="22:22">
      <c r="V42" s="40"/>
    </row>
    <row r="43" spans="22:22">
      <c r="V43" s="40"/>
    </row>
    <row r="44" spans="22:22">
      <c r="V44" s="40"/>
    </row>
    <row r="45" spans="22:22">
      <c r="V45" s="40"/>
    </row>
    <row r="46" spans="22:22">
      <c r="V46" s="40"/>
    </row>
    <row r="47" spans="22:22">
      <c r="V47" s="40"/>
    </row>
    <row r="48" spans="22:22">
      <c r="V48" s="40"/>
    </row>
    <row r="49" spans="22:22">
      <c r="V49" s="40"/>
    </row>
    <row r="50" spans="22:22">
      <c r="V50" s="4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2023-04-06T03:01:47Z</dcterms:modified>
</cp:coreProperties>
</file>