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5470C067-299B-4C20-AF23-9DC729B59605}" xr6:coauthVersionLast="47" xr6:coauthVersionMax="47" xr10:uidLastSave="{00000000-0000-0000-0000-000000000000}"/>
  <bookViews>
    <workbookView xWindow="-120" yWindow="-120" windowWidth="29040" windowHeight="15840" tabRatio="605" xr2:uid="{51CAC96F-31B0-419B-A87D-9392A077AFC8}"/>
  </bookViews>
  <sheets>
    <sheet name="SuhopetTable" sheetId="1" r:id="rId1"/>
    <sheet name="Balance" sheetId="3" r:id="rId2"/>
    <sheet name="UnitExchange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" i="1"/>
  <c r="Q22" i="4"/>
  <c r="L22" i="4" s="1"/>
  <c r="C22" i="4"/>
  <c r="D22" i="4"/>
  <c r="E22" i="4"/>
  <c r="F22" i="4"/>
  <c r="G22" i="4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66" i="3"/>
  <c r="AE32" i="3"/>
  <c r="Z32" i="3" s="1"/>
  <c r="AA52" i="3" s="1"/>
  <c r="AA70" i="3" s="1"/>
  <c r="AE33" i="3"/>
  <c r="Z33" i="3" s="1"/>
  <c r="AA53" i="3" s="1"/>
  <c r="AA71" i="3" s="1"/>
  <c r="AE34" i="3"/>
  <c r="Z34" i="3" s="1"/>
  <c r="AA54" i="3" s="1"/>
  <c r="AA72" i="3" s="1"/>
  <c r="AE35" i="3"/>
  <c r="Z35" i="3" s="1"/>
  <c r="AA55" i="3" s="1"/>
  <c r="AA73" i="3" s="1"/>
  <c r="AE36" i="3"/>
  <c r="Z36" i="3" s="1"/>
  <c r="AA56" i="3" s="1"/>
  <c r="AE37" i="3"/>
  <c r="Z37" i="3" s="1"/>
  <c r="AA57" i="3" s="1"/>
  <c r="AA75" i="3" s="1"/>
  <c r="AE38" i="3"/>
  <c r="Z38" i="3" s="1"/>
  <c r="AA58" i="3" s="1"/>
  <c r="AE39" i="3"/>
  <c r="Z39" i="3" s="1"/>
  <c r="AA59" i="3" s="1"/>
  <c r="AE40" i="3"/>
  <c r="Z40" i="3" s="1"/>
  <c r="AA60" i="3" s="1"/>
  <c r="AE41" i="3"/>
  <c r="Z41" i="3" s="1"/>
  <c r="AA61" i="3" s="1"/>
  <c r="AA79" i="3" s="1"/>
  <c r="AE42" i="3"/>
  <c r="Z42" i="3" s="1"/>
  <c r="AA62" i="3" s="1"/>
  <c r="AA80" i="3" s="1"/>
  <c r="AB30" i="3"/>
  <c r="AC50" i="3" s="1"/>
  <c r="AC31" i="3"/>
  <c r="AD51" i="3" s="1"/>
  <c r="AD31" i="3"/>
  <c r="AE51" i="3" s="1"/>
  <c r="AE29" i="3"/>
  <c r="Z29" i="3" s="1"/>
  <c r="AE30" i="3"/>
  <c r="AC30" i="3" s="1"/>
  <c r="AD50" i="3" s="1"/>
  <c r="AE31" i="3"/>
  <c r="Z31" i="3" s="1"/>
  <c r="AE28" i="3"/>
  <c r="AA28" i="3" s="1"/>
  <c r="AB48" i="3" s="1"/>
  <c r="O22" i="3"/>
  <c r="I23" i="3"/>
  <c r="P44" i="3" s="1"/>
  <c r="H44" i="3" s="1"/>
  <c r="H20" i="1"/>
  <c r="C18" i="4"/>
  <c r="B18" i="4" s="1"/>
  <c r="G16" i="1" s="1"/>
  <c r="D18" i="4"/>
  <c r="E18" i="4"/>
  <c r="F18" i="4"/>
  <c r="G18" i="4"/>
  <c r="Q18" i="4"/>
  <c r="L18" i="4" s="1"/>
  <c r="C19" i="4"/>
  <c r="B19" i="4" s="1"/>
  <c r="G17" i="1" s="1"/>
  <c r="D19" i="4"/>
  <c r="E19" i="4"/>
  <c r="F19" i="4"/>
  <c r="G19" i="4"/>
  <c r="Q19" i="4"/>
  <c r="L19" i="4" s="1"/>
  <c r="C20" i="4"/>
  <c r="B20" i="4" s="1"/>
  <c r="G18" i="1" s="1"/>
  <c r="D20" i="4"/>
  <c r="E20" i="4"/>
  <c r="F20" i="4"/>
  <c r="G20" i="4"/>
  <c r="Q20" i="4"/>
  <c r="L20" i="4" s="1"/>
  <c r="C21" i="4"/>
  <c r="B21" i="4" s="1"/>
  <c r="G19" i="1" s="1"/>
  <c r="D21" i="4"/>
  <c r="E21" i="4"/>
  <c r="F21" i="4"/>
  <c r="G21" i="4"/>
  <c r="Q21" i="4"/>
  <c r="P21" i="4" s="1"/>
  <c r="H16" i="1"/>
  <c r="H17" i="1"/>
  <c r="H18" i="1" s="1"/>
  <c r="H19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  <c r="L15" i="1"/>
  <c r="L14" i="1"/>
  <c r="C17" i="4"/>
  <c r="D17" i="4"/>
  <c r="E17" i="4"/>
  <c r="F17" i="4"/>
  <c r="G17" i="4"/>
  <c r="V30" i="4"/>
  <c r="W30" i="4" s="1"/>
  <c r="V31" i="4"/>
  <c r="W31" i="4" s="1"/>
  <c r="Q17" i="4"/>
  <c r="N17" i="4" s="1"/>
  <c r="AA30" i="3" l="1"/>
  <c r="AB50" i="3" s="1"/>
  <c r="AB28" i="3"/>
  <c r="AC48" i="3" s="1"/>
  <c r="AC28" i="3"/>
  <c r="AD48" i="3" s="1"/>
  <c r="AD28" i="3"/>
  <c r="AE48" i="3" s="1"/>
  <c r="Z30" i="3"/>
  <c r="AA50" i="3" s="1"/>
  <c r="AA68" i="3" s="1"/>
  <c r="AD29" i="3"/>
  <c r="AE49" i="3" s="1"/>
  <c r="AC29" i="3"/>
  <c r="AD49" i="3" s="1"/>
  <c r="Z28" i="3"/>
  <c r="AA48" i="3" s="1"/>
  <c r="AA66" i="3" s="1"/>
  <c r="AB29" i="3"/>
  <c r="AC49" i="3" s="1"/>
  <c r="AA29" i="3"/>
  <c r="AB49" i="3" s="1"/>
  <c r="AA9" i="3"/>
  <c r="AA49" i="3"/>
  <c r="AA67" i="3" s="1"/>
  <c r="AA51" i="3"/>
  <c r="AA69" i="3" s="1"/>
  <c r="AA76" i="3"/>
  <c r="AA74" i="3"/>
  <c r="AB31" i="3"/>
  <c r="AC51" i="3" s="1"/>
  <c r="AC41" i="3"/>
  <c r="AD61" i="3" s="1"/>
  <c r="AC33" i="3"/>
  <c r="AD53" i="3" s="1"/>
  <c r="AA8" i="3"/>
  <c r="AD41" i="3"/>
  <c r="AE61" i="3" s="1"/>
  <c r="AA31" i="3"/>
  <c r="AB51" i="3" s="1"/>
  <c r="AB41" i="3"/>
  <c r="AC61" i="3" s="1"/>
  <c r="AB37" i="3"/>
  <c r="AC57" i="3" s="1"/>
  <c r="AA78" i="3"/>
  <c r="AD30" i="3"/>
  <c r="AE50" i="3" s="1"/>
  <c r="AA77" i="3"/>
  <c r="AB39" i="3"/>
  <c r="AC59" i="3" s="1"/>
  <c r="B22" i="4"/>
  <c r="P22" i="4"/>
  <c r="O22" i="4"/>
  <c r="N22" i="4"/>
  <c r="M22" i="4"/>
  <c r="K22" i="4" s="1"/>
  <c r="AB68" i="3"/>
  <c r="AC68" i="3" s="1"/>
  <c r="AD68" i="3" s="1"/>
  <c r="AC35" i="3"/>
  <c r="AD55" i="3" s="1"/>
  <c r="AD39" i="3"/>
  <c r="AE59" i="3" s="1"/>
  <c r="AB35" i="3"/>
  <c r="AC55" i="3" s="1"/>
  <c r="AC39" i="3"/>
  <c r="AD59" i="3" s="1"/>
  <c r="AD35" i="3"/>
  <c r="AE55" i="3" s="1"/>
  <c r="AD33" i="3"/>
  <c r="AE53" i="3" s="1"/>
  <c r="AD37" i="3"/>
  <c r="AE57" i="3" s="1"/>
  <c r="AB33" i="3"/>
  <c r="AC53" i="3" s="1"/>
  <c r="AC37" i="3"/>
  <c r="AD57" i="3" s="1"/>
  <c r="AA41" i="3"/>
  <c r="AB61" i="3" s="1"/>
  <c r="AB79" i="3" s="1"/>
  <c r="AA39" i="3"/>
  <c r="AB59" i="3" s="1"/>
  <c r="AA37" i="3"/>
  <c r="AB57" i="3" s="1"/>
  <c r="AB75" i="3" s="1"/>
  <c r="AA35" i="3"/>
  <c r="AB55" i="3" s="1"/>
  <c r="AB73" i="3" s="1"/>
  <c r="AA33" i="3"/>
  <c r="AB53" i="3" s="1"/>
  <c r="AB71" i="3" s="1"/>
  <c r="AD42" i="3"/>
  <c r="AE62" i="3" s="1"/>
  <c r="AD36" i="3"/>
  <c r="AE56" i="3" s="1"/>
  <c r="AD32" i="3"/>
  <c r="AE52" i="3" s="1"/>
  <c r="AC42" i="3"/>
  <c r="AD62" i="3" s="1"/>
  <c r="AC40" i="3"/>
  <c r="AD60" i="3" s="1"/>
  <c r="AC38" i="3"/>
  <c r="AD58" i="3" s="1"/>
  <c r="AC36" i="3"/>
  <c r="AD56" i="3" s="1"/>
  <c r="AC34" i="3"/>
  <c r="AD54" i="3" s="1"/>
  <c r="AC32" i="3"/>
  <c r="AD52" i="3" s="1"/>
  <c r="AD40" i="3"/>
  <c r="AE60" i="3" s="1"/>
  <c r="AD38" i="3"/>
  <c r="AE58" i="3" s="1"/>
  <c r="AD34" i="3"/>
  <c r="AE54" i="3" s="1"/>
  <c r="AB42" i="3"/>
  <c r="AC62" i="3" s="1"/>
  <c r="AB40" i="3"/>
  <c r="AC60" i="3" s="1"/>
  <c r="AB38" i="3"/>
  <c r="AC58" i="3" s="1"/>
  <c r="AB36" i="3"/>
  <c r="AC56" i="3" s="1"/>
  <c r="AB34" i="3"/>
  <c r="AC54" i="3" s="1"/>
  <c r="AB32" i="3"/>
  <c r="AC52" i="3" s="1"/>
  <c r="AA42" i="3"/>
  <c r="AB62" i="3" s="1"/>
  <c r="AB80" i="3" s="1"/>
  <c r="AA40" i="3"/>
  <c r="AB60" i="3" s="1"/>
  <c r="AA38" i="3"/>
  <c r="AB58" i="3" s="1"/>
  <c r="AB76" i="3" s="1"/>
  <c r="AA36" i="3"/>
  <c r="AA34" i="3"/>
  <c r="AA32" i="3"/>
  <c r="I62" i="3"/>
  <c r="I80" i="3" s="1"/>
  <c r="L44" i="3"/>
  <c r="K44" i="3"/>
  <c r="L62" i="3" s="1"/>
  <c r="J44" i="3"/>
  <c r="K62" i="3" s="1"/>
  <c r="I44" i="3"/>
  <c r="J62" i="3" s="1"/>
  <c r="N21" i="4"/>
  <c r="M21" i="4"/>
  <c r="N20" i="4"/>
  <c r="O19" i="4"/>
  <c r="P18" i="4"/>
  <c r="O21" i="4"/>
  <c r="P20" i="4"/>
  <c r="O20" i="4"/>
  <c r="L21" i="4"/>
  <c r="K21" i="4" s="1"/>
  <c r="F19" i="1" s="1"/>
  <c r="M20" i="4"/>
  <c r="K20" i="4" s="1"/>
  <c r="F18" i="1" s="1"/>
  <c r="N19" i="4"/>
  <c r="O18" i="4"/>
  <c r="P19" i="4"/>
  <c r="M19" i="4"/>
  <c r="K19" i="4" s="1"/>
  <c r="F17" i="1" s="1"/>
  <c r="N18" i="4"/>
  <c r="M18" i="4"/>
  <c r="K18" i="4" s="1"/>
  <c r="F16" i="1" s="1"/>
  <c r="B17" i="4"/>
  <c r="M17" i="4"/>
  <c r="L17" i="4"/>
  <c r="P17" i="4"/>
  <c r="O17" i="4"/>
  <c r="H79" i="3"/>
  <c r="I22" i="3"/>
  <c r="J22" i="3" s="1"/>
  <c r="O21" i="3" s="1"/>
  <c r="I15" i="1" s="1"/>
  <c r="C16" i="4"/>
  <c r="B16" i="4" s="1"/>
  <c r="D16" i="4"/>
  <c r="E16" i="4"/>
  <c r="F16" i="4"/>
  <c r="G16" i="4"/>
  <c r="Q16" i="4"/>
  <c r="L16" i="4" s="1"/>
  <c r="AB67" i="3" l="1"/>
  <c r="AC67" i="3" s="1"/>
  <c r="AD67" i="3" s="1"/>
  <c r="AC79" i="3"/>
  <c r="AD79" i="3" s="1"/>
  <c r="AB78" i="3"/>
  <c r="AB69" i="3"/>
  <c r="AC69" i="3" s="1"/>
  <c r="AD69" i="3" s="1"/>
  <c r="AE69" i="3" s="1"/>
  <c r="AB66" i="3"/>
  <c r="AC66" i="3" s="1"/>
  <c r="AD66" i="3" s="1"/>
  <c r="AE66" i="3" s="1"/>
  <c r="AA21" i="3"/>
  <c r="AA17" i="3"/>
  <c r="AA15" i="3"/>
  <c r="AE68" i="3"/>
  <c r="Z10" i="3" s="1"/>
  <c r="AA10" i="3"/>
  <c r="AA13" i="3"/>
  <c r="AB77" i="3"/>
  <c r="AC77" i="3" s="1"/>
  <c r="AD77" i="3" s="1"/>
  <c r="AE77" i="3" s="1"/>
  <c r="Z19" i="3" s="1"/>
  <c r="AE67" i="3"/>
  <c r="Z9" i="3" s="1"/>
  <c r="AA19" i="3"/>
  <c r="Z11" i="3"/>
  <c r="AB52" i="3"/>
  <c r="AB70" i="3" s="1"/>
  <c r="AA12" i="3"/>
  <c r="AA20" i="3"/>
  <c r="AA22" i="3"/>
  <c r="AA18" i="3"/>
  <c r="AB54" i="3"/>
  <c r="AB72" i="3" s="1"/>
  <c r="AA14" i="3"/>
  <c r="AB56" i="3"/>
  <c r="AB74" i="3" s="1"/>
  <c r="AC74" i="3" s="1"/>
  <c r="AD74" i="3" s="1"/>
  <c r="AE74" i="3" s="1"/>
  <c r="AA16" i="3"/>
  <c r="AC75" i="3"/>
  <c r="AA11" i="3"/>
  <c r="J80" i="3"/>
  <c r="K80" i="3" s="1"/>
  <c r="L80" i="3" s="1"/>
  <c r="AC76" i="3"/>
  <c r="AC80" i="3"/>
  <c r="AD80" i="3" s="1"/>
  <c r="AE80" i="3" s="1"/>
  <c r="AC73" i="3"/>
  <c r="AD73" i="3" s="1"/>
  <c r="AE73" i="3" s="1"/>
  <c r="AD76" i="3"/>
  <c r="AE76" i="3" s="1"/>
  <c r="AC71" i="3"/>
  <c r="AC78" i="3"/>
  <c r="AD78" i="3" s="1"/>
  <c r="AE78" i="3" s="1"/>
  <c r="Q22" i="3"/>
  <c r="M62" i="3"/>
  <c r="M80" i="3" s="1"/>
  <c r="M44" i="3"/>
  <c r="N62" i="3" s="1"/>
  <c r="Q62" i="3" s="1"/>
  <c r="N44" i="3"/>
  <c r="P62" i="3"/>
  <c r="P43" i="3"/>
  <c r="H43" i="3" s="1"/>
  <c r="K17" i="4"/>
  <c r="K43" i="3"/>
  <c r="L61" i="3" s="1"/>
  <c r="J43" i="3"/>
  <c r="K61" i="3" s="1"/>
  <c r="I43" i="3"/>
  <c r="J61" i="3" s="1"/>
  <c r="L43" i="3"/>
  <c r="O16" i="4"/>
  <c r="M16" i="4"/>
  <c r="N16" i="4"/>
  <c r="P16" i="4"/>
  <c r="H78" i="3"/>
  <c r="I21" i="3"/>
  <c r="P42" i="3" s="1"/>
  <c r="H42" i="3" s="1"/>
  <c r="Q15" i="4"/>
  <c r="O15" i="4" s="1"/>
  <c r="C15" i="4"/>
  <c r="D15" i="4"/>
  <c r="E15" i="4"/>
  <c r="F15" i="4"/>
  <c r="G15" i="4"/>
  <c r="V28" i="4"/>
  <c r="W28" i="4" s="1"/>
  <c r="V29" i="4"/>
  <c r="W29" i="4" s="1"/>
  <c r="AE79" i="3" l="1"/>
  <c r="Z21" i="3" s="1"/>
  <c r="Z8" i="3"/>
  <c r="Z18" i="3"/>
  <c r="AD71" i="3"/>
  <c r="AE71" i="3" s="1"/>
  <c r="Z16" i="3"/>
  <c r="AD75" i="3"/>
  <c r="AE75" i="3" s="1"/>
  <c r="AC72" i="3"/>
  <c r="AD72" i="3" s="1"/>
  <c r="AE72" i="3" s="1"/>
  <c r="Z15" i="3"/>
  <c r="AC70" i="3"/>
  <c r="AD70" i="3" s="1"/>
  <c r="AE70" i="3" s="1"/>
  <c r="Z20" i="3"/>
  <c r="Z22" i="3"/>
  <c r="N80" i="3"/>
  <c r="P22" i="3" s="1"/>
  <c r="J21" i="3"/>
  <c r="O20" i="3" s="1"/>
  <c r="I14" i="1" s="1"/>
  <c r="M43" i="3"/>
  <c r="N61" i="3" s="1"/>
  <c r="Q61" i="3" s="1"/>
  <c r="M61" i="3"/>
  <c r="I61" i="3"/>
  <c r="Q21" i="3"/>
  <c r="Q15" i="1" s="1"/>
  <c r="N43" i="3"/>
  <c r="I60" i="3"/>
  <c r="K16" i="4"/>
  <c r="L42" i="3"/>
  <c r="K42" i="3"/>
  <c r="L60" i="3" s="1"/>
  <c r="J42" i="3"/>
  <c r="K60" i="3" s="1"/>
  <c r="I42" i="3"/>
  <c r="P15" i="4"/>
  <c r="M15" i="4"/>
  <c r="N15" i="4"/>
  <c r="L15" i="4"/>
  <c r="B15" i="4"/>
  <c r="H77" i="3"/>
  <c r="H76" i="3"/>
  <c r="H75" i="3"/>
  <c r="H74" i="3"/>
  <c r="H73" i="3"/>
  <c r="H72" i="3"/>
  <c r="H71" i="3"/>
  <c r="H70" i="3"/>
  <c r="H69" i="3"/>
  <c r="H68" i="3"/>
  <c r="H67" i="3"/>
  <c r="H66" i="3"/>
  <c r="P37" i="3"/>
  <c r="K37" i="3" s="1"/>
  <c r="L57" i="3" s="1"/>
  <c r="B35" i="3"/>
  <c r="I20" i="3"/>
  <c r="P41" i="3" s="1"/>
  <c r="I19" i="3"/>
  <c r="P40" i="3" s="1"/>
  <c r="L40" i="3" s="1"/>
  <c r="O18" i="3"/>
  <c r="I12" i="1" s="1"/>
  <c r="I17" i="3"/>
  <c r="J17" i="3" s="1"/>
  <c r="O17" i="3" s="1"/>
  <c r="I11" i="1" s="1"/>
  <c r="I16" i="3"/>
  <c r="J16" i="3" s="1"/>
  <c r="O16" i="3" s="1"/>
  <c r="I10" i="1" s="1"/>
  <c r="I15" i="3"/>
  <c r="J15" i="3" s="1"/>
  <c r="O15" i="3" s="1"/>
  <c r="I9" i="1" s="1"/>
  <c r="I14" i="3"/>
  <c r="J14" i="3" s="1"/>
  <c r="O14" i="3" s="1"/>
  <c r="I8" i="1" s="1"/>
  <c r="I13" i="3"/>
  <c r="P33" i="3" s="1"/>
  <c r="I12" i="3"/>
  <c r="P32" i="3" s="1"/>
  <c r="B12" i="3"/>
  <c r="I11" i="3"/>
  <c r="J11" i="3" s="1"/>
  <c r="O11" i="3" s="1"/>
  <c r="I5" i="1" s="1"/>
  <c r="I10" i="3"/>
  <c r="J10" i="3" s="1"/>
  <c r="O10" i="3" s="1"/>
  <c r="I4" i="1" s="1"/>
  <c r="I9" i="3"/>
  <c r="J9" i="3" s="1"/>
  <c r="O9" i="3" s="1"/>
  <c r="I3" i="1" s="1"/>
  <c r="I8" i="3"/>
  <c r="P28" i="3" s="1"/>
  <c r="Z13" i="3" l="1"/>
  <c r="P30" i="3"/>
  <c r="J20" i="3"/>
  <c r="Z17" i="3"/>
  <c r="Z14" i="3"/>
  <c r="Z12" i="3"/>
  <c r="L33" i="3"/>
  <c r="M33" i="3" s="1"/>
  <c r="N53" i="3" s="1"/>
  <c r="Q33" i="3"/>
  <c r="T33" i="3" s="1"/>
  <c r="K41" i="3"/>
  <c r="L59" i="3" s="1"/>
  <c r="L41" i="3"/>
  <c r="M59" i="3" s="1"/>
  <c r="L37" i="3"/>
  <c r="M37" i="3" s="1"/>
  <c r="N57" i="3" s="1"/>
  <c r="Q57" i="3" s="1"/>
  <c r="J30" i="3"/>
  <c r="K50" i="3" s="1"/>
  <c r="L30" i="3"/>
  <c r="M50" i="3" s="1"/>
  <c r="J13" i="3"/>
  <c r="O13" i="3" s="1"/>
  <c r="I7" i="1" s="1"/>
  <c r="I79" i="3"/>
  <c r="P61" i="3"/>
  <c r="P36" i="3"/>
  <c r="L36" i="3" s="1"/>
  <c r="M36" i="3" s="1"/>
  <c r="N56" i="3" s="1"/>
  <c r="K15" i="4"/>
  <c r="N42" i="3"/>
  <c r="J60" i="3"/>
  <c r="M42" i="3"/>
  <c r="M60" i="3"/>
  <c r="I78" i="3"/>
  <c r="O19" i="3"/>
  <c r="I13" i="1" s="1"/>
  <c r="L32" i="3"/>
  <c r="K32" i="3"/>
  <c r="L52" i="3" s="1"/>
  <c r="J32" i="3"/>
  <c r="K52" i="3" s="1"/>
  <c r="Q32" i="3"/>
  <c r="I32" i="3"/>
  <c r="J52" i="3" s="1"/>
  <c r="H32" i="3"/>
  <c r="M53" i="3"/>
  <c r="I28" i="3"/>
  <c r="J48" i="3" s="1"/>
  <c r="L28" i="3"/>
  <c r="J28" i="3"/>
  <c r="K48" i="3" s="1"/>
  <c r="K28" i="3"/>
  <c r="L48" i="3" s="1"/>
  <c r="Q28" i="3"/>
  <c r="H28" i="3"/>
  <c r="M58" i="3"/>
  <c r="M40" i="3"/>
  <c r="N58" i="3" s="1"/>
  <c r="R33" i="3"/>
  <c r="Q37" i="3"/>
  <c r="Q41" i="3"/>
  <c r="P29" i="3"/>
  <c r="S33" i="3"/>
  <c r="P34" i="3"/>
  <c r="H36" i="3"/>
  <c r="H40" i="3"/>
  <c r="M30" i="3"/>
  <c r="N50" i="3" s="1"/>
  <c r="I40" i="3"/>
  <c r="J58" i="3" s="1"/>
  <c r="Q40" i="3"/>
  <c r="J12" i="3"/>
  <c r="O12" i="3" s="1"/>
  <c r="I6" i="1" s="1"/>
  <c r="H33" i="3"/>
  <c r="U33" i="3"/>
  <c r="J36" i="3"/>
  <c r="K56" i="3" s="1"/>
  <c r="J40" i="3"/>
  <c r="K58" i="3" s="1"/>
  <c r="Q36" i="3"/>
  <c r="P31" i="3"/>
  <c r="I33" i="3"/>
  <c r="J53" i="3" s="1"/>
  <c r="V33" i="3"/>
  <c r="K36" i="3"/>
  <c r="L56" i="3" s="1"/>
  <c r="H37" i="3"/>
  <c r="K40" i="3"/>
  <c r="L58" i="3" s="1"/>
  <c r="H41" i="3"/>
  <c r="J33" i="3"/>
  <c r="K53" i="3" s="1"/>
  <c r="W33" i="3"/>
  <c r="P35" i="3"/>
  <c r="I37" i="3"/>
  <c r="J57" i="3" s="1"/>
  <c r="I41" i="3"/>
  <c r="J59" i="3" s="1"/>
  <c r="J8" i="3"/>
  <c r="H30" i="3"/>
  <c r="K33" i="3"/>
  <c r="L53" i="3" s="1"/>
  <c r="J37" i="3"/>
  <c r="K57" i="3" s="1"/>
  <c r="J41" i="3"/>
  <c r="K59" i="3" s="1"/>
  <c r="Q30" i="3"/>
  <c r="M56" i="3" l="1"/>
  <c r="I30" i="3"/>
  <c r="J50" i="3" s="1"/>
  <c r="K30" i="3"/>
  <c r="L50" i="3" s="1"/>
  <c r="M57" i="3"/>
  <c r="J79" i="3"/>
  <c r="K79" i="3" s="1"/>
  <c r="L79" i="3" s="1"/>
  <c r="M79" i="3" s="1"/>
  <c r="N79" i="3" s="1"/>
  <c r="P21" i="3"/>
  <c r="N15" i="1" s="1"/>
  <c r="I36" i="3"/>
  <c r="J56" i="3" s="1"/>
  <c r="M41" i="3"/>
  <c r="N59" i="3" s="1"/>
  <c r="P60" i="3"/>
  <c r="J78" i="3"/>
  <c r="K78" i="3" s="1"/>
  <c r="L78" i="3" s="1"/>
  <c r="M78" i="3" s="1"/>
  <c r="N60" i="3"/>
  <c r="Q60" i="3" s="1"/>
  <c r="Q20" i="3"/>
  <c r="Q14" i="1" s="1"/>
  <c r="I56" i="3"/>
  <c r="Q58" i="3"/>
  <c r="Q56" i="3"/>
  <c r="V30" i="3"/>
  <c r="U30" i="3"/>
  <c r="T30" i="3"/>
  <c r="W30" i="3"/>
  <c r="S30" i="3"/>
  <c r="R30" i="3"/>
  <c r="V36" i="3"/>
  <c r="W36" i="3"/>
  <c r="U36" i="3"/>
  <c r="S36" i="3"/>
  <c r="T36" i="3"/>
  <c r="R36" i="3"/>
  <c r="I34" i="3"/>
  <c r="J54" i="3" s="1"/>
  <c r="H34" i="3"/>
  <c r="K34" i="3"/>
  <c r="L54" i="3" s="1"/>
  <c r="J34" i="3"/>
  <c r="K54" i="3" s="1"/>
  <c r="Q34" i="3"/>
  <c r="L34" i="3"/>
  <c r="Q53" i="3"/>
  <c r="Q35" i="3"/>
  <c r="I35" i="3"/>
  <c r="J55" i="3" s="1"/>
  <c r="L35" i="3"/>
  <c r="K35" i="3"/>
  <c r="L55" i="3" s="1"/>
  <c r="J35" i="3"/>
  <c r="K55" i="3" s="1"/>
  <c r="H35" i="3"/>
  <c r="N28" i="3"/>
  <c r="I48" i="3"/>
  <c r="W41" i="3"/>
  <c r="V41" i="3"/>
  <c r="U41" i="3"/>
  <c r="T41" i="3"/>
  <c r="S41" i="3"/>
  <c r="R41" i="3"/>
  <c r="V28" i="3"/>
  <c r="T28" i="3"/>
  <c r="R28" i="3"/>
  <c r="W28" i="3"/>
  <c r="U28" i="3"/>
  <c r="S28" i="3"/>
  <c r="L29" i="3"/>
  <c r="K29" i="3"/>
  <c r="L49" i="3" s="1"/>
  <c r="J29" i="3"/>
  <c r="K49" i="3" s="1"/>
  <c r="I29" i="3"/>
  <c r="J49" i="3" s="1"/>
  <c r="H29" i="3"/>
  <c r="Q29" i="3"/>
  <c r="I59" i="3"/>
  <c r="N41" i="3"/>
  <c r="I53" i="3"/>
  <c r="Q13" i="3"/>
  <c r="Q7" i="1" s="1"/>
  <c r="N33" i="3"/>
  <c r="W37" i="3"/>
  <c r="V37" i="3"/>
  <c r="U37" i="3"/>
  <c r="T37" i="3"/>
  <c r="S37" i="3"/>
  <c r="R37" i="3"/>
  <c r="N32" i="3"/>
  <c r="I52" i="3"/>
  <c r="Q17" i="3"/>
  <c r="Q11" i="1" s="1"/>
  <c r="I57" i="3"/>
  <c r="N37" i="3"/>
  <c r="Q59" i="3"/>
  <c r="M28" i="3"/>
  <c r="N48" i="3" s="1"/>
  <c r="M48" i="3"/>
  <c r="R32" i="3"/>
  <c r="T32" i="3"/>
  <c r="W32" i="3"/>
  <c r="V32" i="3"/>
  <c r="U32" i="3"/>
  <c r="S32" i="3"/>
  <c r="W40" i="3"/>
  <c r="V40" i="3"/>
  <c r="U40" i="3"/>
  <c r="T40" i="3"/>
  <c r="T39" i="3" s="1"/>
  <c r="S40" i="3"/>
  <c r="R40" i="3"/>
  <c r="Q10" i="3"/>
  <c r="Q4" i="1" s="1"/>
  <c r="I50" i="3"/>
  <c r="N30" i="3"/>
  <c r="Q50" i="3"/>
  <c r="M32" i="3"/>
  <c r="N52" i="3" s="1"/>
  <c r="M52" i="3"/>
  <c r="O8" i="3"/>
  <c r="I2" i="1" s="1"/>
  <c r="Q31" i="3"/>
  <c r="H31" i="3"/>
  <c r="L31" i="3"/>
  <c r="J31" i="3"/>
  <c r="K51" i="3" s="1"/>
  <c r="K31" i="3"/>
  <c r="L51" i="3" s="1"/>
  <c r="I31" i="3"/>
  <c r="J51" i="3" s="1"/>
  <c r="N40" i="3"/>
  <c r="Q18" i="3"/>
  <c r="Q12" i="1" s="1"/>
  <c r="I58" i="3"/>
  <c r="Q16" i="3" l="1"/>
  <c r="Q10" i="1" s="1"/>
  <c r="N36" i="3"/>
  <c r="S39" i="3"/>
  <c r="R39" i="3"/>
  <c r="V39" i="3"/>
  <c r="W39" i="3"/>
  <c r="Q19" i="3"/>
  <c r="Q13" i="1" s="1"/>
  <c r="N78" i="3"/>
  <c r="P20" i="3" s="1"/>
  <c r="N14" i="1" s="1"/>
  <c r="M29" i="3"/>
  <c r="N49" i="3" s="1"/>
  <c r="M49" i="3"/>
  <c r="I75" i="3"/>
  <c r="P57" i="3"/>
  <c r="M55" i="3"/>
  <c r="M35" i="3"/>
  <c r="N55" i="3" s="1"/>
  <c r="R35" i="3"/>
  <c r="T35" i="3"/>
  <c r="W35" i="3"/>
  <c r="V35" i="3"/>
  <c r="S35" i="3"/>
  <c r="U35" i="3"/>
  <c r="I76" i="3"/>
  <c r="P58" i="3"/>
  <c r="P52" i="3"/>
  <c r="I70" i="3"/>
  <c r="P53" i="3"/>
  <c r="I71" i="3"/>
  <c r="P48" i="3"/>
  <c r="I66" i="3"/>
  <c r="S31" i="3"/>
  <c r="U31" i="3"/>
  <c r="R31" i="3"/>
  <c r="W31" i="3"/>
  <c r="T31" i="3"/>
  <c r="V31" i="3"/>
  <c r="Q52" i="3"/>
  <c r="Q12" i="3"/>
  <c r="Q6" i="1" s="1"/>
  <c r="Q8" i="3"/>
  <c r="Q2" i="1" s="1"/>
  <c r="U39" i="3"/>
  <c r="P59" i="3"/>
  <c r="I77" i="3"/>
  <c r="M54" i="3"/>
  <c r="M34" i="3"/>
  <c r="N54" i="3" s="1"/>
  <c r="I74" i="3"/>
  <c r="P56" i="3"/>
  <c r="W29" i="3"/>
  <c r="W26" i="3" s="1"/>
  <c r="V29" i="3"/>
  <c r="V26" i="3" s="1"/>
  <c r="U29" i="3"/>
  <c r="T29" i="3"/>
  <c r="T26" i="3" s="1"/>
  <c r="S29" i="3"/>
  <c r="S26" i="3" s="1"/>
  <c r="R29" i="3"/>
  <c r="V34" i="3"/>
  <c r="U34" i="3"/>
  <c r="T34" i="3"/>
  <c r="S34" i="3"/>
  <c r="W34" i="3"/>
  <c r="R34" i="3"/>
  <c r="R26" i="3" s="1"/>
  <c r="I49" i="3"/>
  <c r="Q9" i="3"/>
  <c r="Q3" i="1" s="1"/>
  <c r="N29" i="3"/>
  <c r="I55" i="3"/>
  <c r="N35" i="3"/>
  <c r="Q48" i="3"/>
  <c r="M31" i="3"/>
  <c r="N51" i="3" s="1"/>
  <c r="M51" i="3"/>
  <c r="I68" i="3"/>
  <c r="P50" i="3"/>
  <c r="I54" i="3"/>
  <c r="N34" i="3"/>
  <c r="N31" i="3"/>
  <c r="I51" i="3"/>
  <c r="U26" i="3" l="1"/>
  <c r="Q15" i="3"/>
  <c r="Q9" i="1" s="1"/>
  <c r="Q51" i="3"/>
  <c r="J66" i="3"/>
  <c r="K66" i="3" s="1"/>
  <c r="L66" i="3" s="1"/>
  <c r="M66" i="3" s="1"/>
  <c r="N66" i="3" s="1"/>
  <c r="J71" i="3"/>
  <c r="K71" i="3" s="1"/>
  <c r="L71" i="3" s="1"/>
  <c r="M71" i="3" s="1"/>
  <c r="N71" i="3" s="1"/>
  <c r="J74" i="3"/>
  <c r="K74" i="3" s="1"/>
  <c r="L74" i="3" s="1"/>
  <c r="M74" i="3" s="1"/>
  <c r="N74" i="3" s="1"/>
  <c r="Q55" i="3"/>
  <c r="Q54" i="3"/>
  <c r="J70" i="3"/>
  <c r="K70" i="3" s="1"/>
  <c r="L70" i="3" s="1"/>
  <c r="M70" i="3" s="1"/>
  <c r="N70" i="3" s="1"/>
  <c r="P54" i="3"/>
  <c r="I72" i="3"/>
  <c r="Q14" i="3"/>
  <c r="Q8" i="1" s="1"/>
  <c r="P55" i="3"/>
  <c r="I73" i="3"/>
  <c r="J75" i="3"/>
  <c r="K75" i="3" s="1"/>
  <c r="L75" i="3" s="1"/>
  <c r="M75" i="3" s="1"/>
  <c r="N75" i="3" s="1"/>
  <c r="J77" i="3"/>
  <c r="K77" i="3" s="1"/>
  <c r="L77" i="3" s="1"/>
  <c r="M77" i="3" s="1"/>
  <c r="N77" i="3" s="1"/>
  <c r="Q11" i="3"/>
  <c r="Q5" i="1" s="1"/>
  <c r="J76" i="3"/>
  <c r="K76" i="3" s="1"/>
  <c r="L76" i="3" s="1"/>
  <c r="M76" i="3" s="1"/>
  <c r="N76" i="3" s="1"/>
  <c r="I69" i="3"/>
  <c r="P51" i="3"/>
  <c r="I67" i="3"/>
  <c r="P49" i="3"/>
  <c r="Q49" i="3"/>
  <c r="J68" i="3"/>
  <c r="K68" i="3" s="1"/>
  <c r="L68" i="3" s="1"/>
  <c r="M68" i="3" s="1"/>
  <c r="N68" i="3" s="1"/>
  <c r="P10" i="3" l="1"/>
  <c r="N4" i="1" s="1"/>
  <c r="P46" i="3"/>
  <c r="R62" i="3" s="1"/>
  <c r="P18" i="3"/>
  <c r="N12" i="1" s="1"/>
  <c r="J72" i="3"/>
  <c r="K72" i="3" s="1"/>
  <c r="L72" i="3" s="1"/>
  <c r="M72" i="3" s="1"/>
  <c r="N72" i="3" s="1"/>
  <c r="P16" i="3"/>
  <c r="N10" i="1" s="1"/>
  <c r="P13" i="3"/>
  <c r="N7" i="1" s="1"/>
  <c r="P19" i="3"/>
  <c r="N13" i="1" s="1"/>
  <c r="P12" i="3"/>
  <c r="N6" i="1" s="1"/>
  <c r="J67" i="3"/>
  <c r="K67" i="3" s="1"/>
  <c r="L67" i="3" s="1"/>
  <c r="M67" i="3" s="1"/>
  <c r="N67" i="3" s="1"/>
  <c r="P8" i="3"/>
  <c r="N2" i="1" s="1"/>
  <c r="P17" i="3"/>
  <c r="N11" i="1" s="1"/>
  <c r="J69" i="3"/>
  <c r="K69" i="3" s="1"/>
  <c r="L69" i="3" s="1"/>
  <c r="M69" i="3" s="1"/>
  <c r="N69" i="3" s="1"/>
  <c r="J73" i="3"/>
  <c r="K73" i="3" s="1"/>
  <c r="L73" i="3" s="1"/>
  <c r="M73" i="3" s="1"/>
  <c r="N73" i="3" s="1"/>
  <c r="R60" i="3" l="1"/>
  <c r="R61" i="3"/>
  <c r="P11" i="3"/>
  <c r="N5" i="1" s="1"/>
  <c r="R51" i="3"/>
  <c r="R52" i="3"/>
  <c r="R55" i="3"/>
  <c r="R56" i="3"/>
  <c r="R58" i="3"/>
  <c r="R57" i="3"/>
  <c r="R49" i="3"/>
  <c r="R50" i="3"/>
  <c r="R53" i="3"/>
  <c r="R59" i="3"/>
  <c r="R54" i="3"/>
  <c r="R48" i="3"/>
  <c r="P14" i="3"/>
  <c r="N8" i="1" s="1"/>
  <c r="P9" i="3"/>
  <c r="N3" i="1" s="1"/>
  <c r="P15" i="3"/>
  <c r="N9" i="1" s="1"/>
  <c r="V27" i="4" l="1"/>
  <c r="W27" i="4" s="1"/>
  <c r="Q14" i="4" s="1"/>
  <c r="L14" i="4" s="1"/>
  <c r="B14" i="4"/>
  <c r="C14" i="4"/>
  <c r="D14" i="4"/>
  <c r="E14" i="4"/>
  <c r="F14" i="4"/>
  <c r="G14" i="4"/>
  <c r="P14" i="4" l="1"/>
  <c r="O14" i="4"/>
  <c r="N14" i="4"/>
  <c r="M14" i="4"/>
  <c r="K14" i="4" l="1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Q5" i="4" l="1"/>
  <c r="L5" i="4" s="1"/>
  <c r="Q6" i="4"/>
  <c r="L6" i="4" s="1"/>
  <c r="Q7" i="4"/>
  <c r="N7" i="4" s="1"/>
  <c r="Q8" i="4"/>
  <c r="L8" i="4" s="1"/>
  <c r="Q9" i="4"/>
  <c r="P9" i="4" s="1"/>
  <c r="Q10" i="4"/>
  <c r="M10" i="4" s="1"/>
  <c r="Q11" i="4"/>
  <c r="M11" i="4" s="1"/>
  <c r="Q12" i="4"/>
  <c r="M12" i="4" s="1"/>
  <c r="Q13" i="4"/>
  <c r="L13" i="4" s="1"/>
  <c r="Q4" i="4"/>
  <c r="M4" i="4" s="1"/>
  <c r="C5" i="4"/>
  <c r="D5" i="4"/>
  <c r="E5" i="4"/>
  <c r="F5" i="4"/>
  <c r="G5" i="4"/>
  <c r="C6" i="4"/>
  <c r="D6" i="4"/>
  <c r="E6" i="4"/>
  <c r="F6" i="4"/>
  <c r="G6" i="4"/>
  <c r="C7" i="4"/>
  <c r="D7" i="4"/>
  <c r="E7" i="4"/>
  <c r="F7" i="4"/>
  <c r="G7" i="4"/>
  <c r="C8" i="4"/>
  <c r="D8" i="4"/>
  <c r="E8" i="4"/>
  <c r="F8" i="4"/>
  <c r="G8" i="4"/>
  <c r="C9" i="4"/>
  <c r="D9" i="4"/>
  <c r="E9" i="4"/>
  <c r="F9" i="4"/>
  <c r="G9" i="4"/>
  <c r="C10" i="4"/>
  <c r="D10" i="4"/>
  <c r="E10" i="4"/>
  <c r="F10" i="4"/>
  <c r="G10" i="4"/>
  <c r="C11" i="4"/>
  <c r="D11" i="4"/>
  <c r="E11" i="4"/>
  <c r="F11" i="4"/>
  <c r="G11" i="4"/>
  <c r="C12" i="4"/>
  <c r="D12" i="4"/>
  <c r="E12" i="4"/>
  <c r="F12" i="4"/>
  <c r="G12" i="4"/>
  <c r="C13" i="4"/>
  <c r="D13" i="4"/>
  <c r="E13" i="4"/>
  <c r="F13" i="4"/>
  <c r="G13" i="4"/>
  <c r="G4" i="4"/>
  <c r="F4" i="4"/>
  <c r="E4" i="4"/>
  <c r="D4" i="4"/>
  <c r="C4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N4" i="4" l="1"/>
  <c r="L12" i="4"/>
  <c r="O9" i="4"/>
  <c r="M7" i="4"/>
  <c r="O4" i="4"/>
  <c r="P11" i="4"/>
  <c r="N9" i="4"/>
  <c r="L7" i="4"/>
  <c r="P13" i="4"/>
  <c r="N11" i="4"/>
  <c r="L9" i="4"/>
  <c r="O6" i="4"/>
  <c r="P4" i="4"/>
  <c r="O11" i="4"/>
  <c r="M9" i="4"/>
  <c r="P6" i="4"/>
  <c r="N6" i="4"/>
  <c r="N13" i="4"/>
  <c r="L11" i="4"/>
  <c r="O8" i="4"/>
  <c r="M6" i="4"/>
  <c r="M13" i="4"/>
  <c r="K13" i="4" s="1"/>
  <c r="P10" i="4"/>
  <c r="N8" i="4"/>
  <c r="P5" i="4"/>
  <c r="O10" i="4"/>
  <c r="M8" i="4"/>
  <c r="O5" i="4"/>
  <c r="O13" i="4"/>
  <c r="P8" i="4"/>
  <c r="N5" i="4"/>
  <c r="P12" i="4"/>
  <c r="N10" i="4"/>
  <c r="O12" i="4"/>
  <c r="P7" i="4"/>
  <c r="K7" i="4" s="1"/>
  <c r="L4" i="4"/>
  <c r="N12" i="4"/>
  <c r="L10" i="4"/>
  <c r="O7" i="4"/>
  <c r="M5" i="4"/>
  <c r="B12" i="4"/>
  <c r="B7" i="4"/>
  <c r="B9" i="4"/>
  <c r="B6" i="4"/>
  <c r="B8" i="4"/>
  <c r="B11" i="4"/>
  <c r="B10" i="4"/>
  <c r="B13" i="4"/>
  <c r="B5" i="4"/>
  <c r="B4" i="4"/>
  <c r="K4" i="4" l="1"/>
  <c r="K12" i="4"/>
  <c r="K5" i="4"/>
  <c r="K8" i="4"/>
  <c r="K10" i="4"/>
  <c r="K6" i="4"/>
  <c r="K11" i="4"/>
  <c r="K9" i="4"/>
</calcChain>
</file>

<file path=xl/sharedStrings.xml><?xml version="1.0" encoding="utf-8"?>
<sst xmlns="http://schemas.openxmlformats.org/spreadsheetml/2006/main" count="490" uniqueCount="248">
  <si>
    <t>name</t>
    <phoneticPr fontId="1" type="noConversion"/>
  </si>
  <si>
    <t>stringId</t>
    <phoneticPr fontId="1" type="noConversion"/>
  </si>
  <si>
    <t>maxLevel</t>
    <phoneticPr fontId="1" type="noConversion"/>
  </si>
  <si>
    <t>id</t>
    <phoneticPr fontId="1" type="noConversion"/>
  </si>
  <si>
    <t>title</t>
    <phoneticPr fontId="1" type="noConversion"/>
  </si>
  <si>
    <t>description</t>
    <phoneticPr fontId="1" type="noConversion"/>
  </si>
  <si>
    <t>rewardCut</t>
    <phoneticPr fontId="1" type="noConversion"/>
  </si>
  <si>
    <t>cutString</t>
    <phoneticPr fontId="1" type="noConversion"/>
  </si>
  <si>
    <t>rewardType</t>
    <phoneticPr fontId="1" type="noConversion"/>
  </si>
  <si>
    <t>rewardValue</t>
    <phoneticPr fontId="1" type="noConversion"/>
  </si>
  <si>
    <t>TimeType</t>
    <phoneticPr fontId="1" type="noConversion"/>
  </si>
  <si>
    <t>sweeepType</t>
    <phoneticPr fontId="1" type="noConversion"/>
  </si>
  <si>
    <t>sweepValue</t>
    <phoneticPr fontId="1" type="noConversion"/>
  </si>
  <si>
    <t>abilType</t>
    <phoneticPr fontId="1" type="noConversion"/>
  </si>
  <si>
    <t>abilValue</t>
    <phoneticPr fontId="1" type="noConversion"/>
  </si>
  <si>
    <t>requireItemType</t>
    <phoneticPr fontId="1" type="noConversion"/>
  </si>
  <si>
    <t>펫1</t>
    <phoneticPr fontId="1" type="noConversion"/>
  </si>
  <si>
    <t>Quarter</t>
    <phoneticPr fontId="1" type="noConversion"/>
  </si>
  <si>
    <t>펫2</t>
    <phoneticPr fontId="1" type="noConversion"/>
  </si>
  <si>
    <t>펫3</t>
    <phoneticPr fontId="1" type="noConversion"/>
  </si>
  <si>
    <t>펫5</t>
  </si>
  <si>
    <t>펫6</t>
  </si>
  <si>
    <t>펫7</t>
  </si>
  <si>
    <t>펫8</t>
  </si>
  <si>
    <t>펫9</t>
  </si>
  <si>
    <t>펫10</t>
  </si>
  <si>
    <t>p0</t>
    <phoneticPr fontId="1" type="noConversion"/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</si>
  <si>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</si>
  <si>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</si>
  <si>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</si>
  <si>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</si>
  <si>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</si>
  <si>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</si>
  <si>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</si>
  <si>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</si>
  <si>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t>p9</t>
  </si>
  <si>
    <t>requireValue</t>
    <phoneticPr fontId="1" type="noConversion"/>
  </si>
  <si>
    <t>9016,9016,9016,9016,9016</t>
    <phoneticPr fontId="1" type="noConversion"/>
  </si>
  <si>
    <t>펫 레벨업 소모 기준</t>
    <phoneticPr fontId="1" type="noConversion"/>
  </si>
  <si>
    <t>기획 의도</t>
    <phoneticPr fontId="1" type="noConversion"/>
  </si>
  <si>
    <t>1. 펫 레벨업에 필요한 기간 및 재화 소모 비율은 다음과 같다.</t>
    <phoneticPr fontId="1" type="noConversion"/>
  </si>
  <si>
    <t>단계</t>
    <phoneticPr fontId="1" type="noConversion"/>
  </si>
  <si>
    <t>소탕 보상</t>
    <phoneticPr fontId="1" type="noConversion"/>
  </si>
  <si>
    <t>초회 보상</t>
    <phoneticPr fontId="1" type="noConversion"/>
  </si>
  <si>
    <t>스테이지 초회 보상</t>
    <phoneticPr fontId="1" type="noConversion"/>
  </si>
  <si>
    <t>- 펫을 소탕으로만 레벨업 하는데 걸리는 시간을 설정 하였다.</t>
    <phoneticPr fontId="1" type="noConversion"/>
  </si>
  <si>
    <t>1단계</t>
    <phoneticPr fontId="1" type="noConversion"/>
  </si>
  <si>
    <t>소탕으로 만렙 찍는데 걸리는 기간(일)</t>
    <phoneticPr fontId="1" type="noConversion"/>
  </si>
  <si>
    <t>2단계</t>
    <phoneticPr fontId="1" type="noConversion"/>
  </si>
  <si>
    <t>3단계</t>
    <phoneticPr fontId="1" type="noConversion"/>
  </si>
  <si>
    <t>구분</t>
    <phoneticPr fontId="1" type="noConversion"/>
  </si>
  <si>
    <t>재화 소모 비율(%)</t>
    <phoneticPr fontId="1" type="noConversion"/>
  </si>
  <si>
    <t>4단계</t>
    <phoneticPr fontId="1" type="noConversion"/>
  </si>
  <si>
    <t>5단계</t>
  </si>
  <si>
    <t>6단계</t>
  </si>
  <si>
    <t>7단계</t>
  </si>
  <si>
    <t>8단계</t>
  </si>
  <si>
    <t>2. 펫 소탕권 지급 개수는 다음과 같다.</t>
    <phoneticPr fontId="1" type="noConversion"/>
  </si>
  <si>
    <t>9단계</t>
  </si>
  <si>
    <t>- 패키지를 구매 시 2배 더 빠르게 성장할 수 있게 설정하였다.</t>
    <phoneticPr fontId="1" type="noConversion"/>
  </si>
  <si>
    <t>10단계</t>
  </si>
  <si>
    <t>기본으로 매일 지급되는 펫 소탕권 개수</t>
    <phoneticPr fontId="1" type="noConversion"/>
  </si>
  <si>
    <t>매주 패키지로 판매되는 펫 소탕권 개수</t>
    <phoneticPr fontId="1" type="noConversion"/>
  </si>
  <si>
    <t>*3.5일치</t>
    <phoneticPr fontId="1" type="noConversion"/>
  </si>
  <si>
    <t>무과금</t>
    <phoneticPr fontId="1" type="noConversion"/>
  </si>
  <si>
    <t>과금</t>
    <phoneticPr fontId="1" type="noConversion"/>
  </si>
  <si>
    <t>1회성 패키지 판매량</t>
    <phoneticPr fontId="1" type="noConversion"/>
  </si>
  <si>
    <t>*5일치 패키지 5개 판매</t>
    <phoneticPr fontId="1" type="noConversion"/>
  </si>
  <si>
    <t>펫 재화 소모 밸런스</t>
    <phoneticPr fontId="1" type="noConversion"/>
  </si>
  <si>
    <t>총합</t>
    <phoneticPr fontId="1" type="noConversion"/>
  </si>
  <si>
    <t>ID</t>
    <phoneticPr fontId="1" type="noConversion"/>
  </si>
  <si>
    <t>1LV</t>
    <phoneticPr fontId="1" type="noConversion"/>
  </si>
  <si>
    <t>2LV</t>
    <phoneticPr fontId="1" type="noConversion"/>
  </si>
  <si>
    <t>3LV</t>
    <phoneticPr fontId="1" type="noConversion"/>
  </si>
  <si>
    <t>4LV</t>
    <phoneticPr fontId="1" type="noConversion"/>
  </si>
  <si>
    <t>5LV</t>
    <phoneticPr fontId="1" type="noConversion"/>
  </si>
  <si>
    <t>레벨업 재화 총합 검증</t>
    <phoneticPr fontId="1" type="noConversion"/>
  </si>
  <si>
    <t>만렙 난이도</t>
    <phoneticPr fontId="1" type="noConversion"/>
  </si>
  <si>
    <t>만렙 재화 요구치</t>
    <phoneticPr fontId="1" type="noConversion"/>
  </si>
  <si>
    <t>초회 보상 뺀 필요 재화</t>
    <phoneticPr fontId="1" type="noConversion"/>
  </si>
  <si>
    <t>만렙까지 걸리는 시간㈜</t>
    <phoneticPr fontId="1" type="noConversion"/>
  </si>
  <si>
    <t>최종 소탕 기준 만렙 까지 걸리는 시간㈜</t>
    <phoneticPr fontId="1" type="noConversion"/>
  </si>
  <si>
    <t>최종 보상 기준 만렙까지 걸리는 시간㈜</t>
    <phoneticPr fontId="1" type="noConversion"/>
  </si>
  <si>
    <t>3. 레벨에 따라 필요한 소모량의 비율은 다음과 같다.</t>
    <phoneticPr fontId="1" type="noConversion"/>
  </si>
  <si>
    <t>- 초회 보상 획득 시 2LV까지 올릴 수 있게 설정하였다.</t>
    <phoneticPr fontId="1" type="noConversion"/>
  </si>
  <si>
    <t>- 2/7/12일 후에 3/4/5LV을 달성 할 수 있게 설정 하였다.</t>
    <phoneticPr fontId="1" type="noConversion"/>
  </si>
  <si>
    <t>펫4</t>
    <phoneticPr fontId="1" type="noConversion"/>
  </si>
  <si>
    <t xml:space="preserve">- 레벨이 올라가는데 소요되는 시간간격을 짧게 하여 유저들이 기대감을 가질 수 있게 설정 하였다. </t>
    <phoneticPr fontId="1" type="noConversion"/>
  </si>
  <si>
    <t>레벨</t>
    <phoneticPr fontId="1" type="noConversion"/>
  </si>
  <si>
    <t>비율</t>
    <phoneticPr fontId="1" type="noConversion"/>
  </si>
  <si>
    <t>1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</si>
  <si>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</si>
  <si>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</si>
  <si>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</si>
  <si>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4. 펫 단계별 능력치 상승량 기준은 다음과 같다.</t>
    <phoneticPr fontId="1" type="noConversion"/>
  </si>
  <si>
    <t>총 능력치 합</t>
    <phoneticPr fontId="1" type="noConversion"/>
  </si>
  <si>
    <t>총 능력치 비율</t>
    <phoneticPr fontId="1" type="noConversion"/>
  </si>
  <si>
    <t>펫 재화 지급 밸런스</t>
    <phoneticPr fontId="1" type="noConversion"/>
  </si>
  <si>
    <t>복붙용(해당 칼럼에 맞게 복붙, 복사 후 ctr+alt+v -&gt; alt+v)</t>
    <phoneticPr fontId="1" type="noConversion"/>
  </si>
  <si>
    <t>펫 먹이 소비량에서 나눌 값</t>
    <phoneticPr fontId="1" type="noConversion"/>
  </si>
  <si>
    <t>1수치마다 상승 시켜줄 능력치</t>
    <phoneticPr fontId="1" type="noConversion"/>
  </si>
  <si>
    <t>능력 가중치</t>
    <phoneticPr fontId="1" type="noConversion"/>
  </si>
  <si>
    <t>펫 추가 시</t>
    <phoneticPr fontId="1" type="noConversion"/>
  </si>
  <si>
    <t>11단계</t>
    <phoneticPr fontId="1" type="noConversion"/>
  </si>
  <si>
    <t>12단계</t>
    <phoneticPr fontId="1" type="noConversion"/>
  </si>
  <si>
    <t>펫 추가시</t>
    <phoneticPr fontId="1" type="noConversion"/>
  </si>
  <si>
    <t>펫11</t>
  </si>
  <si>
    <t>펫12</t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</si>
  <si>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</si>
  <si>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</si>
  <si>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</si>
  <si>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</si>
  <si>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</si>
  <si>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</si>
  <si>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</si>
  <si>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</si>
  <si>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</si>
  <si>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</si>
  <si>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</si>
  <si>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</si>
  <si>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</si>
  <si>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</si>
  <si>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</si>
  <si>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</si>
  <si>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</si>
  <si>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</si>
  <si>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</si>
  <si>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</si>
  <si>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</si>
  <si>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</si>
  <si>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</si>
  <si>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</si>
  <si>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</si>
  <si>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</si>
  <si>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*펫 연금</t>
    <phoneticPr fontId="1" type="noConversion"/>
  </si>
  <si>
    <t>매주 연금으로 얻을 수 있는 펫 소탕권 개수</t>
    <phoneticPr fontId="1" type="noConversion"/>
  </si>
  <si>
    <t>연금 구매 시 얻을 수 있는 소탕권 개수</t>
    <phoneticPr fontId="1" type="noConversion"/>
  </si>
  <si>
    <t>연금만</t>
    <phoneticPr fontId="1" type="noConversion"/>
  </si>
  <si>
    <t>단위</t>
    <phoneticPr fontId="1" type="noConversion"/>
  </si>
  <si>
    <t>1번</t>
    <phoneticPr fontId="1" type="noConversion"/>
  </si>
  <si>
    <t>2번</t>
    <phoneticPr fontId="1" type="noConversion"/>
  </si>
  <si>
    <t>3번</t>
    <phoneticPr fontId="1" type="noConversion"/>
  </si>
  <si>
    <t>4번</t>
    <phoneticPr fontId="1" type="noConversion"/>
  </si>
  <si>
    <t>5번</t>
    <phoneticPr fontId="1" type="noConversion"/>
  </si>
  <si>
    <t>펫 능력치 밸런스 (렙업당 증가량)</t>
    <phoneticPr fontId="1" type="noConversion"/>
  </si>
  <si>
    <t>펫 능력치 적용값</t>
    <phoneticPr fontId="1" type="noConversion"/>
  </si>
  <si>
    <t>*실제 적용치는 *100 해야 함</t>
    <phoneticPr fontId="1" type="noConversion"/>
  </si>
  <si>
    <t>달팽이</t>
    <phoneticPr fontId="1" type="noConversion"/>
  </si>
  <si>
    <t>두꺼비</t>
    <phoneticPr fontId="1" type="noConversion"/>
  </si>
  <si>
    <t>불여우</t>
    <phoneticPr fontId="1" type="noConversion"/>
  </si>
  <si>
    <t>백호</t>
    <phoneticPr fontId="1" type="noConversion"/>
  </si>
  <si>
    <t>토끼</t>
    <phoneticPr fontId="1" type="noConversion"/>
  </si>
  <si>
    <t>다람쥐</t>
    <phoneticPr fontId="1" type="noConversion"/>
  </si>
  <si>
    <t>고양이</t>
    <phoneticPr fontId="1" type="noConversion"/>
  </si>
  <si>
    <t>여우</t>
    <phoneticPr fontId="1" type="noConversion"/>
  </si>
  <si>
    <t>늑대</t>
    <phoneticPr fontId="1" type="noConversion"/>
  </si>
  <si>
    <t>강아지</t>
    <phoneticPr fontId="1" type="noConversion"/>
  </si>
  <si>
    <t>p10</t>
  </si>
  <si>
    <t>용</t>
    <phoneticPr fontId="1" type="noConversion"/>
  </si>
  <si>
    <t>언</t>
    <phoneticPr fontId="1" type="noConversion"/>
  </si>
  <si>
    <t>awakeSkillId</t>
    <phoneticPr fontId="1" type="noConversion"/>
  </si>
  <si>
    <t>각성</t>
    <phoneticPr fontId="1" type="noConversion"/>
  </si>
  <si>
    <t>5. 각성 난이도</t>
    <phoneticPr fontId="1" type="noConversion"/>
  </si>
  <si>
    <t>5레벨에서 증가 값</t>
    <phoneticPr fontId="1" type="noConversion"/>
  </si>
  <si>
    <t>각성 능력치</t>
    <phoneticPr fontId="1" type="noConversion"/>
  </si>
  <si>
    <t>p11</t>
  </si>
  <si>
    <t>승</t>
    <phoneticPr fontId="1" type="noConversion"/>
  </si>
  <si>
    <t>마</t>
    <phoneticPr fontId="1" type="noConversion"/>
  </si>
  <si>
    <t>흑랑</t>
    <phoneticPr fontId="1" type="noConversion"/>
  </si>
  <si>
    <t>해태</t>
  </si>
  <si>
    <t>Quarter</t>
  </si>
  <si>
    <t>p12</t>
  </si>
  <si>
    <t>흑량</t>
    <phoneticPr fontId="1" type="noConversion"/>
  </si>
  <si>
    <t>펫13</t>
    <phoneticPr fontId="1" type="noConversion"/>
  </si>
  <si>
    <t>13단계</t>
    <phoneticPr fontId="1" type="noConversion"/>
  </si>
  <si>
    <t>펫14</t>
  </si>
  <si>
    <t>펫14</t>
    <phoneticPr fontId="1" type="noConversion"/>
  </si>
  <si>
    <t>14단계</t>
  </si>
  <si>
    <t>p13</t>
  </si>
  <si>
    <t>살</t>
    <phoneticPr fontId="1" type="noConversion"/>
  </si>
  <si>
    <t>섬</t>
    <phoneticPr fontId="1" type="noConversion"/>
  </si>
  <si>
    <t>천마</t>
    <phoneticPr fontId="1" type="noConversion"/>
  </si>
  <si>
    <t>SuhoPetType</t>
  </si>
  <si>
    <t>Basic</t>
  </si>
  <si>
    <t>Special</t>
    <phoneticPr fontId="1" type="noConversion"/>
  </si>
  <si>
    <t>p14</t>
  </si>
  <si>
    <t>p15</t>
  </si>
  <si>
    <t>p16</t>
  </si>
  <si>
    <t>p17</t>
  </si>
  <si>
    <t>350,350,350,350,350</t>
  </si>
  <si>
    <t>350,350,350,350,351</t>
  </si>
  <si>
    <t>350,350,350,350,352</t>
  </si>
  <si>
    <t>350,350,350,350,353</t>
  </si>
  <si>
    <t>AcquireDescription</t>
    <phoneticPr fontId="1" type="noConversion"/>
  </si>
  <si>
    <t>p18</t>
    <phoneticPr fontId="1" type="noConversion"/>
  </si>
  <si>
    <t>봉황</t>
    <phoneticPr fontId="1" type="noConversion"/>
  </si>
  <si>
    <t>펫15</t>
  </si>
  <si>
    <t>15단계</t>
  </si>
  <si>
    <t>특별 수호펫</t>
    <phoneticPr fontId="1" type="noConversion"/>
  </si>
  <si>
    <t>특별펫 1</t>
    <phoneticPr fontId="1" type="noConversion"/>
  </si>
  <si>
    <t>특별펫 2</t>
  </si>
  <si>
    <t>특별펫 3</t>
  </si>
  <si>
    <t>특별펫 4</t>
  </si>
  <si>
    <t>특별펫 5</t>
  </si>
  <si>
    <t>특별펫 6</t>
  </si>
  <si>
    <t>특별펫 7</t>
  </si>
  <si>
    <t>특별펫 8</t>
  </si>
  <si>
    <t>특별펫 9</t>
  </si>
  <si>
    <t>특별펫 10</t>
  </si>
  <si>
    <t>특별펫 11</t>
  </si>
  <si>
    <t>특별펫 12</t>
  </si>
  <si>
    <t>특별펫 13</t>
  </si>
  <si>
    <t>특별펫 14</t>
  </si>
  <si>
    <t>특별펫 15</t>
  </si>
  <si>
    <t>난이도 조절</t>
    <phoneticPr fontId="1" type="noConversion"/>
  </si>
  <si>
    <t>특별펫 재화 소모 밸런스</t>
    <phoneticPr fontId="1" type="noConversion"/>
  </si>
  <si>
    <t>360,360,360,360,360</t>
  </si>
  <si>
    <t>0.08,0.31,0.76,1.66,3.01,4.59,7.74</t>
  </si>
  <si>
    <t>750,1500,3000,4500,5250,10500</t>
  </si>
  <si>
    <t>1E+117,2E+117,5E+117,2E+118,1E+119</t>
  </si>
  <si>
    <t>10섬,20섬,50섬,200섬,1000섬</t>
  </si>
  <si>
    <t>특별펫 복붙용(해당 칼럼에 맞게 복붙, 복사 후 ctr+alt+v -&gt; alt+v)</t>
    <phoneticPr fontId="1" type="noConversion"/>
  </si>
  <si>
    <t>특별펫 능력치 밸런스 (렙업당 증가량)</t>
    <phoneticPr fontId="1" type="noConversion"/>
  </si>
  <si>
    <t>특별펫 능력치 적용값</t>
    <phoneticPr fontId="1" type="noConversion"/>
  </si>
  <si>
    <t>0.01,0.23,0.67,1.54,2.84,4.36</t>
  </si>
  <si>
    <t>0.02,0.26,0.73,1.66,3.06,4.69</t>
  </si>
  <si>
    <t>0.03,0.28,0.78,1.78,3.28,5.03</t>
  </si>
  <si>
    <t>0.04,0.31,0.85,1.92,3.52,5.39</t>
  </si>
  <si>
    <t>720,1440,2880,4320,5040</t>
  </si>
  <si>
    <t>744,1488,2976,4464,5208</t>
  </si>
  <si>
    <t>768,1536,3072,4608,5376</t>
  </si>
  <si>
    <t>792,1584,3168,4752,5544</t>
  </si>
  <si>
    <t>보스도전
산군전에서 획득!</t>
    <phoneticPr fontId="1" type="noConversion"/>
  </si>
  <si>
    <t>요괴사냥
수호동물에서 획득!</t>
    <phoneticPr fontId="1" type="noConversion"/>
  </si>
  <si>
    <t>gradeDescription</t>
  </si>
  <si>
    <t>1단계</t>
  </si>
  <si>
    <t>2단계</t>
  </si>
  <si>
    <t>3단계</t>
  </si>
  <si>
    <t>4단계</t>
  </si>
  <si>
    <t>11단계</t>
  </si>
  <si>
    <t>12단계</t>
  </si>
  <si>
    <t>13단계</t>
  </si>
  <si>
    <t>특별</t>
  </si>
  <si>
    <t>15단계</t>
    <phoneticPr fontId="1" type="noConversion"/>
  </si>
  <si>
    <t>흑삼범</t>
    <phoneticPr fontId="1" type="noConversion"/>
  </si>
  <si>
    <t>황산범</t>
    <phoneticPr fontId="1" type="noConversion"/>
  </si>
  <si>
    <t>적산범</t>
    <phoneticPr fontId="1" type="noConversion"/>
  </si>
  <si>
    <t>백산범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</si>
</sst>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10"/>
      <color rgb="FFE1BFFF"/>
      <name val="Arial Unicode MS"/>
      <family val="2"/>
    </font>
    <font>
      <sz val="10"/>
      <color rgb="FF787878"/>
      <name val="Arial Unicode MS"/>
      <family val="2"/>
    </font>
    <font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3" fillId="3" borderId="0" xfId="2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2" fillId="4" borderId="0" xfId="1" applyFill="1" applyBorder="1">
      <alignment vertical="center"/>
    </xf>
    <xf numFmtId="0" fontId="2" fillId="5" borderId="0" xfId="1" quotePrefix="1" applyFill="1" applyBorder="1">
      <alignment vertical="center"/>
    </xf>
    <xf numFmtId="0" fontId="0" fillId="5" borderId="2" xfId="0" applyFill="1" applyBorder="1">
      <alignment vertical="center"/>
    </xf>
    <xf numFmtId="0" fontId="6" fillId="5" borderId="2" xfId="0" applyFont="1" applyFill="1" applyBorder="1">
      <alignment vertical="center"/>
    </xf>
    <xf numFmtId="0" fontId="0" fillId="5" borderId="4" xfId="0" applyFill="1" applyBorder="1">
      <alignment vertical="center"/>
    </xf>
    <xf numFmtId="0" fontId="6" fillId="5" borderId="4" xfId="0" applyFont="1" applyFill="1" applyBorder="1">
      <alignment vertical="center"/>
    </xf>
    <xf numFmtId="0" fontId="0" fillId="7" borderId="0" xfId="0" applyFill="1">
      <alignment vertical="center"/>
    </xf>
    <xf numFmtId="0" fontId="6" fillId="4" borderId="0" xfId="0" applyFont="1" applyFill="1">
      <alignment vertical="center"/>
    </xf>
    <xf numFmtId="0" fontId="6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6" fillId="4" borderId="0" xfId="0" applyNumberFormat="1" applyFont="1" applyFill="1">
      <alignment vertical="center"/>
    </xf>
    <xf numFmtId="49" fontId="0" fillId="7" borderId="0" xfId="0" applyNumberFormat="1" applyFill="1">
      <alignment vertical="center"/>
    </xf>
    <xf numFmtId="0" fontId="6" fillId="5" borderId="5" xfId="0" applyFont="1" applyFill="1" applyBorder="1" applyAlignment="1">
      <alignment horizontal="center" vertical="center"/>
    </xf>
    <xf numFmtId="0" fontId="6" fillId="8" borderId="6" xfId="0" applyFont="1" applyFill="1" applyBorder="1">
      <alignment vertical="center"/>
    </xf>
    <xf numFmtId="3" fontId="6" fillId="9" borderId="6" xfId="0" applyNumberFormat="1" applyFont="1" applyFill="1" applyBorder="1">
      <alignment vertical="center"/>
    </xf>
    <xf numFmtId="0" fontId="6" fillId="8" borderId="6" xfId="0" applyFont="1" applyFill="1" applyBorder="1" applyAlignment="1">
      <alignment horizontal="center" vertical="center"/>
    </xf>
    <xf numFmtId="49" fontId="6" fillId="4" borderId="6" xfId="0" applyNumberFormat="1" applyFont="1" applyFill="1" applyBorder="1" applyAlignment="1">
      <alignment horizontal="center" vertical="center"/>
    </xf>
    <xf numFmtId="0" fontId="7" fillId="9" borderId="6" xfId="0" applyFont="1" applyFill="1" applyBorder="1">
      <alignment vertical="center"/>
    </xf>
    <xf numFmtId="0" fontId="8" fillId="4" borderId="0" xfId="0" quotePrefix="1" applyFont="1" applyFill="1">
      <alignment vertical="center"/>
    </xf>
    <xf numFmtId="0" fontId="9" fillId="4" borderId="0" xfId="0" applyFont="1" applyFill="1" applyAlignment="1">
      <alignment horizontal="left" vertical="center"/>
    </xf>
    <xf numFmtId="0" fontId="6" fillId="5" borderId="6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6" fillId="8" borderId="5" xfId="0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49" fontId="6" fillId="4" borderId="0" xfId="0" quotePrefix="1" applyNumberFormat="1" applyFont="1" applyFill="1">
      <alignment vertical="center"/>
    </xf>
    <xf numFmtId="49" fontId="6" fillId="8" borderId="6" xfId="0" applyNumberFormat="1" applyFont="1" applyFill="1" applyBorder="1" applyAlignment="1">
      <alignment horizontal="center" vertical="center"/>
    </xf>
    <xf numFmtId="0" fontId="6" fillId="4" borderId="6" xfId="0" applyFont="1" applyFill="1" applyBorder="1">
      <alignment vertical="center"/>
    </xf>
    <xf numFmtId="49" fontId="6" fillId="0" borderId="6" xfId="0" applyNumberFormat="1" applyFont="1" applyBorder="1" applyAlignment="1">
      <alignment horizontal="center" vertical="center"/>
    </xf>
    <xf numFmtId="0" fontId="6" fillId="0" borderId="6" xfId="0" applyFont="1" applyBorder="1">
      <alignment vertical="center"/>
    </xf>
    <xf numFmtId="49" fontId="8" fillId="4" borderId="6" xfId="0" applyNumberFormat="1" applyFont="1" applyFill="1" applyBorder="1" applyAlignment="1">
      <alignment horizontal="center" vertical="center"/>
    </xf>
    <xf numFmtId="0" fontId="0" fillId="5" borderId="0" xfId="0" quotePrefix="1" applyFill="1">
      <alignment vertical="center"/>
    </xf>
    <xf numFmtId="0" fontId="4" fillId="6" borderId="0" xfId="0" applyFont="1" applyFill="1">
      <alignment vertical="center"/>
    </xf>
    <xf numFmtId="0" fontId="0" fillId="6" borderId="0" xfId="0" applyFill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5" borderId="0" xfId="0" applyNumberFormat="1" applyFill="1">
      <alignment vertical="center"/>
    </xf>
    <xf numFmtId="0" fontId="6" fillId="9" borderId="6" xfId="0" applyFont="1" applyFill="1" applyBorder="1">
      <alignment vertical="center"/>
    </xf>
    <xf numFmtId="0" fontId="0" fillId="10" borderId="0" xfId="0" applyFill="1" applyAlignment="1">
      <alignment horizontal="center" vertical="center"/>
    </xf>
    <xf numFmtId="0" fontId="0" fillId="10" borderId="0" xfId="0" applyFill="1">
      <alignment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11" borderId="0" xfId="0" applyFill="1">
      <alignment vertical="center"/>
    </xf>
    <xf numFmtId="176" fontId="0" fillId="11" borderId="0" xfId="0" applyNumberFormat="1" applyFill="1">
      <alignment vertical="center"/>
    </xf>
    <xf numFmtId="0" fontId="2" fillId="11" borderId="0" xfId="1" quotePrefix="1" applyFill="1" applyBorder="1">
      <alignment vertical="center"/>
    </xf>
    <xf numFmtId="0" fontId="0" fillId="11" borderId="0" xfId="0" quotePrefix="1" applyFill="1">
      <alignment vertical="center"/>
    </xf>
    <xf numFmtId="0" fontId="12" fillId="4" borderId="0" xfId="0" applyFont="1" applyFill="1">
      <alignment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</cellXfs>
  <cellStyles count="3">
    <cellStyle name="보통" xfId="2" builtinId="28"/>
    <cellStyle name="좋음" xfId="1" builtinId="26"/>
    <cellStyle name="표준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20"/>
  <sheetViews>
    <sheetView tabSelected="1" topLeftCell="A3" zoomScale="85" zoomScaleNormal="85" workbookViewId="0">
      <selection activeCell="G15" sqref="G15"/>
    </sheetView>
  </sheetViews>
  <sheetFormatPr defaultRowHeight="16.5"/>
  <cols>
    <col min="6" max="6" width="20.125" customWidth="1"/>
    <col min="7" max="7" width="27.625" customWidth="1"/>
    <col min="8" max="8" width="41" customWidth="1"/>
    <col min="9" max="9" width="39.375" customWidth="1"/>
    <col min="11" max="11" width="17.375" customWidth="1"/>
    <col min="12" max="12" width="19.875" customWidth="1"/>
    <col min="14" max="14" width="42" customWidth="1"/>
    <col min="16" max="16" width="15.875" bestFit="1" customWidth="1"/>
    <col min="17" max="17" width="33.375" customWidth="1"/>
    <col min="19" max="19" width="12.625" bestFit="1" customWidth="1"/>
    <col min="20" max="20" width="18.5" bestFit="1" customWidth="1"/>
  </cols>
  <sheetData>
    <row r="1" spans="1:21">
      <c r="A1" s="2" t="s">
        <v>3</v>
      </c>
      <c r="B1" s="3" t="s">
        <v>1</v>
      </c>
      <c r="C1" s="14" t="s">
        <v>0</v>
      </c>
      <c r="D1" s="42" t="s">
        <v>4</v>
      </c>
      <c r="E1" s="42" t="s">
        <v>5</v>
      </c>
      <c r="F1" s="14" t="s">
        <v>6</v>
      </c>
      <c r="G1" s="14" t="s">
        <v>7</v>
      </c>
      <c r="H1" s="14" t="s">
        <v>8</v>
      </c>
      <c r="I1" s="14" t="s">
        <v>9</v>
      </c>
      <c r="J1" s="14" t="s">
        <v>10</v>
      </c>
      <c r="K1" s="42" t="s">
        <v>11</v>
      </c>
      <c r="L1" s="14" t="s">
        <v>12</v>
      </c>
      <c r="M1" s="37" t="s">
        <v>13</v>
      </c>
      <c r="N1" s="37" t="s">
        <v>14</v>
      </c>
      <c r="O1" s="37" t="s">
        <v>2</v>
      </c>
      <c r="P1" s="37" t="s">
        <v>15</v>
      </c>
      <c r="Q1" s="37" t="s">
        <v>36</v>
      </c>
      <c r="R1" s="37" t="s">
        <v>160</v>
      </c>
      <c r="S1" s="49" t="s">
        <v>182</v>
      </c>
      <c r="T1" t="s">
        <v>193</v>
      </c>
      <c r="U1" t="s">
        <v>234</v>
      </c>
    </row>
    <row r="2" spans="1:21" ht="33">
      <c r="A2" s="2">
        <v>0</v>
      </c>
      <c r="B2" s="3" t="s">
        <v>26</v>
      </c>
      <c r="C2" s="3" t="s">
        <v>147</v>
      </c>
      <c r="D2" s="43" t="s">
        <v>147</v>
      </c>
      <c r="E2" s="43" t="s">
        <v>147</v>
      </c>
      <c r="F2" s="40" t="str">
        <f>UnitExchange!K4</f>
        <v>1E+61,2E+61,5E+61,2E+62,1E+63</v>
      </c>
      <c r="G2" s="3" t="str">
        <f>UnitExchange!B4</f>
        <v>10나,20나,50나,200나,1000나</v>
      </c>
      <c r="H2" s="6" t="s">
        <v>37</v>
      </c>
      <c r="I2" s="35" t="str">
        <f>Balance!O8</f>
        <v>160,160,160,160,160</v>
      </c>
      <c r="J2" s="3" t="s">
        <v>17</v>
      </c>
      <c r="K2" s="43">
        <v>9016</v>
      </c>
      <c r="L2" s="3">
        <v>110</v>
      </c>
      <c r="M2" s="4">
        <v>49</v>
      </c>
      <c r="N2" s="4" t="str">
        <f>Balance!P8</f>
        <v>0.01,0.03,0.06,0.12,0.21,0.31,0.51</v>
      </c>
      <c r="O2" s="4">
        <f>IF(S2="Basic",6,IF(S2="Special",5,0))</f>
        <v>6</v>
      </c>
      <c r="P2" s="36">
        <v>9016</v>
      </c>
      <c r="Q2" s="4" t="str">
        <f>Balance!Q8</f>
        <v>106,212,423,634,740,1480</v>
      </c>
      <c r="R2" s="4">
        <v>56</v>
      </c>
      <c r="S2" s="50" t="s">
        <v>183</v>
      </c>
      <c r="T2" s="51" t="s">
        <v>233</v>
      </c>
      <c r="U2" t="s">
        <v>235</v>
      </c>
    </row>
    <row r="3" spans="1:21" ht="33">
      <c r="A3" s="2">
        <v>1</v>
      </c>
      <c r="B3" s="3" t="s">
        <v>27</v>
      </c>
      <c r="C3" s="3" t="s">
        <v>148</v>
      </c>
      <c r="D3" s="43" t="s">
        <v>148</v>
      </c>
      <c r="E3" s="43" t="s">
        <v>148</v>
      </c>
      <c r="F3" s="40" t="str">
        <f>UnitExchange!K5</f>
        <v>1E+65,2E+65,5E+65,2E+66,1E+67</v>
      </c>
      <c r="G3" s="3" t="str">
        <f>UnitExchange!B5</f>
        <v>10불,20불,50불,200불,1000불</v>
      </c>
      <c r="H3" s="6" t="str">
        <f>H2</f>
        <v>9016,9016,9016,9016,9016</v>
      </c>
      <c r="I3" s="35" t="str">
        <f>Balance!O9</f>
        <v>180,180,180,180,180</v>
      </c>
      <c r="J3" s="3" t="s">
        <v>17</v>
      </c>
      <c r="K3" s="43">
        <v>9016</v>
      </c>
      <c r="L3" s="3">
        <v>120</v>
      </c>
      <c r="M3" s="4">
        <v>49</v>
      </c>
      <c r="N3" s="4" t="str">
        <f>Balance!P9</f>
        <v>0.01,0.03,0.07,0.15,0.27,0.41,0.68</v>
      </c>
      <c r="O3" s="4">
        <f t="shared" ref="O3:O20" si="0">IF(S3="Basic",6,IF(S3="Special",5,0))</f>
        <v>6</v>
      </c>
      <c r="P3" s="36">
        <v>9016</v>
      </c>
      <c r="Q3" s="4" t="str">
        <f>Balance!Q9</f>
        <v>130,260,519,778,908,1816</v>
      </c>
      <c r="R3" s="4">
        <v>57</v>
      </c>
      <c r="S3" s="50" t="s">
        <v>183</v>
      </c>
      <c r="T3" s="51" t="s">
        <v>233</v>
      </c>
      <c r="U3" t="s">
        <v>236</v>
      </c>
    </row>
    <row r="4" spans="1:21" ht="33">
      <c r="A4" s="2">
        <v>2</v>
      </c>
      <c r="B4" s="3" t="s">
        <v>28</v>
      </c>
      <c r="C4" s="3" t="s">
        <v>151</v>
      </c>
      <c r="D4" s="43" t="s">
        <v>151</v>
      </c>
      <c r="E4" s="43" t="s">
        <v>151</v>
      </c>
      <c r="F4" s="40" t="str">
        <f>UnitExchange!K6</f>
        <v>1E+69,2E+69,5E+69,2E+70,1E+71</v>
      </c>
      <c r="G4" s="3" t="str">
        <f>UnitExchange!B6</f>
        <v>10무,20무,50무,200무,1000무</v>
      </c>
      <c r="H4" s="6" t="str">
        <f t="shared" ref="H4:H20" si="1">H3</f>
        <v>9016,9016,9016,9016,9016</v>
      </c>
      <c r="I4" s="35" t="str">
        <f>Balance!O10</f>
        <v>190,190,190,190,190</v>
      </c>
      <c r="J4" s="3" t="s">
        <v>17</v>
      </c>
      <c r="K4" s="43">
        <v>9016</v>
      </c>
      <c r="L4" s="3">
        <v>130</v>
      </c>
      <c r="M4" s="4">
        <v>49</v>
      </c>
      <c r="N4" s="4" t="str">
        <f>Balance!P10</f>
        <v>0.02,0.05,0.1,0.2,0.35,0.53,0.88</v>
      </c>
      <c r="O4" s="4">
        <f t="shared" si="0"/>
        <v>6</v>
      </c>
      <c r="P4" s="36">
        <v>9016</v>
      </c>
      <c r="Q4" s="4" t="str">
        <f>Balance!Q10</f>
        <v>156,312,624,936,1092,2184</v>
      </c>
      <c r="R4" s="4">
        <v>58</v>
      </c>
      <c r="S4" s="50" t="s">
        <v>183</v>
      </c>
      <c r="T4" s="51" t="s">
        <v>233</v>
      </c>
      <c r="U4" t="s">
        <v>237</v>
      </c>
    </row>
    <row r="5" spans="1:21" ht="33">
      <c r="A5" s="5">
        <v>3</v>
      </c>
      <c r="B5" s="3" t="s">
        <v>29</v>
      </c>
      <c r="C5" s="3" t="s">
        <v>152</v>
      </c>
      <c r="D5" s="43" t="s">
        <v>152</v>
      </c>
      <c r="E5" s="43" t="s">
        <v>152</v>
      </c>
      <c r="F5" s="40" t="str">
        <f>UnitExchange!K7</f>
        <v>1E+73,2E+73,5E+73,2E+74,1E+75</v>
      </c>
      <c r="G5" s="3" t="str">
        <f>UnitExchange!B7</f>
        <v>10대,20대,50대,200대,1000대</v>
      </c>
      <c r="H5" s="6" t="str">
        <f t="shared" si="1"/>
        <v>9016,9016,9016,9016,9016</v>
      </c>
      <c r="I5" s="35" t="str">
        <f>Balance!O11</f>
        <v>210,210,210,210,210</v>
      </c>
      <c r="J5" s="3" t="s">
        <v>17</v>
      </c>
      <c r="K5" s="43">
        <v>9016</v>
      </c>
      <c r="L5" s="3">
        <v>140</v>
      </c>
      <c r="M5" s="4">
        <v>49</v>
      </c>
      <c r="N5" s="4" t="str">
        <f>Balance!P11</f>
        <v>0.02,0.06,0.13,0.26,0.45,0.67,1.11</v>
      </c>
      <c r="O5" s="4">
        <f t="shared" si="0"/>
        <v>6</v>
      </c>
      <c r="P5" s="36">
        <v>9016</v>
      </c>
      <c r="Q5" s="4" t="str">
        <f>Balance!Q11</f>
        <v>185,370,740,1109,1294,2588</v>
      </c>
      <c r="R5" s="4">
        <v>59</v>
      </c>
      <c r="S5" s="50" t="s">
        <v>183</v>
      </c>
      <c r="T5" s="51" t="s">
        <v>233</v>
      </c>
      <c r="U5" t="s">
        <v>238</v>
      </c>
    </row>
    <row r="6" spans="1:21" ht="33">
      <c r="A6" s="2">
        <v>4</v>
      </c>
      <c r="B6" s="3" t="s">
        <v>30</v>
      </c>
      <c r="C6" s="3" t="s">
        <v>156</v>
      </c>
      <c r="D6" s="43" t="s">
        <v>156</v>
      </c>
      <c r="E6" s="43" t="s">
        <v>156</v>
      </c>
      <c r="F6" s="40" t="str">
        <f>UnitExchange!K8</f>
        <v>1E+77,2E+77,5E+77,2E+78,1E+79</v>
      </c>
      <c r="G6" s="3" t="str">
        <f>UnitExchange!B8</f>
        <v>10겁,20겁,50겁,200겁,1000겁</v>
      </c>
      <c r="H6" s="6" t="str">
        <f t="shared" si="1"/>
        <v>9016,9016,9016,9016,9016</v>
      </c>
      <c r="I6" s="35" t="str">
        <f>Balance!O12</f>
        <v>220,220,220,220,220</v>
      </c>
      <c r="J6" s="3" t="s">
        <v>17</v>
      </c>
      <c r="K6" s="43">
        <v>9016</v>
      </c>
      <c r="L6" s="3">
        <v>150</v>
      </c>
      <c r="M6" s="4">
        <v>49</v>
      </c>
      <c r="N6" s="4" t="str">
        <f>Balance!P12</f>
        <v>0.03,0.07,0.15,0.31,0.55,0.83,1.38</v>
      </c>
      <c r="O6" s="4">
        <f t="shared" si="0"/>
        <v>6</v>
      </c>
      <c r="P6" s="36">
        <v>9016</v>
      </c>
      <c r="Q6" s="4" t="str">
        <f>Balance!Q12</f>
        <v>216,432,864,1296,1512,3024</v>
      </c>
      <c r="R6" s="4">
        <v>60</v>
      </c>
      <c r="S6" s="50" t="s">
        <v>183</v>
      </c>
      <c r="T6" s="51" t="s">
        <v>233</v>
      </c>
      <c r="U6" t="s">
        <v>53</v>
      </c>
    </row>
    <row r="7" spans="1:21" ht="33">
      <c r="A7" s="2">
        <v>5</v>
      </c>
      <c r="B7" s="3" t="s">
        <v>31</v>
      </c>
      <c r="C7" s="3" t="s">
        <v>153</v>
      </c>
      <c r="D7" s="43" t="s">
        <v>153</v>
      </c>
      <c r="E7" s="43" t="s">
        <v>153</v>
      </c>
      <c r="F7" s="40" t="str">
        <f>UnitExchange!K9</f>
        <v>1E+81,2E+81,5E+81,2E+82,1E+83</v>
      </c>
      <c r="G7" s="3" t="str">
        <f>UnitExchange!B9</f>
        <v>10업,20업,50업,200업,1000업</v>
      </c>
      <c r="H7" s="6" t="str">
        <f t="shared" si="1"/>
        <v>9016,9016,9016,9016,9016</v>
      </c>
      <c r="I7" s="35" t="str">
        <f>Balance!O13</f>
        <v>240,240,240,240,240</v>
      </c>
      <c r="J7" s="3" t="s">
        <v>17</v>
      </c>
      <c r="K7" s="43">
        <v>9016</v>
      </c>
      <c r="L7" s="3">
        <v>160</v>
      </c>
      <c r="M7" s="4">
        <v>49</v>
      </c>
      <c r="N7" s="4" t="str">
        <f>Balance!P13</f>
        <v>0.03,0.08,0.18,0.38,0.67,1.01,1.69</v>
      </c>
      <c r="O7" s="4">
        <f t="shared" si="0"/>
        <v>6</v>
      </c>
      <c r="P7" s="36">
        <v>9016</v>
      </c>
      <c r="Q7" s="4" t="str">
        <f>Balance!Q13</f>
        <v>250,500,999,1498,1748,3496</v>
      </c>
      <c r="R7" s="4">
        <v>61</v>
      </c>
      <c r="S7" s="50" t="s">
        <v>183</v>
      </c>
      <c r="T7" s="51" t="s">
        <v>233</v>
      </c>
      <c r="U7" t="s">
        <v>54</v>
      </c>
    </row>
    <row r="8" spans="1:21" ht="33">
      <c r="A8" s="2">
        <v>6</v>
      </c>
      <c r="B8" s="3" t="s">
        <v>32</v>
      </c>
      <c r="C8" s="3" t="s">
        <v>154</v>
      </c>
      <c r="D8" s="43" t="s">
        <v>154</v>
      </c>
      <c r="E8" s="43" t="s">
        <v>154</v>
      </c>
      <c r="F8" s="40" t="str">
        <f>UnitExchange!K10</f>
        <v>1E+85,2E+85,5E+85,2E+86,1E+87</v>
      </c>
      <c r="G8" s="3" t="str">
        <f>UnitExchange!B10</f>
        <v>10긍,20긍,50긍,200긍,1000긍</v>
      </c>
      <c r="H8" s="6" t="str">
        <f t="shared" si="1"/>
        <v>9016,9016,9016,9016,9016</v>
      </c>
      <c r="I8" s="35" t="str">
        <f>Balance!O14</f>
        <v>250,250,250,250,250</v>
      </c>
      <c r="J8" s="3" t="s">
        <v>17</v>
      </c>
      <c r="K8" s="43">
        <v>9016</v>
      </c>
      <c r="L8" s="3">
        <v>170</v>
      </c>
      <c r="M8" s="4">
        <v>49</v>
      </c>
      <c r="N8" s="4" t="str">
        <f>Balance!P14</f>
        <v>0.04,0.1,0.22,0.46,0.81,1.22,2.04</v>
      </c>
      <c r="O8" s="4">
        <f t="shared" si="0"/>
        <v>6</v>
      </c>
      <c r="P8" s="36">
        <v>9016</v>
      </c>
      <c r="Q8" s="4" t="str">
        <f>Balance!Q14</f>
        <v>286,572,1143,1714,2000,4000</v>
      </c>
      <c r="R8" s="4">
        <v>62</v>
      </c>
      <c r="S8" s="50" t="s">
        <v>183</v>
      </c>
      <c r="T8" s="51" t="s">
        <v>233</v>
      </c>
      <c r="U8" t="s">
        <v>55</v>
      </c>
    </row>
    <row r="9" spans="1:21" ht="33">
      <c r="A9" s="5">
        <v>7</v>
      </c>
      <c r="B9" s="3" t="s">
        <v>33</v>
      </c>
      <c r="C9" s="3" t="s">
        <v>155</v>
      </c>
      <c r="D9" s="43" t="s">
        <v>155</v>
      </c>
      <c r="E9" s="43" t="s">
        <v>155</v>
      </c>
      <c r="F9" s="40" t="str">
        <f>UnitExchange!K11</f>
        <v>1E+89,2E+89,5E+89,2E+90,1E+91</v>
      </c>
      <c r="G9" s="3" t="str">
        <f>UnitExchange!B11</f>
        <v>10갈,20갈,50갈,200갈,1000갈</v>
      </c>
      <c r="H9" s="6" t="str">
        <f t="shared" si="1"/>
        <v>9016,9016,9016,9016,9016</v>
      </c>
      <c r="I9" s="35" t="str">
        <f>Balance!O15</f>
        <v>260,260,260,260,260</v>
      </c>
      <c r="J9" s="3" t="s">
        <v>17</v>
      </c>
      <c r="K9" s="43">
        <v>9016</v>
      </c>
      <c r="L9" s="3">
        <v>180</v>
      </c>
      <c r="M9" s="4">
        <v>49</v>
      </c>
      <c r="N9" s="4" t="str">
        <f>Balance!P15</f>
        <v>0.04,0.11,0.25,0.53,0.95,1.44,2.42</v>
      </c>
      <c r="O9" s="4">
        <f t="shared" si="0"/>
        <v>6</v>
      </c>
      <c r="P9" s="36">
        <v>9016</v>
      </c>
      <c r="Q9" s="4" t="str">
        <f>Balance!Q15</f>
        <v>324,648,1296,1944,2268,4536</v>
      </c>
      <c r="R9" s="4">
        <v>63</v>
      </c>
      <c r="S9" s="50" t="s">
        <v>183</v>
      </c>
      <c r="T9" s="51" t="s">
        <v>233</v>
      </c>
      <c r="U9" t="s">
        <v>56</v>
      </c>
    </row>
    <row r="10" spans="1:21" s="1" customFormat="1" ht="33">
      <c r="A10" s="2">
        <v>8</v>
      </c>
      <c r="B10" s="3" t="s">
        <v>34</v>
      </c>
      <c r="C10" s="3" t="s">
        <v>150</v>
      </c>
      <c r="D10" s="43" t="s">
        <v>150</v>
      </c>
      <c r="E10" s="43" t="s">
        <v>150</v>
      </c>
      <c r="F10" s="40" t="str">
        <f>UnitExchange!K12</f>
        <v>1E+93,2E+93,5E+93,2E+94,1E+95</v>
      </c>
      <c r="G10" s="3" t="str">
        <f>UnitExchange!B12</f>
        <v>10라,20라,50라,200라,1000라</v>
      </c>
      <c r="H10" s="6" t="str">
        <f t="shared" si="1"/>
        <v>9016,9016,9016,9016,9016</v>
      </c>
      <c r="I10" s="35" t="str">
        <f>Balance!O16</f>
        <v>280,280,280,280,280</v>
      </c>
      <c r="J10" s="3" t="s">
        <v>17</v>
      </c>
      <c r="K10" s="43">
        <v>9016</v>
      </c>
      <c r="L10" s="3">
        <v>190</v>
      </c>
      <c r="M10" s="4">
        <v>49</v>
      </c>
      <c r="N10" s="4" t="str">
        <f>Balance!P16</f>
        <v>0.05,0.14,0.31,0.65,1.15,1.74,2.91</v>
      </c>
      <c r="O10" s="4">
        <f t="shared" si="0"/>
        <v>6</v>
      </c>
      <c r="P10" s="36">
        <v>9016</v>
      </c>
      <c r="Q10" s="4" t="str">
        <f>Balance!Q16</f>
        <v>365,730,1460,2189,2554,5108</v>
      </c>
      <c r="R10" s="4">
        <v>64</v>
      </c>
      <c r="S10" s="50" t="s">
        <v>183</v>
      </c>
      <c r="T10" s="51" t="s">
        <v>233</v>
      </c>
      <c r="U10" s="1" t="s">
        <v>58</v>
      </c>
    </row>
    <row r="11" spans="1:21" ht="15" customHeight="1">
      <c r="A11" s="2">
        <v>9</v>
      </c>
      <c r="B11" s="3" t="s">
        <v>35</v>
      </c>
      <c r="C11" s="3" t="s">
        <v>149</v>
      </c>
      <c r="D11" s="43" t="s">
        <v>149</v>
      </c>
      <c r="E11" s="43" t="s">
        <v>149</v>
      </c>
      <c r="F11" s="40" t="str">
        <f>UnitExchange!K13</f>
        <v>1E+97,2E+97,5E+97,2E+98,1E+99</v>
      </c>
      <c r="G11" s="3" t="str">
        <f>UnitExchange!B13</f>
        <v>10가,20가,50가,200가,1000가</v>
      </c>
      <c r="H11" s="6" t="str">
        <f t="shared" si="1"/>
        <v>9016,9016,9016,9016,9016</v>
      </c>
      <c r="I11" s="35" t="str">
        <f>Balance!O17</f>
        <v>290,290,290,290,290</v>
      </c>
      <c r="J11" s="3" t="s">
        <v>17</v>
      </c>
      <c r="K11" s="43">
        <v>9016</v>
      </c>
      <c r="L11" s="3">
        <v>200</v>
      </c>
      <c r="M11" s="4">
        <v>49</v>
      </c>
      <c r="N11" s="4" t="str">
        <f>Balance!P17</f>
        <v>0.05,0.15,0.35,0.75,1.34,2.03,3.41</v>
      </c>
      <c r="O11" s="4">
        <f t="shared" si="0"/>
        <v>6</v>
      </c>
      <c r="P11" s="36">
        <v>9016</v>
      </c>
      <c r="Q11" s="4" t="str">
        <f>Balance!Q17</f>
        <v>408,816,1632,2448,2856,5712</v>
      </c>
      <c r="R11" s="4">
        <v>65</v>
      </c>
      <c r="S11" s="50" t="s">
        <v>183</v>
      </c>
      <c r="T11" s="51" t="s">
        <v>233</v>
      </c>
      <c r="U11" t="s">
        <v>60</v>
      </c>
    </row>
    <row r="12" spans="1:21" ht="33">
      <c r="A12" s="2">
        <v>10</v>
      </c>
      <c r="B12" s="3" t="s">
        <v>157</v>
      </c>
      <c r="C12" s="3" t="s">
        <v>158</v>
      </c>
      <c r="D12" s="43" t="s">
        <v>158</v>
      </c>
      <c r="E12" s="43" t="s">
        <v>158</v>
      </c>
      <c r="F12" s="40" t="str">
        <f>UnitExchange!K14</f>
        <v>1E+101,2E+101,5E+101,2E+102,1E+103</v>
      </c>
      <c r="G12" s="3" t="str">
        <f>UnitExchange!B14</f>
        <v>10언,20언,50언,200언,1000언</v>
      </c>
      <c r="H12" s="6" t="str">
        <f t="shared" si="1"/>
        <v>9016,9016,9016,9016,9016</v>
      </c>
      <c r="I12" s="35" t="str">
        <f>Balance!O18</f>
        <v>300,300,300,300,300</v>
      </c>
      <c r="J12" s="3" t="s">
        <v>17</v>
      </c>
      <c r="K12" s="43">
        <v>9016</v>
      </c>
      <c r="L12" s="3">
        <v>210</v>
      </c>
      <c r="M12" s="4">
        <v>49</v>
      </c>
      <c r="N12" s="4" t="str">
        <f>Balance!P18</f>
        <v>0.06,0.21,0.51,1.1,1.98,3.01,5.06</v>
      </c>
      <c r="O12" s="4">
        <f t="shared" si="0"/>
        <v>6</v>
      </c>
      <c r="P12" s="36">
        <v>9016</v>
      </c>
      <c r="Q12" s="4" t="str">
        <f>Balance!Q18</f>
        <v>580,1160,2319,3478,4058,8116</v>
      </c>
      <c r="R12" s="4">
        <v>66</v>
      </c>
      <c r="S12" s="50" t="s">
        <v>183</v>
      </c>
      <c r="T12" s="51" t="s">
        <v>233</v>
      </c>
      <c r="U12" t="s">
        <v>239</v>
      </c>
    </row>
    <row r="13" spans="1:21" ht="33">
      <c r="A13" s="2">
        <v>11</v>
      </c>
      <c r="B13" s="3" t="s">
        <v>165</v>
      </c>
      <c r="C13" s="3" t="s">
        <v>169</v>
      </c>
      <c r="D13" s="43" t="s">
        <v>169</v>
      </c>
      <c r="E13" s="43" t="s">
        <v>169</v>
      </c>
      <c r="F13" s="40" t="str">
        <f>UnitExchange!K15</f>
        <v>1E+105,2E+105,5E+105,2E+106,1E+107</v>
      </c>
      <c r="G13" s="3" t="str">
        <f>UnitExchange!B15</f>
        <v>10승,20승,50승,200승,1000승</v>
      </c>
      <c r="H13" s="6" t="str">
        <f t="shared" si="1"/>
        <v>9016,9016,9016,9016,9016</v>
      </c>
      <c r="I13" s="35" t="str">
        <f>Balance!O19</f>
        <v>320,320,320,320,320</v>
      </c>
      <c r="J13" s="3" t="s">
        <v>170</v>
      </c>
      <c r="K13" s="43">
        <v>9016</v>
      </c>
      <c r="L13" s="3">
        <v>220</v>
      </c>
      <c r="M13" s="4">
        <v>49</v>
      </c>
      <c r="N13" s="4" t="str">
        <f>Balance!P19</f>
        <v>0.06,0.23,0.56,1.21,2.18,3.31,5.56</v>
      </c>
      <c r="O13" s="4">
        <f t="shared" si="0"/>
        <v>6</v>
      </c>
      <c r="P13" s="36">
        <v>9016</v>
      </c>
      <c r="Q13" s="4" t="str">
        <f>Balance!Q19</f>
        <v>608,1215,2429,3644,4251,8502</v>
      </c>
      <c r="R13" s="4">
        <v>67</v>
      </c>
      <c r="S13" s="50" t="s">
        <v>183</v>
      </c>
      <c r="T13" s="51" t="s">
        <v>233</v>
      </c>
      <c r="U13" t="s">
        <v>240</v>
      </c>
    </row>
    <row r="14" spans="1:21" ht="33">
      <c r="A14" s="2">
        <v>12</v>
      </c>
      <c r="B14" s="3" t="s">
        <v>171</v>
      </c>
      <c r="C14" s="3" t="s">
        <v>168</v>
      </c>
      <c r="D14" s="43" t="s">
        <v>172</v>
      </c>
      <c r="E14" s="43" t="s">
        <v>172</v>
      </c>
      <c r="F14" s="40" t="str">
        <f>UnitExchange!K16</f>
        <v>1E+109,2E+109,5E+109,2E+110,1E+111</v>
      </c>
      <c r="G14" s="3" t="str">
        <f>UnitExchange!B16</f>
        <v>10마,20마,50마,200마,1000마</v>
      </c>
      <c r="H14" s="6" t="str">
        <f t="shared" si="1"/>
        <v>9016,9016,9016,9016,9016</v>
      </c>
      <c r="I14" s="35" t="str">
        <f>Balance!O20</f>
        <v>340,340,340,340,340</v>
      </c>
      <c r="J14" s="3" t="s">
        <v>170</v>
      </c>
      <c r="K14" s="43">
        <v>9016</v>
      </c>
      <c r="L14" s="3">
        <f>Balance!H21</f>
        <v>230</v>
      </c>
      <c r="M14" s="4">
        <v>49</v>
      </c>
      <c r="N14" s="4" t="str">
        <f>Balance!P20</f>
        <v>0.07,0.25,0.61,1.32,2.38,3.61,6.07</v>
      </c>
      <c r="O14" s="4">
        <f t="shared" si="0"/>
        <v>6</v>
      </c>
      <c r="P14" s="36">
        <v>9016</v>
      </c>
      <c r="Q14" s="4" t="str">
        <f>Balance!Q20</f>
        <v>635,1270,2540,3809,4444,8888</v>
      </c>
      <c r="R14" s="4">
        <v>68</v>
      </c>
      <c r="S14" s="50" t="s">
        <v>183</v>
      </c>
      <c r="T14" s="51" t="s">
        <v>233</v>
      </c>
      <c r="U14" t="s">
        <v>241</v>
      </c>
    </row>
    <row r="15" spans="1:21" ht="33">
      <c r="A15" s="2">
        <v>13</v>
      </c>
      <c r="B15" s="3" t="s">
        <v>178</v>
      </c>
      <c r="C15" s="3" t="s">
        <v>181</v>
      </c>
      <c r="D15" s="43" t="s">
        <v>181</v>
      </c>
      <c r="E15" s="43" t="s">
        <v>181</v>
      </c>
      <c r="F15" s="40" t="str">
        <f>UnitExchange!K17</f>
        <v>1E+113,2E+113,5E+113,2E+114,1E+115</v>
      </c>
      <c r="G15" s="3" t="str">
        <f>UnitExchange!B17</f>
        <v>10살,20살,50살,200살,1000살</v>
      </c>
      <c r="H15" s="6" t="str">
        <f t="shared" si="1"/>
        <v>9016,9016,9016,9016,9016</v>
      </c>
      <c r="I15" s="35" t="str">
        <f>Balance!O21</f>
        <v>350,350,350,350,350</v>
      </c>
      <c r="J15" s="3" t="s">
        <v>170</v>
      </c>
      <c r="K15" s="43">
        <v>9016</v>
      </c>
      <c r="L15" s="3">
        <f>Balance!H22</f>
        <v>240</v>
      </c>
      <c r="M15" s="4">
        <v>49</v>
      </c>
      <c r="N15" s="4" t="str">
        <f>Balance!P21</f>
        <v>0.07,0.27,0.67,1.47,2.67,4.07,6.86</v>
      </c>
      <c r="O15" s="4">
        <f t="shared" si="0"/>
        <v>6</v>
      </c>
      <c r="P15" s="36">
        <v>9016</v>
      </c>
      <c r="Q15" s="4" t="str">
        <f>Balance!Q21</f>
        <v>692,1383,2765,4148,4839,9678</v>
      </c>
      <c r="R15" s="4">
        <v>69</v>
      </c>
      <c r="S15" s="50" t="s">
        <v>183</v>
      </c>
      <c r="T15" s="51" t="s">
        <v>233</v>
      </c>
      <c r="U15" t="s">
        <v>177</v>
      </c>
    </row>
    <row r="16" spans="1:21" ht="33">
      <c r="A16" s="2">
        <v>14</v>
      </c>
      <c r="B16" s="3" t="s">
        <v>185</v>
      </c>
      <c r="C16" s="3" t="s">
        <v>244</v>
      </c>
      <c r="D16" s="43" t="s">
        <v>244</v>
      </c>
      <c r="E16" s="43" t="s">
        <v>244</v>
      </c>
      <c r="F16" s="53" t="str">
        <f>UnitExchange!K18</f>
        <v>1E+109,2E+109,5E+109,2E+110,1E+111</v>
      </c>
      <c r="G16" s="52" t="str">
        <f>UnitExchange!B18</f>
        <v>10마,20마,50마,200마,1000마</v>
      </c>
      <c r="H16" s="54" t="str">
        <f t="shared" si="1"/>
        <v>9016,9016,9016,9016,9016</v>
      </c>
      <c r="I16" s="55" t="s">
        <v>189</v>
      </c>
      <c r="J16" s="52" t="s">
        <v>170</v>
      </c>
      <c r="K16" s="43">
        <v>9016</v>
      </c>
      <c r="L16" s="3">
        <v>250</v>
      </c>
      <c r="M16" s="4">
        <v>49</v>
      </c>
      <c r="N16" s="4" t="s">
        <v>224</v>
      </c>
      <c r="O16" s="4">
        <f t="shared" si="0"/>
        <v>5</v>
      </c>
      <c r="P16" s="36">
        <v>9016</v>
      </c>
      <c r="Q16" s="4" t="s">
        <v>228</v>
      </c>
      <c r="R16" s="4">
        <v>-1</v>
      </c>
      <c r="S16" s="50" t="s">
        <v>184</v>
      </c>
      <c r="T16" s="51" t="s">
        <v>232</v>
      </c>
      <c r="U16" t="s">
        <v>242</v>
      </c>
    </row>
    <row r="17" spans="1:21" ht="33">
      <c r="A17" s="2">
        <v>15</v>
      </c>
      <c r="B17" s="3" t="s">
        <v>186</v>
      </c>
      <c r="C17" s="3" t="s">
        <v>245</v>
      </c>
      <c r="D17" s="43" t="s">
        <v>245</v>
      </c>
      <c r="E17" s="43" t="s">
        <v>245</v>
      </c>
      <c r="F17" s="53" t="str">
        <f>UnitExchange!K19</f>
        <v>1E+113,2E+113,5E+113,2E+114,1E+115</v>
      </c>
      <c r="G17" s="52" t="str">
        <f>UnitExchange!B19</f>
        <v>10살,20살,50살,200살,1000살</v>
      </c>
      <c r="H17" s="54" t="str">
        <f t="shared" si="1"/>
        <v>9016,9016,9016,9016,9016</v>
      </c>
      <c r="I17" s="55" t="s">
        <v>190</v>
      </c>
      <c r="J17" s="52" t="s">
        <v>170</v>
      </c>
      <c r="K17" s="43">
        <v>9016</v>
      </c>
      <c r="L17" s="3">
        <v>250</v>
      </c>
      <c r="M17" s="4">
        <v>49</v>
      </c>
      <c r="N17" s="4" t="s">
        <v>225</v>
      </c>
      <c r="O17" s="4">
        <f t="shared" si="0"/>
        <v>5</v>
      </c>
      <c r="P17" s="36">
        <v>9016</v>
      </c>
      <c r="Q17" s="4" t="s">
        <v>229</v>
      </c>
      <c r="R17" s="4">
        <v>-1</v>
      </c>
      <c r="S17" s="50" t="s">
        <v>184</v>
      </c>
      <c r="T17" s="51" t="s">
        <v>232</v>
      </c>
      <c r="U17" t="s">
        <v>242</v>
      </c>
    </row>
    <row r="18" spans="1:21" ht="33">
      <c r="A18" s="2">
        <v>16</v>
      </c>
      <c r="B18" s="3" t="s">
        <v>187</v>
      </c>
      <c r="C18" s="3" t="s">
        <v>246</v>
      </c>
      <c r="D18" s="43" t="s">
        <v>246</v>
      </c>
      <c r="E18" s="43" t="s">
        <v>246</v>
      </c>
      <c r="F18" s="53" t="str">
        <f>UnitExchange!K20</f>
        <v>1E+109,2E+109,5E+109,2E+110,1E+111</v>
      </c>
      <c r="G18" s="52" t="str">
        <f>UnitExchange!B20</f>
        <v>10마,20마,50마,200마,1000마</v>
      </c>
      <c r="H18" s="54" t="str">
        <f t="shared" si="1"/>
        <v>9016,9016,9016,9016,9016</v>
      </c>
      <c r="I18" s="55" t="s">
        <v>191</v>
      </c>
      <c r="J18" s="52" t="s">
        <v>170</v>
      </c>
      <c r="K18" s="43">
        <v>9016</v>
      </c>
      <c r="L18" s="3">
        <v>250</v>
      </c>
      <c r="M18" s="4">
        <v>49</v>
      </c>
      <c r="N18" s="4" t="s">
        <v>226</v>
      </c>
      <c r="O18" s="4">
        <f t="shared" si="0"/>
        <v>5</v>
      </c>
      <c r="P18" s="36">
        <v>9016</v>
      </c>
      <c r="Q18" s="4" t="s">
        <v>230</v>
      </c>
      <c r="R18" s="4">
        <v>-1</v>
      </c>
      <c r="S18" s="50" t="s">
        <v>184</v>
      </c>
      <c r="T18" s="51" t="s">
        <v>232</v>
      </c>
      <c r="U18" t="s">
        <v>242</v>
      </c>
    </row>
    <row r="19" spans="1:21" ht="33">
      <c r="A19" s="2">
        <v>17</v>
      </c>
      <c r="B19" s="3" t="s">
        <v>188</v>
      </c>
      <c r="C19" s="3" t="s">
        <v>247</v>
      </c>
      <c r="D19" s="43" t="s">
        <v>247</v>
      </c>
      <c r="E19" s="43" t="s">
        <v>247</v>
      </c>
      <c r="F19" s="53" t="str">
        <f>UnitExchange!K21</f>
        <v>1E+113,2E+113,5E+113,2E+114,1E+115</v>
      </c>
      <c r="G19" s="52" t="str">
        <f>UnitExchange!B21</f>
        <v>10살,20살,50살,200살,1000살</v>
      </c>
      <c r="H19" s="54" t="str">
        <f t="shared" si="1"/>
        <v>9016,9016,9016,9016,9016</v>
      </c>
      <c r="I19" s="55" t="s">
        <v>192</v>
      </c>
      <c r="J19" s="52" t="s">
        <v>170</v>
      </c>
      <c r="K19" s="43">
        <v>9016</v>
      </c>
      <c r="L19" s="3">
        <v>250</v>
      </c>
      <c r="M19" s="4">
        <v>49</v>
      </c>
      <c r="N19" s="4" t="s">
        <v>227</v>
      </c>
      <c r="O19" s="4">
        <f t="shared" si="0"/>
        <v>5</v>
      </c>
      <c r="P19" s="36">
        <v>9016</v>
      </c>
      <c r="Q19" s="4" t="s">
        <v>231</v>
      </c>
      <c r="R19" s="4">
        <v>-1</v>
      </c>
      <c r="S19" s="50" t="s">
        <v>184</v>
      </c>
      <c r="T19" s="51" t="s">
        <v>232</v>
      </c>
      <c r="U19" t="s">
        <v>242</v>
      </c>
    </row>
    <row r="20" spans="1:21" ht="33">
      <c r="A20" s="2">
        <v>18</v>
      </c>
      <c r="B20" s="3" t="s">
        <v>194</v>
      </c>
      <c r="C20" s="3" t="s">
        <v>195</v>
      </c>
      <c r="D20" s="43" t="s">
        <v>195</v>
      </c>
      <c r="E20" s="43" t="s">
        <v>195</v>
      </c>
      <c r="F20" s="40" t="s">
        <v>219</v>
      </c>
      <c r="G20" s="3" t="s">
        <v>220</v>
      </c>
      <c r="H20" s="6" t="str">
        <f t="shared" si="1"/>
        <v>9016,9016,9016,9016,9016</v>
      </c>
      <c r="I20" s="35" t="s">
        <v>216</v>
      </c>
      <c r="J20" s="3" t="s">
        <v>170</v>
      </c>
      <c r="K20" s="43">
        <v>9016</v>
      </c>
      <c r="L20" s="3">
        <v>250</v>
      </c>
      <c r="M20" s="4">
        <v>49</v>
      </c>
      <c r="N20" s="4" t="s">
        <v>217</v>
      </c>
      <c r="O20" s="4">
        <f t="shared" si="0"/>
        <v>6</v>
      </c>
      <c r="P20" s="36">
        <v>9016</v>
      </c>
      <c r="Q20" s="4" t="s">
        <v>218</v>
      </c>
      <c r="R20" s="4">
        <v>70</v>
      </c>
      <c r="S20" s="50" t="s">
        <v>183</v>
      </c>
      <c r="T20" s="51" t="s">
        <v>233</v>
      </c>
      <c r="U20" t="s">
        <v>243</v>
      </c>
    </row>
  </sheetData>
  <phoneticPr fontId="1" type="noConversion"/>
  <conditionalFormatting sqref="O2:O1048576">
    <cfRule type="uniqueValues" dxfId="3" priority="5"/>
  </conditionalFormatting>
  <conditionalFormatting sqref="M2:M1048576">
    <cfRule type="uniqueValues" dxfId="2" priority="4"/>
  </conditionalFormatting>
  <conditionalFormatting sqref="P2:P1048576">
    <cfRule type="uniqueValues" dxfId="1" priority="3"/>
  </conditionalFormatting>
  <conditionalFormatting sqref="J2:J1048576">
    <cfRule type="uniqu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15A5-0A26-4B2F-8716-20DE31E1881F}">
  <dimension ref="A1:AF81"/>
  <sheetViews>
    <sheetView topLeftCell="L1" workbookViewId="0">
      <selection activeCell="AF48" sqref="AF48"/>
    </sheetView>
  </sheetViews>
  <sheetFormatPr defaultColWidth="8.75" defaultRowHeight="16.5"/>
  <cols>
    <col min="1" max="1" width="36.375" style="2" customWidth="1"/>
    <col min="2" max="2" width="20.125" style="2" customWidth="1"/>
    <col min="3" max="4" width="11.625" style="2" customWidth="1"/>
    <col min="5" max="5" width="3" style="11" customWidth="1"/>
    <col min="6" max="6" width="4.5" style="2" customWidth="1"/>
    <col min="7" max="7" width="8.75" style="12"/>
    <col min="8" max="8" width="10.25" style="12" bestFit="1" customWidth="1"/>
    <col min="9" max="9" width="8.75" style="12"/>
    <col min="10" max="10" width="14.875" style="12" customWidth="1"/>
    <col min="11" max="13" width="8.75" style="12"/>
    <col min="14" max="14" width="19.25" style="12" bestFit="1" customWidth="1"/>
    <col min="15" max="15" width="19.25" style="12" customWidth="1"/>
    <col min="16" max="16" width="14.625" style="12" bestFit="1" customWidth="1"/>
    <col min="17" max="17" width="19.375" style="12" customWidth="1"/>
    <col min="18" max="18" width="29.625" style="2" bestFit="1" customWidth="1"/>
    <col min="19" max="19" width="38" style="2" hidden="1" customWidth="1"/>
    <col min="20" max="20" width="43.5" style="2" hidden="1" customWidth="1"/>
    <col min="21" max="21" width="40.75" style="2" hidden="1" customWidth="1"/>
    <col min="22" max="22" width="32.375" style="2" hidden="1" customWidth="1"/>
    <col min="23" max="23" width="37.25" style="2" hidden="1" customWidth="1"/>
    <col min="24" max="24" width="10" style="2" customWidth="1"/>
    <col min="25" max="25" width="8.75" style="2"/>
    <col min="26" max="26" width="26.25" style="2" bestFit="1" customWidth="1"/>
    <col min="27" max="27" width="21.625" style="2" bestFit="1" customWidth="1"/>
    <col min="28" max="28" width="10.25" style="2" bestFit="1" customWidth="1"/>
    <col min="29" max="16384" width="8.75" style="2"/>
  </cols>
  <sheetData>
    <row r="1" spans="1:27" s="7" customFormat="1" ht="16.5" customHeight="1">
      <c r="A1" s="57" t="s">
        <v>38</v>
      </c>
      <c r="B1" s="47"/>
      <c r="C1" s="47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27" s="9" customFormat="1" ht="17.25" customHeight="1" thickBot="1">
      <c r="A2" s="58"/>
      <c r="B2" s="48"/>
      <c r="C2" s="48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5" spans="1:27">
      <c r="H5" s="13"/>
      <c r="I5" s="13"/>
      <c r="J5" s="13"/>
    </row>
    <row r="6" spans="1:27">
      <c r="A6" s="14" t="s">
        <v>39</v>
      </c>
      <c r="B6" s="14"/>
      <c r="C6" s="14"/>
      <c r="D6" s="14"/>
      <c r="G6" s="12" t="s">
        <v>97</v>
      </c>
      <c r="N6" s="12" t="s">
        <v>98</v>
      </c>
      <c r="V6" s="12"/>
      <c r="Y6" s="12" t="s">
        <v>221</v>
      </c>
      <c r="Z6" s="12"/>
      <c r="AA6" s="12"/>
    </row>
    <row r="7" spans="1:27" ht="17.25" thickBot="1">
      <c r="A7" s="15" t="s">
        <v>40</v>
      </c>
      <c r="B7" s="15"/>
      <c r="C7" s="15"/>
      <c r="D7" s="15"/>
      <c r="E7" s="16"/>
      <c r="G7" s="17" t="s">
        <v>41</v>
      </c>
      <c r="H7" s="17" t="s">
        <v>42</v>
      </c>
      <c r="I7" s="17" t="s">
        <v>43</v>
      </c>
      <c r="J7" s="17" t="s">
        <v>44</v>
      </c>
      <c r="N7" s="27" t="s">
        <v>70</v>
      </c>
      <c r="O7" s="27" t="s">
        <v>9</v>
      </c>
      <c r="P7" s="27" t="s">
        <v>14</v>
      </c>
      <c r="Q7" s="27" t="s">
        <v>36</v>
      </c>
      <c r="Y7" s="27" t="s">
        <v>70</v>
      </c>
      <c r="Z7" s="27" t="s">
        <v>14</v>
      </c>
      <c r="AA7" s="27" t="s">
        <v>36</v>
      </c>
    </row>
    <row r="8" spans="1:27" ht="17.25" thickTop="1">
      <c r="A8" s="15" t="s">
        <v>45</v>
      </c>
      <c r="B8" s="12"/>
      <c r="C8" s="15"/>
      <c r="D8" s="15"/>
      <c r="E8" s="16"/>
      <c r="G8" s="12" t="s">
        <v>46</v>
      </c>
      <c r="H8" s="12">
        <v>110</v>
      </c>
      <c r="I8" s="12">
        <f>H8*$B$9*$B$18*($B$13/100)</f>
        <v>792</v>
      </c>
      <c r="J8" s="12">
        <f>ROUNDUP((I8/5),-1)</f>
        <v>160</v>
      </c>
      <c r="N8" s="12" t="s">
        <v>16</v>
      </c>
      <c r="O8" s="2" t="str">
        <f>J8&amp;","&amp;J8&amp;","&amp;J8&amp;","&amp;J8&amp;","&amp;J8</f>
        <v>160,160,160,160,160</v>
      </c>
      <c r="P8" s="2" t="str">
        <f t="shared" ref="P8:P22" si="0">H66&amp;","&amp;I66&amp;","&amp;J66&amp;","&amp;K66&amp;","&amp;L66&amp;","&amp;M66&amp;","&amp;N66</f>
        <v>0.01,0.03,0.06,0.12,0.21,0.31,0.51</v>
      </c>
      <c r="Q8" s="12" t="str">
        <f>H28&amp;","&amp;I28&amp;","&amp;J28&amp;","&amp;K28&amp;","&amp;L28&amp;","&amp;M28</f>
        <v>106,212,423,634,740,1480</v>
      </c>
      <c r="Y8" s="12" t="s">
        <v>199</v>
      </c>
      <c r="Z8" s="2" t="str">
        <f t="shared" ref="Z8:Z22" si="1">Z66&amp;","&amp;AA66&amp;","&amp;AB66&amp;","&amp;AC66&amp;","&amp;AD66&amp;","&amp;AE66</f>
        <v>0.01,0.23,0.67,1.54,2.84,4.36</v>
      </c>
      <c r="AA8" s="56" t="str">
        <f t="shared" ref="AA8:AA22" si="2">Z28&amp;","&amp;AA28&amp;","&amp;AB28&amp;","&amp;AC28&amp;","&amp;AD28</f>
        <v>720,1440,2880,4320,5040</v>
      </c>
    </row>
    <row r="9" spans="1:27">
      <c r="A9" s="18" t="s">
        <v>47</v>
      </c>
      <c r="B9" s="19">
        <v>12</v>
      </c>
      <c r="C9" s="15"/>
      <c r="D9" s="15"/>
      <c r="E9" s="16"/>
      <c r="G9" s="12" t="s">
        <v>48</v>
      </c>
      <c r="H9" s="12">
        <v>120</v>
      </c>
      <c r="I9" s="12">
        <f t="shared" ref="I9:I17" si="3">H9*$B$9*$B$18*($B$13/100)</f>
        <v>864</v>
      </c>
      <c r="J9" s="12">
        <f t="shared" ref="J9:J21" si="4">ROUNDUP((I9/5),-1)</f>
        <v>180</v>
      </c>
      <c r="N9" s="12" t="s">
        <v>18</v>
      </c>
      <c r="O9" s="2" t="str">
        <f t="shared" ref="O9:O16" si="5">J9&amp;","&amp;J9&amp;","&amp;J9&amp;","&amp;J9&amp;","&amp;J9</f>
        <v>180,180,180,180,180</v>
      </c>
      <c r="P9" s="2" t="str">
        <f t="shared" si="0"/>
        <v>0.01,0.03,0.07,0.15,0.27,0.41,0.68</v>
      </c>
      <c r="Q9" s="12" t="str">
        <f t="shared" ref="Q9:Q17" si="6">H29&amp;","&amp;I29&amp;","&amp;J29&amp;","&amp;K29&amp;","&amp;L29&amp;","&amp;M29</f>
        <v>130,260,519,778,908,1816</v>
      </c>
      <c r="Y9" s="12" t="s">
        <v>200</v>
      </c>
      <c r="Z9" s="2" t="str">
        <f t="shared" si="1"/>
        <v>0.02,0.26,0.73,1.66,3.06,4.69</v>
      </c>
      <c r="AA9" s="56" t="str">
        <f t="shared" si="2"/>
        <v>744,1488,2976,4464,5208</v>
      </c>
    </row>
    <row r="10" spans="1:27">
      <c r="C10" s="15"/>
      <c r="D10" s="15"/>
      <c r="E10" s="16"/>
      <c r="G10" s="12" t="s">
        <v>49</v>
      </c>
      <c r="H10" s="12">
        <v>130</v>
      </c>
      <c r="I10" s="12">
        <f t="shared" si="3"/>
        <v>936</v>
      </c>
      <c r="J10" s="12">
        <f t="shared" si="4"/>
        <v>190</v>
      </c>
      <c r="N10" s="12" t="s">
        <v>19</v>
      </c>
      <c r="O10" s="2" t="str">
        <f t="shared" si="5"/>
        <v>190,190,190,190,190</v>
      </c>
      <c r="P10" s="2" t="str">
        <f t="shared" si="0"/>
        <v>0.02,0.05,0.1,0.2,0.35,0.53,0.88</v>
      </c>
      <c r="Q10" s="12" t="str">
        <f t="shared" si="6"/>
        <v>156,312,624,936,1092,2184</v>
      </c>
      <c r="Y10" s="12" t="s">
        <v>201</v>
      </c>
      <c r="Z10" s="2" t="str">
        <f t="shared" si="1"/>
        <v>0.03,0.28,0.78,1.78,3.28,5.03</v>
      </c>
      <c r="AA10" s="56" t="str">
        <f t="shared" si="2"/>
        <v>768,1536,3072,4608,5376</v>
      </c>
    </row>
    <row r="11" spans="1:27">
      <c r="A11" s="20" t="s">
        <v>50</v>
      </c>
      <c r="B11" s="20" t="s">
        <v>51</v>
      </c>
      <c r="C11" s="12"/>
      <c r="D11" s="12"/>
      <c r="E11" s="16"/>
      <c r="G11" s="12" t="s">
        <v>52</v>
      </c>
      <c r="H11" s="12">
        <v>140</v>
      </c>
      <c r="I11" s="12">
        <f t="shared" si="3"/>
        <v>1008</v>
      </c>
      <c r="J11" s="12">
        <f t="shared" si="4"/>
        <v>210</v>
      </c>
      <c r="N11" s="12" t="s">
        <v>86</v>
      </c>
      <c r="O11" s="2" t="str">
        <f t="shared" si="5"/>
        <v>210,210,210,210,210</v>
      </c>
      <c r="P11" s="2" t="str">
        <f t="shared" si="0"/>
        <v>0.02,0.06,0.13,0.26,0.45,0.67,1.11</v>
      </c>
      <c r="Q11" s="12" t="str">
        <f t="shared" si="6"/>
        <v>185,370,740,1109,1294,2588</v>
      </c>
      <c r="Y11" s="12" t="s">
        <v>202</v>
      </c>
      <c r="Z11" s="2" t="str">
        <f t="shared" si="1"/>
        <v>0.04,0.31,0.85,1.92,3.52,5.39</v>
      </c>
      <c r="AA11" s="56" t="str">
        <f t="shared" si="2"/>
        <v>792,1584,3168,4752,5544</v>
      </c>
    </row>
    <row r="12" spans="1:27">
      <c r="A12" s="21" t="s">
        <v>42</v>
      </c>
      <c r="B12" s="22">
        <f>100-B13</f>
        <v>70</v>
      </c>
      <c r="C12" s="12"/>
      <c r="D12" s="12"/>
      <c r="E12" s="16"/>
      <c r="G12" s="12" t="s">
        <v>53</v>
      </c>
      <c r="H12" s="12">
        <v>150</v>
      </c>
      <c r="I12" s="12">
        <f t="shared" si="3"/>
        <v>1080</v>
      </c>
      <c r="J12" s="12">
        <f t="shared" si="4"/>
        <v>220</v>
      </c>
      <c r="N12" s="12" t="s">
        <v>20</v>
      </c>
      <c r="O12" s="2" t="str">
        <f t="shared" si="5"/>
        <v>220,220,220,220,220</v>
      </c>
      <c r="P12" s="2" t="str">
        <f t="shared" si="0"/>
        <v>0.03,0.07,0.15,0.31,0.55,0.83,1.38</v>
      </c>
      <c r="Q12" s="12" t="str">
        <f t="shared" si="6"/>
        <v>216,432,864,1296,1512,3024</v>
      </c>
      <c r="Y12" s="12" t="s">
        <v>203</v>
      </c>
      <c r="Z12" s="2" t="str">
        <f t="shared" si="1"/>
        <v>0.05,0.34,0.91,2.05,3.76,5.75</v>
      </c>
      <c r="AA12" s="56" t="str">
        <f t="shared" si="2"/>
        <v>816,1632,3264,4896,5712</v>
      </c>
    </row>
    <row r="13" spans="1:27">
      <c r="A13" s="21" t="s">
        <v>43</v>
      </c>
      <c r="B13" s="22">
        <v>30</v>
      </c>
      <c r="C13" s="12"/>
      <c r="D13" s="12"/>
      <c r="E13" s="16"/>
      <c r="G13" s="12" t="s">
        <v>54</v>
      </c>
      <c r="H13" s="12">
        <v>160</v>
      </c>
      <c r="I13" s="12">
        <f t="shared" si="3"/>
        <v>1152</v>
      </c>
      <c r="J13" s="12">
        <f t="shared" si="4"/>
        <v>240</v>
      </c>
      <c r="N13" s="12" t="s">
        <v>21</v>
      </c>
      <c r="O13" s="2" t="str">
        <f t="shared" si="5"/>
        <v>240,240,240,240,240</v>
      </c>
      <c r="P13" s="2" t="str">
        <f t="shared" si="0"/>
        <v>0.03,0.08,0.18,0.38,0.67,1.01,1.69</v>
      </c>
      <c r="Q13" s="12" t="str">
        <f t="shared" si="6"/>
        <v>250,500,999,1498,1748,3496</v>
      </c>
      <c r="Y13" s="12" t="s">
        <v>204</v>
      </c>
      <c r="Z13" s="2" t="str">
        <f t="shared" si="1"/>
        <v>0.06,0.37,0.98,2.19,4.01,6.13</v>
      </c>
      <c r="AA13" s="56" t="str">
        <f t="shared" si="2"/>
        <v>840,1680,3360,5040,5880</v>
      </c>
    </row>
    <row r="14" spans="1:27">
      <c r="C14" s="12"/>
      <c r="D14" s="12"/>
      <c r="E14" s="16"/>
      <c r="G14" s="12" t="s">
        <v>55</v>
      </c>
      <c r="H14" s="12">
        <v>170</v>
      </c>
      <c r="I14" s="12">
        <f t="shared" si="3"/>
        <v>1224</v>
      </c>
      <c r="J14" s="12">
        <f t="shared" si="4"/>
        <v>250</v>
      </c>
      <c r="N14" s="12" t="s">
        <v>22</v>
      </c>
      <c r="O14" s="2" t="str">
        <f t="shared" si="5"/>
        <v>250,250,250,250,250</v>
      </c>
      <c r="P14" s="2" t="str">
        <f t="shared" si="0"/>
        <v>0.04,0.1,0.22,0.46,0.81,1.22,2.04</v>
      </c>
      <c r="Q14" s="12" t="str">
        <f t="shared" si="6"/>
        <v>286,572,1143,1714,2000,4000</v>
      </c>
      <c r="Y14" s="12" t="s">
        <v>205</v>
      </c>
      <c r="Z14" s="2" t="str">
        <f t="shared" si="1"/>
        <v>0.07,0.4,1.05,2.34,4.27,6.52</v>
      </c>
      <c r="AA14" s="56" t="str">
        <f t="shared" si="2"/>
        <v>864,1728,3456,5184,6048</v>
      </c>
    </row>
    <row r="15" spans="1:27">
      <c r="D15" s="12"/>
      <c r="E15" s="16"/>
      <c r="G15" s="12" t="s">
        <v>56</v>
      </c>
      <c r="H15" s="12">
        <v>180</v>
      </c>
      <c r="I15" s="12">
        <f t="shared" si="3"/>
        <v>1296</v>
      </c>
      <c r="J15" s="12">
        <f t="shared" si="4"/>
        <v>260</v>
      </c>
      <c r="N15" s="12" t="s">
        <v>23</v>
      </c>
      <c r="O15" s="2" t="str">
        <f t="shared" si="5"/>
        <v>260,260,260,260,260</v>
      </c>
      <c r="P15" s="2" t="str">
        <f t="shared" si="0"/>
        <v>0.04,0.11,0.25,0.53,0.95,1.44,2.42</v>
      </c>
      <c r="Q15" s="12" t="str">
        <f t="shared" si="6"/>
        <v>324,648,1296,1944,2268,4536</v>
      </c>
      <c r="Y15" s="12" t="s">
        <v>206</v>
      </c>
      <c r="Z15" s="2" t="str">
        <f t="shared" si="1"/>
        <v>0.08,0.43,1.12,2.49,4.54,6.93</v>
      </c>
      <c r="AA15" s="56" t="str">
        <f t="shared" si="2"/>
        <v>888,1776,3552,5328,6216</v>
      </c>
    </row>
    <row r="16" spans="1:27">
      <c r="A16" s="15" t="s">
        <v>57</v>
      </c>
      <c r="B16" s="15"/>
      <c r="C16" s="12"/>
      <c r="D16" s="12"/>
      <c r="E16" s="16"/>
      <c r="G16" s="12" t="s">
        <v>58</v>
      </c>
      <c r="H16" s="12">
        <v>190</v>
      </c>
      <c r="I16" s="12">
        <f t="shared" si="3"/>
        <v>1368</v>
      </c>
      <c r="J16" s="12">
        <f t="shared" si="4"/>
        <v>280</v>
      </c>
      <c r="N16" s="12" t="s">
        <v>24</v>
      </c>
      <c r="O16" s="2" t="str">
        <f t="shared" si="5"/>
        <v>280,280,280,280,280</v>
      </c>
      <c r="P16" s="2" t="str">
        <f t="shared" si="0"/>
        <v>0.05,0.14,0.31,0.65,1.15,1.74,2.91</v>
      </c>
      <c r="Q16" s="12" t="str">
        <f t="shared" si="6"/>
        <v>365,730,1460,2189,2554,5108</v>
      </c>
      <c r="Y16" s="12" t="s">
        <v>207</v>
      </c>
      <c r="Z16" s="2" t="str">
        <f t="shared" si="1"/>
        <v>0.09,0.46,1.19,2.64,4.81,7.34</v>
      </c>
      <c r="AA16" s="56" t="str">
        <f t="shared" si="2"/>
        <v>912,1824,3648,5472,6384</v>
      </c>
    </row>
    <row r="17" spans="1:32">
      <c r="A17" s="23" t="s">
        <v>59</v>
      </c>
      <c r="D17" s="15"/>
      <c r="E17" s="16"/>
      <c r="G17" s="12" t="s">
        <v>60</v>
      </c>
      <c r="H17" s="12">
        <v>200</v>
      </c>
      <c r="I17" s="12">
        <f t="shared" si="3"/>
        <v>1440</v>
      </c>
      <c r="J17" s="12">
        <f t="shared" si="4"/>
        <v>290</v>
      </c>
      <c r="N17" s="12" t="s">
        <v>25</v>
      </c>
      <c r="O17" s="2" t="str">
        <f>J17&amp;","&amp;J17&amp;","&amp;J17&amp;","&amp;J17&amp;","&amp;J17</f>
        <v>290,290,290,290,290</v>
      </c>
      <c r="P17" s="2" t="str">
        <f t="shared" si="0"/>
        <v>0.05,0.15,0.35,0.75,1.34,2.03,3.41</v>
      </c>
      <c r="Q17" s="12" t="str">
        <f t="shared" si="6"/>
        <v>408,816,1632,2448,2856,5712</v>
      </c>
      <c r="Y17" s="12" t="s">
        <v>208</v>
      </c>
      <c r="Z17" s="2" t="str">
        <f t="shared" si="1"/>
        <v>0.1,0.49,1.26,2.79,5.09,7.77</v>
      </c>
      <c r="AA17" s="56" t="str">
        <f t="shared" si="2"/>
        <v>936,1872,3744,5616,6552</v>
      </c>
    </row>
    <row r="18" spans="1:32">
      <c r="A18" s="18" t="s">
        <v>61</v>
      </c>
      <c r="B18" s="19">
        <v>2</v>
      </c>
      <c r="C18" s="15"/>
      <c r="E18" s="16"/>
      <c r="G18" s="46" t="s">
        <v>102</v>
      </c>
      <c r="H18" s="46"/>
      <c r="I18" s="46"/>
      <c r="J18" s="46"/>
      <c r="N18" s="12" t="s">
        <v>106</v>
      </c>
      <c r="O18" s="2" t="str">
        <f>J19&amp;","&amp;J19&amp;","&amp;J19&amp;","&amp;J19&amp;","&amp;J19</f>
        <v>300,300,300,300,300</v>
      </c>
      <c r="P18" s="2" t="str">
        <f t="shared" si="0"/>
        <v>0.06,0.21,0.51,1.1,1.98,3.01,5.06</v>
      </c>
      <c r="Q18" s="12" t="str">
        <f>H40&amp;","&amp;I40&amp;","&amp;J40&amp;","&amp;K40&amp;","&amp;L40&amp;","&amp;M40</f>
        <v>580,1160,2319,3478,4058,8116</v>
      </c>
      <c r="Y18" s="12" t="s">
        <v>209</v>
      </c>
      <c r="Z18" s="2" t="str">
        <f t="shared" si="1"/>
        <v>0.11,0.52,1.33,2.95,5.37,8.2</v>
      </c>
      <c r="AA18" s="56" t="str">
        <f t="shared" si="2"/>
        <v>960,1920,3840,5760,6720</v>
      </c>
    </row>
    <row r="19" spans="1:32">
      <c r="A19" s="18" t="s">
        <v>62</v>
      </c>
      <c r="B19" s="19">
        <v>7</v>
      </c>
      <c r="C19" s="24" t="s">
        <v>63</v>
      </c>
      <c r="E19" s="16"/>
      <c r="G19" s="12" t="s">
        <v>103</v>
      </c>
      <c r="H19" s="12">
        <v>210</v>
      </c>
      <c r="I19" s="12">
        <f t="shared" ref="I19:I21" si="7">H19*$B$9*$B$18*($B$13/100)</f>
        <v>1512</v>
      </c>
      <c r="J19" s="12">
        <v>300</v>
      </c>
      <c r="N19" s="12" t="s">
        <v>107</v>
      </c>
      <c r="O19" s="2" t="str">
        <f>J20&amp;","&amp;J20&amp;","&amp;J20&amp;","&amp;J20&amp;","&amp;J20</f>
        <v>320,320,320,320,320</v>
      </c>
      <c r="P19" s="2" t="str">
        <f t="shared" si="0"/>
        <v>0.06,0.23,0.56,1.21,2.18,3.31,5.56</v>
      </c>
      <c r="Q19" s="12" t="str">
        <f>H41&amp;","&amp;I41&amp;","&amp;J41&amp;","&amp;K41&amp;","&amp;L41&amp;","&amp;M41</f>
        <v>608,1215,2429,3644,4251,8502</v>
      </c>
      <c r="Y19" s="12" t="s">
        <v>210</v>
      </c>
      <c r="Z19" s="2" t="str">
        <f t="shared" si="1"/>
        <v>0.12,0.55,1.41,3.12,5.68,8.66</v>
      </c>
      <c r="AA19" s="56" t="str">
        <f t="shared" si="2"/>
        <v>984,1968,3936,5904,6888</v>
      </c>
    </row>
    <row r="20" spans="1:32">
      <c r="A20" s="18" t="s">
        <v>66</v>
      </c>
      <c r="B20" s="19">
        <v>50</v>
      </c>
      <c r="C20" s="24" t="s">
        <v>67</v>
      </c>
      <c r="E20" s="16"/>
      <c r="G20" s="12" t="s">
        <v>104</v>
      </c>
      <c r="H20" s="12">
        <v>220</v>
      </c>
      <c r="I20" s="12">
        <f t="shared" si="7"/>
        <v>1584</v>
      </c>
      <c r="J20" s="12">
        <f t="shared" si="4"/>
        <v>320</v>
      </c>
      <c r="N20" s="12" t="s">
        <v>173</v>
      </c>
      <c r="O20" s="2" t="str">
        <f>J21&amp;","&amp;J21&amp;","&amp;J21&amp;","&amp;J21&amp;","&amp;J21</f>
        <v>340,340,340,340,340</v>
      </c>
      <c r="P20" s="2" t="str">
        <f t="shared" si="0"/>
        <v>0.07,0.25,0.61,1.32,2.38,3.61,6.07</v>
      </c>
      <c r="Q20" s="12" t="str">
        <f>H42&amp;","&amp;I42&amp;","&amp;J42&amp;","&amp;K42&amp;","&amp;L42&amp;","&amp;M42</f>
        <v>635,1270,2540,3809,4444,8888</v>
      </c>
      <c r="Y20" s="12" t="s">
        <v>211</v>
      </c>
      <c r="Z20" s="2" t="str">
        <f t="shared" si="1"/>
        <v>0.13,0.58,1.48,3.28,5.97,9.11</v>
      </c>
      <c r="AA20" s="56" t="str">
        <f t="shared" si="2"/>
        <v>1008,2016,4032,6048,7056</v>
      </c>
    </row>
    <row r="21" spans="1:32">
      <c r="A21" s="18" t="s">
        <v>135</v>
      </c>
      <c r="B21" s="19">
        <v>7</v>
      </c>
      <c r="C21" s="24" t="s">
        <v>134</v>
      </c>
      <c r="E21" s="16"/>
      <c r="G21" s="12" t="s">
        <v>174</v>
      </c>
      <c r="H21" s="12">
        <v>230</v>
      </c>
      <c r="I21" s="12">
        <f t="shared" si="7"/>
        <v>1656</v>
      </c>
      <c r="J21" s="12">
        <f t="shared" si="4"/>
        <v>340</v>
      </c>
      <c r="N21" s="12" t="s">
        <v>175</v>
      </c>
      <c r="O21" s="2" t="str">
        <f>J22&amp;","&amp;J22&amp;","&amp;J22&amp;","&amp;J22&amp;","&amp;J22</f>
        <v>350,350,350,350,350</v>
      </c>
      <c r="P21" s="2" t="str">
        <f t="shared" si="0"/>
        <v>0.07,0.27,0.67,1.47,2.67,4.07,6.86</v>
      </c>
      <c r="Q21" s="12" t="str">
        <f>H43&amp;","&amp;I43&amp;","&amp;J43&amp;","&amp;K43&amp;","&amp;L43&amp;","&amp;M43</f>
        <v>692,1383,2765,4148,4839,9678</v>
      </c>
      <c r="Y21" s="12" t="s">
        <v>212</v>
      </c>
      <c r="Z21" s="2" t="str">
        <f t="shared" si="1"/>
        <v>0.14,0.62,1.57,3.46,6.29,9.59</v>
      </c>
      <c r="AA21" s="56" t="str">
        <f t="shared" si="2"/>
        <v>1032,2064,4128,6192,7224</v>
      </c>
    </row>
    <row r="22" spans="1:32">
      <c r="A22" s="18" t="s">
        <v>136</v>
      </c>
      <c r="B22" s="19">
        <v>5</v>
      </c>
      <c r="C22" s="24"/>
      <c r="E22" s="16"/>
      <c r="G22" s="12" t="s">
        <v>177</v>
      </c>
      <c r="H22" s="12">
        <v>240</v>
      </c>
      <c r="I22" s="12">
        <f t="shared" ref="I22" si="8">H22*$B$9*$B$18*($B$13/100)</f>
        <v>1728</v>
      </c>
      <c r="J22" s="12">
        <f t="shared" ref="J22" si="9">ROUNDUP((I22/5),-1)</f>
        <v>350</v>
      </c>
      <c r="N22" s="12" t="s">
        <v>196</v>
      </c>
      <c r="O22" s="2" t="str">
        <f>J23&amp;","&amp;J23&amp;","&amp;J23&amp;","&amp;J23&amp;","&amp;J23</f>
        <v>360,360,360,360,360</v>
      </c>
      <c r="P22" s="2" t="str">
        <f t="shared" si="0"/>
        <v>0.08,0.31,0.76,1.66,3.01,4.59,7.74</v>
      </c>
      <c r="Q22" s="12" t="str">
        <f>H44&amp;","&amp;I44&amp;","&amp;J44&amp;","&amp;K44&amp;","&amp;L44&amp;","&amp;M44</f>
        <v>750,1500,3000,4500,5250,10500</v>
      </c>
      <c r="Y22" s="12" t="s">
        <v>213</v>
      </c>
      <c r="Z22" s="2" t="str">
        <f t="shared" si="1"/>
        <v>0.15,0.65,1.64,3.62,6.59,10.05</v>
      </c>
      <c r="AA22" s="56" t="str">
        <f t="shared" si="2"/>
        <v>1056,2112,4224,6336,7392</v>
      </c>
    </row>
    <row r="23" spans="1:32">
      <c r="G23" s="12" t="s">
        <v>197</v>
      </c>
      <c r="H23" s="12">
        <v>250</v>
      </c>
      <c r="I23" s="12">
        <f t="shared" ref="I23" si="10">H23*$B$9*$B$18*($B$13/100)</f>
        <v>1800</v>
      </c>
      <c r="J23" s="12">
        <v>360</v>
      </c>
    </row>
    <row r="25" spans="1:32">
      <c r="A25" s="15" t="s">
        <v>83</v>
      </c>
      <c r="B25" s="12"/>
      <c r="C25" s="15"/>
      <c r="R25" s="44" t="s">
        <v>64</v>
      </c>
      <c r="S25" s="45"/>
      <c r="T25" s="44" t="s">
        <v>137</v>
      </c>
      <c r="U25" s="45"/>
      <c r="V25" s="44" t="s">
        <v>65</v>
      </c>
      <c r="W25" s="45"/>
    </row>
    <row r="26" spans="1:32">
      <c r="A26" s="15" t="s">
        <v>84</v>
      </c>
      <c r="B26" s="12"/>
      <c r="C26" s="12"/>
      <c r="G26" s="12" t="s">
        <v>68</v>
      </c>
      <c r="Q26" s="25" t="s">
        <v>69</v>
      </c>
      <c r="R26" s="26">
        <f t="shared" ref="R26:W26" si="11">SUM(R28:R37)</f>
        <v>16.285714285714285</v>
      </c>
      <c r="S26" s="26">
        <f t="shared" si="11"/>
        <v>13.328571428571429</v>
      </c>
      <c r="T26" s="26">
        <f t="shared" si="11"/>
        <v>10.213240418118467</v>
      </c>
      <c r="U26" s="26">
        <f t="shared" si="11"/>
        <v>8.8857142857142843</v>
      </c>
      <c r="V26" s="26">
        <f t="shared" si="11"/>
        <v>6.4878048780487809</v>
      </c>
      <c r="W26" s="26">
        <f t="shared" si="11"/>
        <v>5.3097560975609763</v>
      </c>
      <c r="X26"/>
      <c r="Y26" s="12" t="s">
        <v>215</v>
      </c>
      <c r="Z26" s="12"/>
      <c r="AA26" s="12"/>
      <c r="AB26" s="12"/>
      <c r="AC26" s="12"/>
      <c r="AD26" s="12"/>
    </row>
    <row r="27" spans="1:32" ht="17.25" thickBot="1">
      <c r="A27" s="15" t="s">
        <v>85</v>
      </c>
      <c r="B27" s="12"/>
      <c r="C27" s="12"/>
      <c r="G27" s="27" t="s">
        <v>70</v>
      </c>
      <c r="H27" s="27" t="s">
        <v>71</v>
      </c>
      <c r="I27" s="27" t="s">
        <v>72</v>
      </c>
      <c r="J27" s="27" t="s">
        <v>73</v>
      </c>
      <c r="K27" s="27" t="s">
        <v>74</v>
      </c>
      <c r="L27" s="27" t="s">
        <v>75</v>
      </c>
      <c r="M27" s="27" t="s">
        <v>161</v>
      </c>
      <c r="N27" s="27" t="s">
        <v>76</v>
      </c>
      <c r="O27" s="27" t="s">
        <v>77</v>
      </c>
      <c r="P27" s="27" t="s">
        <v>78</v>
      </c>
      <c r="Q27" s="27" t="s">
        <v>79</v>
      </c>
      <c r="R27" s="28" t="s">
        <v>80</v>
      </c>
      <c r="S27" s="28" t="s">
        <v>81</v>
      </c>
      <c r="T27" s="28" t="s">
        <v>80</v>
      </c>
      <c r="U27" s="28" t="s">
        <v>82</v>
      </c>
      <c r="V27" s="28" t="s">
        <v>80</v>
      </c>
      <c r="W27" s="28" t="s">
        <v>82</v>
      </c>
      <c r="Y27" s="27" t="s">
        <v>70</v>
      </c>
      <c r="Z27" s="27" t="s">
        <v>71</v>
      </c>
      <c r="AA27" s="27" t="s">
        <v>72</v>
      </c>
      <c r="AB27" s="27" t="s">
        <v>73</v>
      </c>
      <c r="AC27" s="27" t="s">
        <v>74</v>
      </c>
      <c r="AD27" s="27" t="s">
        <v>75</v>
      </c>
      <c r="AE27" s="27" t="s">
        <v>78</v>
      </c>
      <c r="AF27" s="27" t="s">
        <v>214</v>
      </c>
    </row>
    <row r="28" spans="1:32" ht="17.25" thickTop="1">
      <c r="A28" s="29" t="s">
        <v>87</v>
      </c>
      <c r="B28" s="12"/>
      <c r="C28" s="12"/>
      <c r="G28" s="12" t="s">
        <v>16</v>
      </c>
      <c r="H28" s="12">
        <f>ROUNDUP((P28*$B$30/100),0)</f>
        <v>106</v>
      </c>
      <c r="I28" s="12">
        <f>ROUNDUP((P28*$B$31/100),0)</f>
        <v>212</v>
      </c>
      <c r="J28" s="12">
        <f>ROUNDUP((P28*$B$32/100),0)</f>
        <v>423</v>
      </c>
      <c r="K28" s="12">
        <f>ROUNDUP((P28*$B$33/100),0)</f>
        <v>634</v>
      </c>
      <c r="L28" s="12">
        <f>ROUNDUP((P28*$B$34/100),0)</f>
        <v>740</v>
      </c>
      <c r="M28" s="12">
        <f>L28*$B$43</f>
        <v>1480</v>
      </c>
      <c r="N28" s="12">
        <f>SUM(H28:L28)</f>
        <v>2115</v>
      </c>
      <c r="O28" s="12">
        <v>50</v>
      </c>
      <c r="P28" s="12">
        <f t="shared" ref="P28:P37" si="12">(H8*$B$9*$B$18)*(O28/100)+I8</f>
        <v>2112</v>
      </c>
      <c r="Q28" s="12">
        <f t="shared" ref="Q28:Q37" si="13">P28-I8</f>
        <v>1320</v>
      </c>
      <c r="R28" s="2">
        <f t="shared" ref="R28:R37" si="14">(Q28/H8)/($B$18*7)</f>
        <v>0.8571428571428571</v>
      </c>
      <c r="S28" s="2">
        <f t="shared" ref="S28:S37" si="15">(Q28/$H$17)/(7*$B$18)</f>
        <v>0.47142857142857142</v>
      </c>
      <c r="T28" s="2">
        <f>(Q28/H8)/($B$18*7+$B$21)</f>
        <v>0.5714285714285714</v>
      </c>
      <c r="U28" s="2">
        <f>(Q28/$H$17)/($B$18*7+$B$21)</f>
        <v>0.31428571428571428</v>
      </c>
      <c r="V28" s="2">
        <f>(Q28/H8)/(($B$20/7)+$B$18*7+$B$19+$B$21)</f>
        <v>0.34146341463414637</v>
      </c>
      <c r="W28" s="2">
        <f>(Q28/$H$17)/(($B$20/7)+$B$18*7+$B$19+$B$21)</f>
        <v>0.18780487804878049</v>
      </c>
      <c r="Y28" s="12" t="s">
        <v>199</v>
      </c>
      <c r="Z28" s="12">
        <f>ROUNDUP((AE28*$B$30/100),0)</f>
        <v>720</v>
      </c>
      <c r="AA28" s="12">
        <f>ROUNDUP((AE28*$B$31/100),0)</f>
        <v>1440</v>
      </c>
      <c r="AB28" s="12">
        <f>ROUNDUP((AE28*$B$32/100),0)</f>
        <v>2880</v>
      </c>
      <c r="AC28" s="12">
        <f>ROUNDUP((AE28*$B$33/100),0)</f>
        <v>4320</v>
      </c>
      <c r="AD28" s="12">
        <f>ROUNDUP((AE28*$B$34/100),0)</f>
        <v>5040</v>
      </c>
      <c r="AE28" s="2">
        <f>($H$17*$B$9*$B$18)*(AF28/100)</f>
        <v>14400</v>
      </c>
      <c r="AF28" s="2">
        <v>300</v>
      </c>
    </row>
    <row r="29" spans="1:32">
      <c r="A29" s="30" t="s">
        <v>88</v>
      </c>
      <c r="B29" s="30" t="s">
        <v>89</v>
      </c>
      <c r="G29" s="12" t="s">
        <v>18</v>
      </c>
      <c r="H29" s="12">
        <f t="shared" ref="H29:H37" si="16">ROUNDUP((P29*$B$30/100),0)</f>
        <v>130</v>
      </c>
      <c r="I29" s="12">
        <f t="shared" ref="I29:I37" si="17">ROUNDUP((P29*$B$31/100),0)</f>
        <v>260</v>
      </c>
      <c r="J29" s="12">
        <f t="shared" ref="J29:J37" si="18">ROUNDUP((P29*$B$32/100),0)</f>
        <v>519</v>
      </c>
      <c r="K29" s="12">
        <f t="shared" ref="K29:K37" si="19">ROUNDUP((P29*$B$33/100),0)</f>
        <v>778</v>
      </c>
      <c r="L29" s="12">
        <f t="shared" ref="L29:L37" si="20">ROUNDUP((P29*$B$34/100),0)</f>
        <v>908</v>
      </c>
      <c r="M29" s="12">
        <f t="shared" ref="M29:M37" si="21">L29*$B$43</f>
        <v>1816</v>
      </c>
      <c r="N29" s="12">
        <f t="shared" ref="N29:N37" si="22">SUM(H29:L29)</f>
        <v>2595</v>
      </c>
      <c r="O29" s="12">
        <v>60</v>
      </c>
      <c r="P29" s="12">
        <f t="shared" si="12"/>
        <v>2592</v>
      </c>
      <c r="Q29" s="12">
        <f t="shared" si="13"/>
        <v>1728</v>
      </c>
      <c r="R29" s="2">
        <f t="shared" si="14"/>
        <v>1.0285714285714287</v>
      </c>
      <c r="S29" s="2">
        <f t="shared" si="15"/>
        <v>0.61714285714285722</v>
      </c>
      <c r="T29" s="2">
        <f t="shared" ref="T29:T36" si="23">(Q29/H9)/($B$18*7+$B$21)</f>
        <v>0.68571428571428572</v>
      </c>
      <c r="U29" s="2">
        <f t="shared" ref="U29:U37" si="24">(Q29/$H$17)/($B$18*7+$B$21)</f>
        <v>0.41142857142857148</v>
      </c>
      <c r="V29" s="2">
        <f t="shared" ref="V29:V37" si="25">(Q29/H9)/(($B$20/7)+$B$18*7+$B$19+$B$21)</f>
        <v>0.40975609756097564</v>
      </c>
      <c r="W29" s="2">
        <f t="shared" ref="W29:W37" si="26">(Q29/$H$17)/(($B$20/7)+$B$18*7+$B$19+$B$21)</f>
        <v>0.24585365853658542</v>
      </c>
      <c r="Y29" s="12" t="s">
        <v>200</v>
      </c>
      <c r="Z29" s="12">
        <f t="shared" ref="Z29:Z31" si="27">ROUNDUP((AE29*$B$30/100),0)</f>
        <v>744</v>
      </c>
      <c r="AA29" s="12">
        <f t="shared" ref="AA29:AA31" si="28">ROUNDUP((AE29*$B$31/100),0)</f>
        <v>1488</v>
      </c>
      <c r="AB29" s="12">
        <f t="shared" ref="AB29:AB31" si="29">ROUNDUP((AE29*$B$32/100),0)</f>
        <v>2976</v>
      </c>
      <c r="AC29" s="12">
        <f t="shared" ref="AC29:AC31" si="30">ROUNDUP((AE29*$B$33/100),0)</f>
        <v>4464</v>
      </c>
      <c r="AD29" s="12">
        <f t="shared" ref="AD29:AD42" si="31">ROUNDUP((AE29*$B$34/100),0)</f>
        <v>5208</v>
      </c>
      <c r="AE29" s="2">
        <f t="shared" ref="AE29:AE42" si="32">($H$17*$B$9*$B$18)*(AF29/100)</f>
        <v>14880</v>
      </c>
      <c r="AF29" s="2">
        <v>310</v>
      </c>
    </row>
    <row r="30" spans="1:32">
      <c r="A30" s="21" t="s">
        <v>90</v>
      </c>
      <c r="B30" s="31">
        <v>5</v>
      </c>
      <c r="G30" s="12" t="s">
        <v>19</v>
      </c>
      <c r="H30" s="12">
        <f t="shared" si="16"/>
        <v>156</v>
      </c>
      <c r="I30" s="12">
        <f t="shared" si="17"/>
        <v>312</v>
      </c>
      <c r="J30" s="12">
        <f t="shared" si="18"/>
        <v>624</v>
      </c>
      <c r="K30" s="12">
        <f t="shared" si="19"/>
        <v>936</v>
      </c>
      <c r="L30" s="12">
        <f t="shared" si="20"/>
        <v>1092</v>
      </c>
      <c r="M30" s="12">
        <f t="shared" si="21"/>
        <v>2184</v>
      </c>
      <c r="N30" s="12">
        <f t="shared" si="22"/>
        <v>3120</v>
      </c>
      <c r="O30" s="12">
        <v>70</v>
      </c>
      <c r="P30" s="12">
        <f t="shared" si="12"/>
        <v>3120</v>
      </c>
      <c r="Q30" s="12">
        <f t="shared" si="13"/>
        <v>2184</v>
      </c>
      <c r="R30" s="2">
        <f t="shared" si="14"/>
        <v>1.2</v>
      </c>
      <c r="S30" s="2">
        <f t="shared" si="15"/>
        <v>0.78</v>
      </c>
      <c r="T30" s="2">
        <f t="shared" si="23"/>
        <v>0.8</v>
      </c>
      <c r="U30" s="2">
        <f t="shared" si="24"/>
        <v>0.52</v>
      </c>
      <c r="V30" s="2">
        <f t="shared" si="25"/>
        <v>0.47804878048780497</v>
      </c>
      <c r="W30" s="2">
        <f t="shared" si="26"/>
        <v>0.31073170731707322</v>
      </c>
      <c r="Y30" s="12" t="s">
        <v>201</v>
      </c>
      <c r="Z30" s="12">
        <f t="shared" si="27"/>
        <v>768</v>
      </c>
      <c r="AA30" s="12">
        <f t="shared" si="28"/>
        <v>1536</v>
      </c>
      <c r="AB30" s="12">
        <f t="shared" si="29"/>
        <v>3072</v>
      </c>
      <c r="AC30" s="12">
        <f t="shared" si="30"/>
        <v>4608</v>
      </c>
      <c r="AD30" s="12">
        <f t="shared" si="31"/>
        <v>5376</v>
      </c>
      <c r="AE30" s="2">
        <f t="shared" si="32"/>
        <v>15360</v>
      </c>
      <c r="AF30" s="2">
        <v>320</v>
      </c>
    </row>
    <row r="31" spans="1:32">
      <c r="A31" s="21">
        <v>2</v>
      </c>
      <c r="B31" s="31">
        <v>10</v>
      </c>
      <c r="G31" s="12" t="s">
        <v>86</v>
      </c>
      <c r="H31" s="12">
        <f t="shared" si="16"/>
        <v>185</v>
      </c>
      <c r="I31" s="12">
        <f t="shared" si="17"/>
        <v>370</v>
      </c>
      <c r="J31" s="12">
        <f t="shared" si="18"/>
        <v>740</v>
      </c>
      <c r="K31" s="12">
        <f t="shared" si="19"/>
        <v>1109</v>
      </c>
      <c r="L31" s="12">
        <f t="shared" si="20"/>
        <v>1294</v>
      </c>
      <c r="M31" s="12">
        <f t="shared" si="21"/>
        <v>2588</v>
      </c>
      <c r="N31" s="12">
        <f t="shared" si="22"/>
        <v>3698</v>
      </c>
      <c r="O31" s="12">
        <v>80</v>
      </c>
      <c r="P31" s="12">
        <f t="shared" si="12"/>
        <v>3696</v>
      </c>
      <c r="Q31" s="12">
        <f t="shared" si="13"/>
        <v>2688</v>
      </c>
      <c r="R31" s="2">
        <f t="shared" si="14"/>
        <v>1.3714285714285714</v>
      </c>
      <c r="S31" s="2">
        <f t="shared" si="15"/>
        <v>0.96</v>
      </c>
      <c r="T31" s="2">
        <f t="shared" si="23"/>
        <v>0.91428571428571426</v>
      </c>
      <c r="U31" s="2">
        <f t="shared" si="24"/>
        <v>0.64</v>
      </c>
      <c r="V31" s="2">
        <f t="shared" si="25"/>
        <v>0.54634146341463419</v>
      </c>
      <c r="W31" s="2">
        <f t="shared" si="26"/>
        <v>0.38243902439024391</v>
      </c>
      <c r="Y31" s="12" t="s">
        <v>202</v>
      </c>
      <c r="Z31" s="12">
        <f t="shared" si="27"/>
        <v>792</v>
      </c>
      <c r="AA31" s="12">
        <f t="shared" si="28"/>
        <v>1584</v>
      </c>
      <c r="AB31" s="12">
        <f t="shared" si="29"/>
        <v>3168</v>
      </c>
      <c r="AC31" s="12">
        <f t="shared" si="30"/>
        <v>4752</v>
      </c>
      <c r="AD31" s="12">
        <f t="shared" si="31"/>
        <v>5544</v>
      </c>
      <c r="AE31" s="2">
        <f t="shared" si="32"/>
        <v>15840</v>
      </c>
      <c r="AF31" s="2">
        <v>330</v>
      </c>
    </row>
    <row r="32" spans="1:32">
      <c r="A32" s="21" t="s">
        <v>91</v>
      </c>
      <c r="B32" s="31">
        <v>20</v>
      </c>
      <c r="G32" s="12" t="s">
        <v>20</v>
      </c>
      <c r="H32" s="12">
        <f t="shared" si="16"/>
        <v>216</v>
      </c>
      <c r="I32" s="12">
        <f t="shared" si="17"/>
        <v>432</v>
      </c>
      <c r="J32" s="12">
        <f t="shared" si="18"/>
        <v>864</v>
      </c>
      <c r="K32" s="12">
        <f t="shared" si="19"/>
        <v>1296</v>
      </c>
      <c r="L32" s="12">
        <f t="shared" si="20"/>
        <v>1512</v>
      </c>
      <c r="M32" s="12">
        <f t="shared" si="21"/>
        <v>3024</v>
      </c>
      <c r="N32" s="12">
        <f t="shared" si="22"/>
        <v>4320</v>
      </c>
      <c r="O32" s="12">
        <v>90</v>
      </c>
      <c r="P32" s="12">
        <f t="shared" si="12"/>
        <v>4320</v>
      </c>
      <c r="Q32" s="12">
        <f t="shared" si="13"/>
        <v>3240</v>
      </c>
      <c r="R32" s="2">
        <f t="shared" si="14"/>
        <v>1.5428571428571429</v>
      </c>
      <c r="S32" s="2">
        <f t="shared" si="15"/>
        <v>1.157142857142857</v>
      </c>
      <c r="T32" s="2">
        <f t="shared" si="23"/>
        <v>1.0285714285714287</v>
      </c>
      <c r="U32" s="2">
        <f t="shared" si="24"/>
        <v>0.77142857142857135</v>
      </c>
      <c r="V32" s="2">
        <f t="shared" si="25"/>
        <v>0.61463414634146352</v>
      </c>
      <c r="W32" s="2">
        <f t="shared" si="26"/>
        <v>0.46097560975609758</v>
      </c>
      <c r="Y32" s="12" t="s">
        <v>203</v>
      </c>
      <c r="Z32" s="12">
        <f t="shared" ref="Z32:Z42" si="33">ROUNDUP((AE32*$B$30/100),0)</f>
        <v>816</v>
      </c>
      <c r="AA32" s="12">
        <f t="shared" ref="AA32:AA42" si="34">ROUNDUP((AE32*$B$31/100),0)</f>
        <v>1632</v>
      </c>
      <c r="AB32" s="12">
        <f t="shared" ref="AB32:AB42" si="35">ROUNDUP((AE32*$B$32/100),0)</f>
        <v>3264</v>
      </c>
      <c r="AC32" s="12">
        <f t="shared" ref="AC32:AC42" si="36">ROUNDUP((AE32*$B$33/100),0)</f>
        <v>4896</v>
      </c>
      <c r="AD32" s="12">
        <f t="shared" si="31"/>
        <v>5712</v>
      </c>
      <c r="AE32" s="2">
        <f t="shared" si="32"/>
        <v>16320</v>
      </c>
      <c r="AF32" s="2">
        <v>340</v>
      </c>
    </row>
    <row r="33" spans="1:32">
      <c r="A33" s="32" t="s">
        <v>92</v>
      </c>
      <c r="B33" s="33">
        <v>30</v>
      </c>
      <c r="G33" s="12" t="s">
        <v>21</v>
      </c>
      <c r="H33" s="12">
        <f t="shared" si="16"/>
        <v>250</v>
      </c>
      <c r="I33" s="12">
        <f t="shared" si="17"/>
        <v>500</v>
      </c>
      <c r="J33" s="12">
        <f t="shared" si="18"/>
        <v>999</v>
      </c>
      <c r="K33" s="12">
        <f t="shared" si="19"/>
        <v>1498</v>
      </c>
      <c r="L33" s="12">
        <f t="shared" si="20"/>
        <v>1748</v>
      </c>
      <c r="M33" s="12">
        <f t="shared" si="21"/>
        <v>3496</v>
      </c>
      <c r="N33" s="12">
        <f t="shared" si="22"/>
        <v>4995</v>
      </c>
      <c r="O33" s="12">
        <v>100</v>
      </c>
      <c r="P33" s="12">
        <f t="shared" si="12"/>
        <v>4992</v>
      </c>
      <c r="Q33" s="12">
        <f t="shared" si="13"/>
        <v>3840</v>
      </c>
      <c r="R33" s="2">
        <f t="shared" si="14"/>
        <v>1.7142857142857142</v>
      </c>
      <c r="S33" s="2">
        <f t="shared" si="15"/>
        <v>1.3714285714285714</v>
      </c>
      <c r="T33" s="2">
        <f t="shared" si="23"/>
        <v>1.1428571428571428</v>
      </c>
      <c r="U33" s="2">
        <f t="shared" si="24"/>
        <v>0.91428571428571426</v>
      </c>
      <c r="V33" s="2">
        <f t="shared" si="25"/>
        <v>0.68292682926829273</v>
      </c>
      <c r="W33" s="2">
        <f t="shared" si="26"/>
        <v>0.54634146341463419</v>
      </c>
      <c r="Y33" s="12" t="s">
        <v>204</v>
      </c>
      <c r="Z33" s="12">
        <f t="shared" si="33"/>
        <v>840</v>
      </c>
      <c r="AA33" s="12">
        <f t="shared" si="34"/>
        <v>1680</v>
      </c>
      <c r="AB33" s="12">
        <f t="shared" si="35"/>
        <v>3360</v>
      </c>
      <c r="AC33" s="12">
        <f t="shared" si="36"/>
        <v>5040</v>
      </c>
      <c r="AD33" s="12">
        <f t="shared" si="31"/>
        <v>5880</v>
      </c>
      <c r="AE33" s="2">
        <f t="shared" si="32"/>
        <v>16800</v>
      </c>
      <c r="AF33" s="2">
        <v>350</v>
      </c>
    </row>
    <row r="34" spans="1:32">
      <c r="A34" s="21" t="s">
        <v>93</v>
      </c>
      <c r="B34" s="31">
        <v>35</v>
      </c>
      <c r="G34" s="12" t="s">
        <v>22</v>
      </c>
      <c r="H34" s="12">
        <f t="shared" si="16"/>
        <v>286</v>
      </c>
      <c r="I34" s="12">
        <f t="shared" si="17"/>
        <v>572</v>
      </c>
      <c r="J34" s="12">
        <f t="shared" si="18"/>
        <v>1143</v>
      </c>
      <c r="K34" s="12">
        <f t="shared" si="19"/>
        <v>1714</v>
      </c>
      <c r="L34" s="12">
        <f t="shared" si="20"/>
        <v>2000</v>
      </c>
      <c r="M34" s="12">
        <f t="shared" si="21"/>
        <v>4000</v>
      </c>
      <c r="N34" s="12">
        <f t="shared" si="22"/>
        <v>5715</v>
      </c>
      <c r="O34" s="12">
        <v>110</v>
      </c>
      <c r="P34" s="12">
        <f t="shared" si="12"/>
        <v>5712</v>
      </c>
      <c r="Q34" s="12">
        <f t="shared" si="13"/>
        <v>4488</v>
      </c>
      <c r="R34" s="2">
        <f t="shared" si="14"/>
        <v>1.8857142857142857</v>
      </c>
      <c r="S34" s="2">
        <f t="shared" si="15"/>
        <v>1.602857142857143</v>
      </c>
      <c r="T34" s="2">
        <f t="shared" si="23"/>
        <v>1.2571428571428571</v>
      </c>
      <c r="U34" s="2">
        <f t="shared" si="24"/>
        <v>1.0685714285714287</v>
      </c>
      <c r="V34" s="2">
        <f t="shared" si="25"/>
        <v>0.75121951219512195</v>
      </c>
      <c r="W34" s="2">
        <f t="shared" si="26"/>
        <v>0.63853658536585378</v>
      </c>
      <c r="Y34" s="12" t="s">
        <v>205</v>
      </c>
      <c r="Z34" s="12">
        <f t="shared" si="33"/>
        <v>864</v>
      </c>
      <c r="AA34" s="12">
        <f t="shared" si="34"/>
        <v>1728</v>
      </c>
      <c r="AB34" s="12">
        <f t="shared" si="35"/>
        <v>3456</v>
      </c>
      <c r="AC34" s="12">
        <f t="shared" si="36"/>
        <v>5184</v>
      </c>
      <c r="AD34" s="12">
        <f t="shared" si="31"/>
        <v>6048</v>
      </c>
      <c r="AE34" s="2">
        <f t="shared" si="32"/>
        <v>17280</v>
      </c>
      <c r="AF34" s="2">
        <v>360</v>
      </c>
    </row>
    <row r="35" spans="1:32">
      <c r="A35" s="34" t="s">
        <v>69</v>
      </c>
      <c r="B35" s="31">
        <f>SUM(B30:B34)</f>
        <v>100</v>
      </c>
      <c r="G35" s="12" t="s">
        <v>23</v>
      </c>
      <c r="H35" s="12">
        <f t="shared" si="16"/>
        <v>324</v>
      </c>
      <c r="I35" s="12">
        <f t="shared" si="17"/>
        <v>648</v>
      </c>
      <c r="J35" s="12">
        <f t="shared" si="18"/>
        <v>1296</v>
      </c>
      <c r="K35" s="12">
        <f t="shared" si="19"/>
        <v>1944</v>
      </c>
      <c r="L35" s="12">
        <f t="shared" si="20"/>
        <v>2268</v>
      </c>
      <c r="M35" s="12">
        <f t="shared" si="21"/>
        <v>4536</v>
      </c>
      <c r="N35" s="12">
        <f t="shared" si="22"/>
        <v>6480</v>
      </c>
      <c r="O35" s="12">
        <v>120</v>
      </c>
      <c r="P35" s="12">
        <f t="shared" si="12"/>
        <v>6480</v>
      </c>
      <c r="Q35" s="12">
        <f t="shared" si="13"/>
        <v>5184</v>
      </c>
      <c r="R35" s="2">
        <f t="shared" si="14"/>
        <v>2.0571428571428574</v>
      </c>
      <c r="S35" s="2">
        <f t="shared" si="15"/>
        <v>1.8514285714285716</v>
      </c>
      <c r="T35" s="2">
        <f t="shared" si="23"/>
        <v>1.3714285714285714</v>
      </c>
      <c r="U35" s="2">
        <f t="shared" si="24"/>
        <v>1.2342857142857144</v>
      </c>
      <c r="V35" s="2">
        <f t="shared" si="25"/>
        <v>0.81951219512195128</v>
      </c>
      <c r="W35" s="2">
        <f t="shared" si="26"/>
        <v>0.7375609756097562</v>
      </c>
      <c r="Y35" s="12" t="s">
        <v>206</v>
      </c>
      <c r="Z35" s="12">
        <f t="shared" si="33"/>
        <v>888</v>
      </c>
      <c r="AA35" s="12">
        <f t="shared" si="34"/>
        <v>1776</v>
      </c>
      <c r="AB35" s="12">
        <f t="shared" si="35"/>
        <v>3552</v>
      </c>
      <c r="AC35" s="12">
        <f t="shared" si="36"/>
        <v>5328</v>
      </c>
      <c r="AD35" s="12">
        <f t="shared" si="31"/>
        <v>6216</v>
      </c>
      <c r="AE35" s="2">
        <f t="shared" si="32"/>
        <v>17760</v>
      </c>
      <c r="AF35" s="2">
        <v>370</v>
      </c>
    </row>
    <row r="36" spans="1:32">
      <c r="D36" s="15"/>
      <c r="G36" s="12" t="s">
        <v>24</v>
      </c>
      <c r="H36" s="12">
        <f t="shared" si="16"/>
        <v>365</v>
      </c>
      <c r="I36" s="12">
        <f t="shared" si="17"/>
        <v>730</v>
      </c>
      <c r="J36" s="12">
        <f t="shared" si="18"/>
        <v>1460</v>
      </c>
      <c r="K36" s="12">
        <f t="shared" si="19"/>
        <v>2189</v>
      </c>
      <c r="L36" s="12">
        <f t="shared" si="20"/>
        <v>2554</v>
      </c>
      <c r="M36" s="12">
        <f>L36*$B$43</f>
        <v>5108</v>
      </c>
      <c r="N36" s="12">
        <f t="shared" si="22"/>
        <v>7298</v>
      </c>
      <c r="O36" s="12">
        <v>130</v>
      </c>
      <c r="P36" s="12">
        <f t="shared" si="12"/>
        <v>7296</v>
      </c>
      <c r="Q36" s="12">
        <f t="shared" si="13"/>
        <v>5928</v>
      </c>
      <c r="R36" s="2">
        <f t="shared" si="14"/>
        <v>2.2285714285714286</v>
      </c>
      <c r="S36" s="2">
        <f t="shared" si="15"/>
        <v>2.117142857142857</v>
      </c>
      <c r="T36" s="2">
        <f t="shared" si="23"/>
        <v>1.4857142857142858</v>
      </c>
      <c r="U36" s="2">
        <f t="shared" si="24"/>
        <v>1.4114285714285715</v>
      </c>
      <c r="V36" s="2">
        <f t="shared" si="25"/>
        <v>0.88780487804878061</v>
      </c>
      <c r="W36" s="2">
        <f t="shared" si="26"/>
        <v>0.84341463414634155</v>
      </c>
      <c r="Y36" s="12" t="s">
        <v>207</v>
      </c>
      <c r="Z36" s="12">
        <f t="shared" si="33"/>
        <v>912</v>
      </c>
      <c r="AA36" s="12">
        <f t="shared" si="34"/>
        <v>1824</v>
      </c>
      <c r="AB36" s="12">
        <f t="shared" si="35"/>
        <v>3648</v>
      </c>
      <c r="AC36" s="12">
        <f t="shared" si="36"/>
        <v>5472</v>
      </c>
      <c r="AD36" s="12">
        <f t="shared" si="31"/>
        <v>6384</v>
      </c>
      <c r="AE36" s="2">
        <f t="shared" si="32"/>
        <v>18240</v>
      </c>
      <c r="AF36" s="2">
        <v>380</v>
      </c>
    </row>
    <row r="37" spans="1:32">
      <c r="A37" s="2" t="s">
        <v>94</v>
      </c>
      <c r="D37" s="12"/>
      <c r="G37" s="12" t="s">
        <v>25</v>
      </c>
      <c r="H37" s="12">
        <f t="shared" si="16"/>
        <v>408</v>
      </c>
      <c r="I37" s="12">
        <f t="shared" si="17"/>
        <v>816</v>
      </c>
      <c r="J37" s="12">
        <f t="shared" si="18"/>
        <v>1632</v>
      </c>
      <c r="K37" s="12">
        <f t="shared" si="19"/>
        <v>2448</v>
      </c>
      <c r="L37" s="12">
        <f t="shared" si="20"/>
        <v>2856</v>
      </c>
      <c r="M37" s="12">
        <f t="shared" si="21"/>
        <v>5712</v>
      </c>
      <c r="N37" s="12">
        <f t="shared" si="22"/>
        <v>8160</v>
      </c>
      <c r="O37" s="12">
        <v>140</v>
      </c>
      <c r="P37" s="12">
        <f t="shared" si="12"/>
        <v>8160</v>
      </c>
      <c r="Q37" s="12">
        <f t="shared" si="13"/>
        <v>6720</v>
      </c>
      <c r="R37" s="2">
        <f t="shared" si="14"/>
        <v>2.4</v>
      </c>
      <c r="S37" s="2">
        <f t="shared" si="15"/>
        <v>2.4</v>
      </c>
      <c r="T37" s="2">
        <f t="shared" ref="T37" si="37">(Q37/H17)/(($B$20/7)+$B$18*7+$B$19+$B$21)</f>
        <v>0.95609756097560994</v>
      </c>
      <c r="U37" s="2">
        <f t="shared" si="24"/>
        <v>1.6</v>
      </c>
      <c r="V37" s="2">
        <f t="shared" si="25"/>
        <v>0.95609756097560994</v>
      </c>
      <c r="W37" s="2">
        <f t="shared" si="26"/>
        <v>0.95609756097560994</v>
      </c>
      <c r="Y37" s="12" t="s">
        <v>208</v>
      </c>
      <c r="Z37" s="12">
        <f t="shared" si="33"/>
        <v>936</v>
      </c>
      <c r="AA37" s="12">
        <f t="shared" si="34"/>
        <v>1872</v>
      </c>
      <c r="AB37" s="12">
        <f t="shared" si="35"/>
        <v>3744</v>
      </c>
      <c r="AC37" s="12">
        <f t="shared" si="36"/>
        <v>5616</v>
      </c>
      <c r="AD37" s="12">
        <f t="shared" si="31"/>
        <v>6552</v>
      </c>
      <c r="AE37" s="2">
        <f t="shared" si="32"/>
        <v>18720</v>
      </c>
      <c r="AF37" s="2">
        <v>390</v>
      </c>
    </row>
    <row r="38" spans="1:32">
      <c r="D38" s="12"/>
      <c r="G38" s="46" t="s">
        <v>105</v>
      </c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12" t="s">
        <v>209</v>
      </c>
      <c r="Z38" s="12">
        <f t="shared" si="33"/>
        <v>960</v>
      </c>
      <c r="AA38" s="12">
        <f t="shared" si="34"/>
        <v>1920</v>
      </c>
      <c r="AB38" s="12">
        <f t="shared" si="35"/>
        <v>3840</v>
      </c>
      <c r="AC38" s="12">
        <f t="shared" si="36"/>
        <v>5760</v>
      </c>
      <c r="AD38" s="12">
        <f t="shared" si="31"/>
        <v>6720</v>
      </c>
      <c r="AE38" s="2">
        <f t="shared" si="32"/>
        <v>19200</v>
      </c>
      <c r="AF38" s="2">
        <v>400</v>
      </c>
    </row>
    <row r="39" spans="1:32">
      <c r="A39" s="18" t="s">
        <v>99</v>
      </c>
      <c r="B39" s="19">
        <v>100</v>
      </c>
      <c r="D39" s="12"/>
      <c r="Q39" s="25" t="s">
        <v>69</v>
      </c>
      <c r="R39" s="26">
        <f>SUM(R40:R41)</f>
        <v>6.8571428571428568</v>
      </c>
      <c r="S39" s="26">
        <f t="shared" ref="S39:W39" si="38">SUM(S40:S41)</f>
        <v>6.7012987012987013</v>
      </c>
      <c r="T39" s="26">
        <f t="shared" si="38"/>
        <v>2.7317073170731709</v>
      </c>
      <c r="U39" s="26">
        <f t="shared" si="38"/>
        <v>4.4675324675324681</v>
      </c>
      <c r="V39" s="26">
        <f t="shared" si="38"/>
        <v>2.7317073170731709</v>
      </c>
      <c r="W39" s="26">
        <f t="shared" si="38"/>
        <v>2.6696230598669626</v>
      </c>
      <c r="X39"/>
      <c r="Y39" s="12" t="s">
        <v>210</v>
      </c>
      <c r="Z39" s="12">
        <f t="shared" si="33"/>
        <v>984</v>
      </c>
      <c r="AA39" s="12">
        <f t="shared" si="34"/>
        <v>1968</v>
      </c>
      <c r="AB39" s="12">
        <f t="shared" si="35"/>
        <v>3936</v>
      </c>
      <c r="AC39" s="12">
        <f t="shared" si="36"/>
        <v>5904</v>
      </c>
      <c r="AD39" s="12">
        <f t="shared" si="31"/>
        <v>6888</v>
      </c>
      <c r="AE39" s="2">
        <f t="shared" si="32"/>
        <v>19680</v>
      </c>
      <c r="AF39" s="2">
        <v>410</v>
      </c>
    </row>
    <row r="40" spans="1:32">
      <c r="A40" s="18" t="s">
        <v>100</v>
      </c>
      <c r="B40" s="41">
        <v>1.2</v>
      </c>
      <c r="G40" s="12" t="s">
        <v>106</v>
      </c>
      <c r="H40" s="12">
        <f t="shared" ref="H40:H41" si="39">ROUNDUP((P40*$B$30/100),0)</f>
        <v>580</v>
      </c>
      <c r="I40" s="12">
        <f t="shared" ref="I40:I41" si="40">ROUNDUP((P40*$B$31/100),0)</f>
        <v>1160</v>
      </c>
      <c r="J40" s="12">
        <f t="shared" ref="J40:J41" si="41">ROUNDUP((P40*$B$32/100),0)</f>
        <v>2319</v>
      </c>
      <c r="K40" s="12">
        <f t="shared" ref="K40:K41" si="42">ROUNDUP((P40*$B$33/100),0)</f>
        <v>3478</v>
      </c>
      <c r="L40" s="12">
        <f t="shared" ref="L40:L41" si="43">ROUNDUP((P40*$B$34/100),0)</f>
        <v>4058</v>
      </c>
      <c r="M40" s="12">
        <f>L40*$B$43</f>
        <v>8116</v>
      </c>
      <c r="N40" s="12">
        <f t="shared" ref="N40" si="44">SUM(H40:L40)</f>
        <v>11595</v>
      </c>
      <c r="O40" s="12">
        <v>200</v>
      </c>
      <c r="P40" s="12">
        <f>(H19*$B$9*$B$18)*(O40/100)+I19</f>
        <v>11592</v>
      </c>
      <c r="Q40" s="12">
        <f>P40-I19</f>
        <v>10080</v>
      </c>
      <c r="R40" s="2">
        <f>(Q40/H19)/($B$18*7)</f>
        <v>3.4285714285714284</v>
      </c>
      <c r="S40" s="2">
        <f>(Q40/$H$20)/(7*$B$18)</f>
        <v>3.2727272727272729</v>
      </c>
      <c r="T40" s="2">
        <f>(Q40/H19)/(($B$20/7)+$B$18*7+$B$19+$B$21)</f>
        <v>1.3658536585365855</v>
      </c>
      <c r="U40" s="2">
        <f>(Q40/$H$20)/($B$18*7+$B$21)</f>
        <v>2.1818181818181821</v>
      </c>
      <c r="V40" s="2">
        <f>(Q40/H19)/(($B$20/7)+$B$18*7+$B$19+$B$21)</f>
        <v>1.3658536585365855</v>
      </c>
      <c r="W40" s="2">
        <f>(Q40/$H$20)/(($B$20/7)+$B$18*7+$B$19+$B$21)</f>
        <v>1.3037694013303771</v>
      </c>
      <c r="Y40" s="12" t="s">
        <v>211</v>
      </c>
      <c r="Z40" s="12">
        <f t="shared" si="33"/>
        <v>1008</v>
      </c>
      <c r="AA40" s="12">
        <f t="shared" si="34"/>
        <v>2016</v>
      </c>
      <c r="AB40" s="12">
        <f t="shared" si="35"/>
        <v>4032</v>
      </c>
      <c r="AC40" s="12">
        <f t="shared" si="36"/>
        <v>6048</v>
      </c>
      <c r="AD40" s="12">
        <f t="shared" si="31"/>
        <v>7056</v>
      </c>
      <c r="AE40" s="2">
        <f t="shared" si="32"/>
        <v>20160</v>
      </c>
      <c r="AF40" s="2">
        <v>420</v>
      </c>
    </row>
    <row r="41" spans="1:32">
      <c r="G41" s="12" t="s">
        <v>107</v>
      </c>
      <c r="H41" s="12">
        <f t="shared" si="39"/>
        <v>608</v>
      </c>
      <c r="I41" s="12">
        <f t="shared" si="40"/>
        <v>1215</v>
      </c>
      <c r="J41" s="12">
        <f t="shared" si="41"/>
        <v>2429</v>
      </c>
      <c r="K41" s="12">
        <f t="shared" si="42"/>
        <v>3644</v>
      </c>
      <c r="L41" s="12">
        <f t="shared" si="43"/>
        <v>4251</v>
      </c>
      <c r="M41" s="12">
        <f>L41*$B$43</f>
        <v>8502</v>
      </c>
      <c r="N41" s="12">
        <f>SUM(H41:L41)</f>
        <v>12147</v>
      </c>
      <c r="O41" s="12">
        <v>200</v>
      </c>
      <c r="P41" s="12">
        <f>(H20*$B$9*$B$18)*(O41/100)+I20</f>
        <v>12144</v>
      </c>
      <c r="Q41" s="12">
        <f>P41-I20</f>
        <v>10560</v>
      </c>
      <c r="R41" s="2">
        <f>(Q41/H20)/($B$18*7)</f>
        <v>3.4285714285714284</v>
      </c>
      <c r="S41" s="2">
        <f>(Q41/$H$20)/(7*$B$18)</f>
        <v>3.4285714285714284</v>
      </c>
      <c r="T41" s="2">
        <f>(Q41/H20)/(($B$20/7)+$B$18*7+$B$19+$B$21)</f>
        <v>1.3658536585365855</v>
      </c>
      <c r="U41" s="2">
        <f>(Q41/$H$20)/($B$18*7+$B$21)</f>
        <v>2.2857142857142856</v>
      </c>
      <c r="V41" s="2">
        <f>(Q41/H20)/(($B$20/7)+$B$18*7+$B$19+$B$21)</f>
        <v>1.3658536585365855</v>
      </c>
      <c r="W41" s="2">
        <f>(Q41/$H$20)/(($B$20/7)+$B$18*7+$B$19+$B$21)</f>
        <v>1.3658536585365855</v>
      </c>
      <c r="Y41" s="12" t="s">
        <v>212</v>
      </c>
      <c r="Z41" s="12">
        <f t="shared" si="33"/>
        <v>1032</v>
      </c>
      <c r="AA41" s="12">
        <f t="shared" si="34"/>
        <v>2064</v>
      </c>
      <c r="AB41" s="12">
        <f t="shared" si="35"/>
        <v>4128</v>
      </c>
      <c r="AC41" s="12">
        <f t="shared" si="36"/>
        <v>6192</v>
      </c>
      <c r="AD41" s="12">
        <f t="shared" si="31"/>
        <v>7224</v>
      </c>
      <c r="AE41" s="2">
        <f t="shared" si="32"/>
        <v>20640</v>
      </c>
      <c r="AF41" s="2">
        <v>430</v>
      </c>
    </row>
    <row r="42" spans="1:32">
      <c r="A42" s="2" t="s">
        <v>162</v>
      </c>
      <c r="G42" s="12" t="s">
        <v>173</v>
      </c>
      <c r="H42" s="12">
        <f t="shared" ref="H42" si="45">ROUNDUP((P42*$B$30/100),0)</f>
        <v>635</v>
      </c>
      <c r="I42" s="12">
        <f t="shared" ref="I42" si="46">ROUNDUP((P42*$B$31/100),0)</f>
        <v>1270</v>
      </c>
      <c r="J42" s="12">
        <f t="shared" ref="J42" si="47">ROUNDUP((P42*$B$32/100),0)</f>
        <v>2540</v>
      </c>
      <c r="K42" s="12">
        <f t="shared" ref="K42" si="48">ROUNDUP((P42*$B$33/100),0)</f>
        <v>3809</v>
      </c>
      <c r="L42" s="12">
        <f t="shared" ref="L42" si="49">ROUNDUP((P42*$B$34/100),0)</f>
        <v>4444</v>
      </c>
      <c r="M42" s="12">
        <f>L42*$B$43</f>
        <v>8888</v>
      </c>
      <c r="N42" s="12">
        <f>SUM(H42:L42)</f>
        <v>12698</v>
      </c>
      <c r="O42" s="12">
        <v>200</v>
      </c>
      <c r="P42" s="12">
        <f>(H21*$B$9*$B$18)*(O42/100)+I21</f>
        <v>12696</v>
      </c>
      <c r="Y42" s="12" t="s">
        <v>213</v>
      </c>
      <c r="Z42" s="12">
        <f t="shared" si="33"/>
        <v>1056</v>
      </c>
      <c r="AA42" s="12">
        <f t="shared" si="34"/>
        <v>2112</v>
      </c>
      <c r="AB42" s="12">
        <f t="shared" si="35"/>
        <v>4224</v>
      </c>
      <c r="AC42" s="12">
        <f t="shared" si="36"/>
        <v>6336</v>
      </c>
      <c r="AD42" s="12">
        <f t="shared" si="31"/>
        <v>7392</v>
      </c>
      <c r="AE42" s="2">
        <f t="shared" si="32"/>
        <v>21120</v>
      </c>
      <c r="AF42" s="2">
        <v>440</v>
      </c>
    </row>
    <row r="43" spans="1:32">
      <c r="A43" s="18" t="s">
        <v>163</v>
      </c>
      <c r="B43" s="41">
        <v>2</v>
      </c>
      <c r="G43" s="12" t="s">
        <v>176</v>
      </c>
      <c r="H43" s="12">
        <f t="shared" ref="H43" si="50">ROUNDUP((P43*$B$30/100),0)</f>
        <v>692</v>
      </c>
      <c r="I43" s="12">
        <f t="shared" ref="I43" si="51">ROUNDUP((P43*$B$31/100),0)</f>
        <v>1383</v>
      </c>
      <c r="J43" s="12">
        <f t="shared" ref="J43" si="52">ROUNDUP((P43*$B$32/100),0)</f>
        <v>2765</v>
      </c>
      <c r="K43" s="12">
        <f t="shared" ref="K43" si="53">ROUNDUP((P43*$B$33/100),0)</f>
        <v>4148</v>
      </c>
      <c r="L43" s="12">
        <f t="shared" ref="L43" si="54">ROUNDUP((P43*$B$34/100),0)</f>
        <v>4839</v>
      </c>
      <c r="M43" s="12">
        <f>L43*$B$43</f>
        <v>9678</v>
      </c>
      <c r="N43" s="12">
        <f>SUM(H43:L43)</f>
        <v>13827</v>
      </c>
      <c r="O43" s="12">
        <v>210</v>
      </c>
      <c r="P43" s="12">
        <f>(H22*$B$9*$B$18)*(O43/100)+I22</f>
        <v>13824</v>
      </c>
    </row>
    <row r="44" spans="1:32">
      <c r="G44" s="12" t="s">
        <v>196</v>
      </c>
      <c r="H44" s="12">
        <f t="shared" ref="H44" si="55">ROUNDUP((P44*$B$30/100),0)</f>
        <v>750</v>
      </c>
      <c r="I44" s="12">
        <f t="shared" ref="I44" si="56">ROUNDUP((P44*$B$31/100),0)</f>
        <v>1500</v>
      </c>
      <c r="J44" s="12">
        <f t="shared" ref="J44" si="57">ROUNDUP((P44*$B$32/100),0)</f>
        <v>3000</v>
      </c>
      <c r="K44" s="12">
        <f t="shared" ref="K44" si="58">ROUNDUP((P44*$B$33/100),0)</f>
        <v>4500</v>
      </c>
      <c r="L44" s="12">
        <f t="shared" ref="L44" si="59">ROUNDUP((P44*$B$34/100),0)</f>
        <v>5250</v>
      </c>
      <c r="M44" s="12">
        <f>L44*$B$43</f>
        <v>10500</v>
      </c>
      <c r="N44" s="12">
        <f>SUM(H44:L44)</f>
        <v>15000</v>
      </c>
      <c r="O44" s="12">
        <v>220</v>
      </c>
      <c r="P44" s="12">
        <f>(H23*$B$9*$B$18)*(O44/100)+I23</f>
        <v>15000.000000000002</v>
      </c>
    </row>
    <row r="46" spans="1:32">
      <c r="G46" s="12" t="s">
        <v>144</v>
      </c>
      <c r="O46" s="25" t="s">
        <v>69</v>
      </c>
      <c r="P46" s="38">
        <f>SUM(P48:P58)+SUM(Q48:Q58)</f>
        <v>22.09</v>
      </c>
      <c r="Q46" s="24" t="s">
        <v>146</v>
      </c>
      <c r="Y46" s="12" t="s">
        <v>222</v>
      </c>
    </row>
    <row r="47" spans="1:32" ht="17.25" thickBot="1">
      <c r="G47" s="27" t="s">
        <v>70</v>
      </c>
      <c r="H47" s="27">
        <v>0</v>
      </c>
      <c r="I47" s="27">
        <v>1</v>
      </c>
      <c r="J47" s="27">
        <v>2</v>
      </c>
      <c r="K47" s="27">
        <v>3</v>
      </c>
      <c r="L47" s="27">
        <v>4</v>
      </c>
      <c r="M47" s="27">
        <v>5</v>
      </c>
      <c r="N47" s="27" t="s">
        <v>161</v>
      </c>
      <c r="O47" s="27" t="s">
        <v>101</v>
      </c>
      <c r="P47" s="27" t="s">
        <v>95</v>
      </c>
      <c r="Q47" s="27" t="s">
        <v>164</v>
      </c>
      <c r="R47" s="27" t="s">
        <v>96</v>
      </c>
      <c r="Y47" s="27" t="s">
        <v>198</v>
      </c>
      <c r="Z47" s="27">
        <v>0</v>
      </c>
      <c r="AA47" s="27">
        <v>1</v>
      </c>
      <c r="AB47" s="27">
        <v>2</v>
      </c>
      <c r="AC47" s="27">
        <v>3</v>
      </c>
      <c r="AD47" s="27">
        <v>4</v>
      </c>
      <c r="AE47" s="27">
        <v>5</v>
      </c>
      <c r="AF47" s="27" t="s">
        <v>101</v>
      </c>
    </row>
    <row r="48" spans="1:32" ht="17.25" thickTop="1">
      <c r="G48" s="12" t="s">
        <v>16</v>
      </c>
      <c r="H48" s="12">
        <v>0.01</v>
      </c>
      <c r="I48" s="12">
        <f t="shared" ref="I48:I57" si="60">ROUNDUP(((H28/$B$39)*$B$40)*((100+O48)/100),0)/100</f>
        <v>0.02</v>
      </c>
      <c r="J48" s="12">
        <f t="shared" ref="J48:J57" si="61">ROUNDUP(((I28/$B$39)*$B$40)*((100+O48)/100),0)/100</f>
        <v>0.03</v>
      </c>
      <c r="K48" s="12">
        <f t="shared" ref="K48:K57" si="62">ROUNDUP(((J28/$B$39)*$B$40)*((100+O48)/100),0)/100</f>
        <v>0.06</v>
      </c>
      <c r="L48" s="12">
        <f t="shared" ref="L48:L57" si="63">ROUNDUP(((K28/$B$39)*$B$40)*((100+O48)/100),0)/100</f>
        <v>0.09</v>
      </c>
      <c r="M48" s="12">
        <f t="shared" ref="M48:M57" si="64">ROUNDUP(((L28/$B$39)*$B$40)*((100+O48)/100),0)/100</f>
        <v>0.1</v>
      </c>
      <c r="N48" s="12">
        <f t="shared" ref="N48:N57" si="65">ROUNDUP(((M28/$B$39)*$B$40)*((100+O48)/100),0)/100</f>
        <v>0.2</v>
      </c>
      <c r="O48" s="13">
        <v>10</v>
      </c>
      <c r="P48" s="13">
        <f t="shared" ref="P48:P59" si="66">SUM(H48:M48)</f>
        <v>0.31</v>
      </c>
      <c r="Q48" s="12">
        <f>N48</f>
        <v>0.2</v>
      </c>
      <c r="R48" s="13">
        <f t="shared" ref="R48:R59" si="67">((P48+Q48)/$P$46)*100</f>
        <v>2.3087369850611137</v>
      </c>
      <c r="Y48" s="12" t="s">
        <v>199</v>
      </c>
      <c r="Z48" s="12">
        <v>0.01</v>
      </c>
      <c r="AA48" s="12">
        <f t="shared" ref="AA48:AA62" si="68">ROUNDUP(((Z28/$B$39)*$B$40)*((100+AF48)/100),0)/100</f>
        <v>0.22</v>
      </c>
      <c r="AB48" s="12">
        <f t="shared" ref="AB48:AB62" si="69">ROUNDUP(((AA28/$B$39)*$B$40)*((100+AF48)/100),0)/100</f>
        <v>0.44</v>
      </c>
      <c r="AC48" s="12">
        <f t="shared" ref="AC48:AC62" si="70">ROUNDUP(((AB28/$B$39)*$B$40)*((100+AF48)/100),0)/100</f>
        <v>0.87</v>
      </c>
      <c r="AD48" s="12">
        <f t="shared" ref="AD48:AD62" si="71">ROUNDUP(((AC28/$B$39)*$B$40)*((100+AF48)/100),0)/100</f>
        <v>1.3</v>
      </c>
      <c r="AE48" s="12">
        <f t="shared" ref="AE48:AE62" si="72">ROUNDUP(((AD28/$B$39)*$B$40)*((100+AF48)/100),0)/100</f>
        <v>1.52</v>
      </c>
      <c r="AF48" s="2">
        <v>150</v>
      </c>
    </row>
    <row r="49" spans="7:32">
      <c r="G49" s="12" t="s">
        <v>18</v>
      </c>
      <c r="H49" s="12">
        <v>0.01</v>
      </c>
      <c r="I49" s="12">
        <f t="shared" si="60"/>
        <v>0.02</v>
      </c>
      <c r="J49" s="12">
        <f t="shared" si="61"/>
        <v>0.04</v>
      </c>
      <c r="K49" s="12">
        <f t="shared" si="62"/>
        <v>0.08</v>
      </c>
      <c r="L49" s="12">
        <f t="shared" si="63"/>
        <v>0.12</v>
      </c>
      <c r="M49" s="12">
        <f t="shared" si="64"/>
        <v>0.14000000000000001</v>
      </c>
      <c r="N49" s="12">
        <f t="shared" si="65"/>
        <v>0.27</v>
      </c>
      <c r="O49" s="13">
        <v>20</v>
      </c>
      <c r="P49" s="13">
        <f t="shared" si="66"/>
        <v>0.41000000000000003</v>
      </c>
      <c r="Q49" s="12">
        <f t="shared" ref="Q49:Q59" si="73">N49</f>
        <v>0.27</v>
      </c>
      <c r="R49" s="13">
        <f t="shared" si="67"/>
        <v>3.0783159800814848</v>
      </c>
      <c r="Y49" s="12" t="s">
        <v>200</v>
      </c>
      <c r="Z49" s="12">
        <v>0.02</v>
      </c>
      <c r="AA49" s="12">
        <f t="shared" si="68"/>
        <v>0.24</v>
      </c>
      <c r="AB49" s="12">
        <f t="shared" si="69"/>
        <v>0.47</v>
      </c>
      <c r="AC49" s="12">
        <f t="shared" si="70"/>
        <v>0.93</v>
      </c>
      <c r="AD49" s="12">
        <f t="shared" si="71"/>
        <v>1.4</v>
      </c>
      <c r="AE49" s="12">
        <f t="shared" si="72"/>
        <v>1.63</v>
      </c>
      <c r="AF49" s="2">
        <v>160</v>
      </c>
    </row>
    <row r="50" spans="7:32">
      <c r="G50" s="12" t="s">
        <v>19</v>
      </c>
      <c r="H50" s="12">
        <v>0.02</v>
      </c>
      <c r="I50" s="12">
        <f t="shared" si="60"/>
        <v>0.03</v>
      </c>
      <c r="J50" s="12">
        <f t="shared" si="61"/>
        <v>0.05</v>
      </c>
      <c r="K50" s="12">
        <f t="shared" si="62"/>
        <v>0.1</v>
      </c>
      <c r="L50" s="12">
        <f t="shared" si="63"/>
        <v>0.15</v>
      </c>
      <c r="M50" s="12">
        <f t="shared" si="64"/>
        <v>0.18</v>
      </c>
      <c r="N50" s="12">
        <f t="shared" si="65"/>
        <v>0.35</v>
      </c>
      <c r="O50" s="13">
        <v>30</v>
      </c>
      <c r="P50" s="13">
        <f t="shared" si="66"/>
        <v>0.53</v>
      </c>
      <c r="Q50" s="12">
        <f t="shared" si="73"/>
        <v>0.35</v>
      </c>
      <c r="R50" s="13">
        <f t="shared" si="67"/>
        <v>3.9837030330466274</v>
      </c>
      <c r="Y50" s="12" t="s">
        <v>201</v>
      </c>
      <c r="Z50" s="12">
        <v>0.03</v>
      </c>
      <c r="AA50" s="12">
        <f t="shared" si="68"/>
        <v>0.25</v>
      </c>
      <c r="AB50" s="12">
        <f t="shared" si="69"/>
        <v>0.5</v>
      </c>
      <c r="AC50" s="12">
        <f t="shared" si="70"/>
        <v>1</v>
      </c>
      <c r="AD50" s="12">
        <f t="shared" si="71"/>
        <v>1.5</v>
      </c>
      <c r="AE50" s="12">
        <f t="shared" si="72"/>
        <v>1.75</v>
      </c>
      <c r="AF50" s="2">
        <v>170</v>
      </c>
    </row>
    <row r="51" spans="7:32">
      <c r="G51" s="12" t="s">
        <v>86</v>
      </c>
      <c r="H51" s="12">
        <v>0.02</v>
      </c>
      <c r="I51" s="12">
        <f t="shared" si="60"/>
        <v>0.04</v>
      </c>
      <c r="J51" s="12">
        <f t="shared" si="61"/>
        <v>7.0000000000000007E-2</v>
      </c>
      <c r="K51" s="12">
        <f t="shared" si="62"/>
        <v>0.13</v>
      </c>
      <c r="L51" s="12">
        <f t="shared" si="63"/>
        <v>0.19</v>
      </c>
      <c r="M51" s="12">
        <f t="shared" si="64"/>
        <v>0.22</v>
      </c>
      <c r="N51" s="12">
        <f t="shared" si="65"/>
        <v>0.44</v>
      </c>
      <c r="O51" s="13">
        <v>40</v>
      </c>
      <c r="P51" s="13">
        <f t="shared" si="66"/>
        <v>0.67</v>
      </c>
      <c r="Q51" s="12">
        <f t="shared" si="73"/>
        <v>0.44</v>
      </c>
      <c r="R51" s="13">
        <f t="shared" si="67"/>
        <v>5.0248981439565421</v>
      </c>
      <c r="Y51" s="12" t="s">
        <v>202</v>
      </c>
      <c r="Z51" s="12">
        <v>0.04</v>
      </c>
      <c r="AA51" s="12">
        <f t="shared" si="68"/>
        <v>0.27</v>
      </c>
      <c r="AB51" s="12">
        <f t="shared" si="69"/>
        <v>0.54</v>
      </c>
      <c r="AC51" s="12">
        <f t="shared" si="70"/>
        <v>1.07</v>
      </c>
      <c r="AD51" s="12">
        <f t="shared" si="71"/>
        <v>1.6</v>
      </c>
      <c r="AE51" s="12">
        <f t="shared" si="72"/>
        <v>1.87</v>
      </c>
      <c r="AF51" s="2">
        <v>180</v>
      </c>
    </row>
    <row r="52" spans="7:32">
      <c r="G52" s="12" t="s">
        <v>20</v>
      </c>
      <c r="H52" s="12">
        <v>0.03</v>
      </c>
      <c r="I52" s="12">
        <f t="shared" si="60"/>
        <v>0.04</v>
      </c>
      <c r="J52" s="12">
        <f t="shared" si="61"/>
        <v>0.08</v>
      </c>
      <c r="K52" s="12">
        <f t="shared" si="62"/>
        <v>0.16</v>
      </c>
      <c r="L52" s="12">
        <f t="shared" si="63"/>
        <v>0.24</v>
      </c>
      <c r="M52" s="12">
        <f t="shared" si="64"/>
        <v>0.28000000000000003</v>
      </c>
      <c r="N52" s="12">
        <f t="shared" si="65"/>
        <v>0.55000000000000004</v>
      </c>
      <c r="O52" s="13">
        <v>50</v>
      </c>
      <c r="P52" s="13">
        <f t="shared" si="66"/>
        <v>0.83000000000000007</v>
      </c>
      <c r="Q52" s="12">
        <f t="shared" si="73"/>
        <v>0.55000000000000004</v>
      </c>
      <c r="R52" s="13">
        <f t="shared" si="67"/>
        <v>6.2471706654594845</v>
      </c>
      <c r="Y52" s="12" t="s">
        <v>203</v>
      </c>
      <c r="Z52" s="12">
        <v>0.05</v>
      </c>
      <c r="AA52" s="12">
        <f t="shared" si="68"/>
        <v>0.28999999999999998</v>
      </c>
      <c r="AB52" s="12">
        <f t="shared" si="69"/>
        <v>0.56999999999999995</v>
      </c>
      <c r="AC52" s="12">
        <f t="shared" si="70"/>
        <v>1.1399999999999999</v>
      </c>
      <c r="AD52" s="12">
        <f t="shared" si="71"/>
        <v>1.71</v>
      </c>
      <c r="AE52" s="12">
        <f t="shared" si="72"/>
        <v>1.99</v>
      </c>
      <c r="AF52" s="2">
        <v>190</v>
      </c>
    </row>
    <row r="53" spans="7:32">
      <c r="G53" s="12" t="s">
        <v>21</v>
      </c>
      <c r="H53" s="12">
        <v>0.03</v>
      </c>
      <c r="I53" s="12">
        <f t="shared" si="60"/>
        <v>0.05</v>
      </c>
      <c r="J53" s="12">
        <f t="shared" si="61"/>
        <v>0.1</v>
      </c>
      <c r="K53" s="12">
        <f t="shared" si="62"/>
        <v>0.2</v>
      </c>
      <c r="L53" s="12">
        <f t="shared" si="63"/>
        <v>0.28999999999999998</v>
      </c>
      <c r="M53" s="12">
        <f t="shared" si="64"/>
        <v>0.34</v>
      </c>
      <c r="N53" s="12">
        <f t="shared" si="65"/>
        <v>0.68</v>
      </c>
      <c r="O53" s="13">
        <v>60</v>
      </c>
      <c r="P53" s="13">
        <f t="shared" si="66"/>
        <v>1.01</v>
      </c>
      <c r="Q53" s="12">
        <f t="shared" si="73"/>
        <v>0.68</v>
      </c>
      <c r="R53" s="13">
        <f t="shared" si="67"/>
        <v>7.6505205975554542</v>
      </c>
      <c r="Y53" s="12" t="s">
        <v>204</v>
      </c>
      <c r="Z53" s="12">
        <v>0.06</v>
      </c>
      <c r="AA53" s="12">
        <f t="shared" si="68"/>
        <v>0.31</v>
      </c>
      <c r="AB53" s="12">
        <f t="shared" si="69"/>
        <v>0.61</v>
      </c>
      <c r="AC53" s="12">
        <f t="shared" si="70"/>
        <v>1.21</v>
      </c>
      <c r="AD53" s="12">
        <f t="shared" si="71"/>
        <v>1.82</v>
      </c>
      <c r="AE53" s="12">
        <f t="shared" si="72"/>
        <v>2.12</v>
      </c>
      <c r="AF53" s="2">
        <v>200</v>
      </c>
    </row>
    <row r="54" spans="7:32">
      <c r="G54" s="12" t="s">
        <v>22</v>
      </c>
      <c r="H54" s="12">
        <v>0.04</v>
      </c>
      <c r="I54" s="12">
        <f t="shared" si="60"/>
        <v>0.06</v>
      </c>
      <c r="J54" s="12">
        <f t="shared" si="61"/>
        <v>0.12</v>
      </c>
      <c r="K54" s="12">
        <f t="shared" si="62"/>
        <v>0.24</v>
      </c>
      <c r="L54" s="12">
        <f t="shared" si="63"/>
        <v>0.35</v>
      </c>
      <c r="M54" s="12">
        <f t="shared" si="64"/>
        <v>0.41</v>
      </c>
      <c r="N54" s="12">
        <f t="shared" si="65"/>
        <v>0.82</v>
      </c>
      <c r="O54" s="13">
        <v>70</v>
      </c>
      <c r="P54" s="13">
        <f t="shared" si="66"/>
        <v>1.22</v>
      </c>
      <c r="Q54" s="12">
        <f t="shared" si="73"/>
        <v>0.82</v>
      </c>
      <c r="R54" s="13">
        <f t="shared" si="67"/>
        <v>9.2349479402444548</v>
      </c>
      <c r="Y54" s="12" t="s">
        <v>205</v>
      </c>
      <c r="Z54" s="12">
        <v>7.0000000000000007E-2</v>
      </c>
      <c r="AA54" s="12">
        <f t="shared" si="68"/>
        <v>0.33</v>
      </c>
      <c r="AB54" s="12">
        <f t="shared" si="69"/>
        <v>0.65</v>
      </c>
      <c r="AC54" s="12">
        <f t="shared" si="70"/>
        <v>1.29</v>
      </c>
      <c r="AD54" s="12">
        <f t="shared" si="71"/>
        <v>1.93</v>
      </c>
      <c r="AE54" s="12">
        <f t="shared" si="72"/>
        <v>2.25</v>
      </c>
      <c r="AF54" s="2">
        <v>210</v>
      </c>
    </row>
    <row r="55" spans="7:32">
      <c r="G55" s="12" t="s">
        <v>23</v>
      </c>
      <c r="H55" s="12">
        <v>0.04</v>
      </c>
      <c r="I55" s="12">
        <f t="shared" si="60"/>
        <v>7.0000000000000007E-2</v>
      </c>
      <c r="J55" s="12">
        <f t="shared" si="61"/>
        <v>0.14000000000000001</v>
      </c>
      <c r="K55" s="12">
        <f t="shared" si="62"/>
        <v>0.28000000000000003</v>
      </c>
      <c r="L55" s="12">
        <f t="shared" si="63"/>
        <v>0.42</v>
      </c>
      <c r="M55" s="12">
        <f t="shared" si="64"/>
        <v>0.49</v>
      </c>
      <c r="N55" s="12">
        <f t="shared" si="65"/>
        <v>0.98</v>
      </c>
      <c r="O55" s="13">
        <v>80</v>
      </c>
      <c r="P55" s="13">
        <f t="shared" si="66"/>
        <v>1.44</v>
      </c>
      <c r="Q55" s="12">
        <f t="shared" si="73"/>
        <v>0.98</v>
      </c>
      <c r="R55" s="13">
        <f t="shared" si="67"/>
        <v>10.955183340878225</v>
      </c>
      <c r="Y55" s="12" t="s">
        <v>206</v>
      </c>
      <c r="Z55" s="12">
        <v>0.08</v>
      </c>
      <c r="AA55" s="12">
        <f t="shared" si="68"/>
        <v>0.35</v>
      </c>
      <c r="AB55" s="12">
        <f t="shared" si="69"/>
        <v>0.69</v>
      </c>
      <c r="AC55" s="12">
        <f t="shared" si="70"/>
        <v>1.37</v>
      </c>
      <c r="AD55" s="12">
        <f t="shared" si="71"/>
        <v>2.0499999999999998</v>
      </c>
      <c r="AE55" s="12">
        <f t="shared" si="72"/>
        <v>2.39</v>
      </c>
      <c r="AF55" s="2">
        <v>220</v>
      </c>
    </row>
    <row r="56" spans="7:32">
      <c r="G56" s="12" t="s">
        <v>24</v>
      </c>
      <c r="H56" s="12">
        <v>0.05</v>
      </c>
      <c r="I56" s="12">
        <f t="shared" si="60"/>
        <v>0.09</v>
      </c>
      <c r="J56" s="12">
        <f t="shared" si="61"/>
        <v>0.17</v>
      </c>
      <c r="K56" s="12">
        <f t="shared" si="62"/>
        <v>0.34</v>
      </c>
      <c r="L56" s="12">
        <f t="shared" si="63"/>
        <v>0.5</v>
      </c>
      <c r="M56" s="12">
        <f t="shared" si="64"/>
        <v>0.59</v>
      </c>
      <c r="N56" s="12">
        <f t="shared" si="65"/>
        <v>1.17</v>
      </c>
      <c r="O56" s="13">
        <v>90</v>
      </c>
      <c r="P56" s="13">
        <f t="shared" si="66"/>
        <v>1.7400000000000002</v>
      </c>
      <c r="Q56" s="12">
        <f t="shared" si="73"/>
        <v>1.17</v>
      </c>
      <c r="R56" s="13">
        <f t="shared" si="67"/>
        <v>13.173381620642827</v>
      </c>
      <c r="Y56" s="12" t="s">
        <v>207</v>
      </c>
      <c r="Z56" s="12">
        <v>0.09</v>
      </c>
      <c r="AA56" s="12">
        <f t="shared" si="68"/>
        <v>0.37</v>
      </c>
      <c r="AB56" s="12">
        <f t="shared" si="69"/>
        <v>0.73</v>
      </c>
      <c r="AC56" s="12">
        <f t="shared" si="70"/>
        <v>1.45</v>
      </c>
      <c r="AD56" s="12">
        <f t="shared" si="71"/>
        <v>2.17</v>
      </c>
      <c r="AE56" s="12">
        <f t="shared" si="72"/>
        <v>2.5299999999999998</v>
      </c>
      <c r="AF56" s="2">
        <v>230</v>
      </c>
    </row>
    <row r="57" spans="7:32">
      <c r="G57" s="12" t="s">
        <v>25</v>
      </c>
      <c r="H57" s="12">
        <v>0.05</v>
      </c>
      <c r="I57" s="12">
        <f t="shared" si="60"/>
        <v>0.1</v>
      </c>
      <c r="J57" s="12">
        <f t="shared" si="61"/>
        <v>0.2</v>
      </c>
      <c r="K57" s="12">
        <f t="shared" si="62"/>
        <v>0.4</v>
      </c>
      <c r="L57" s="12">
        <f t="shared" si="63"/>
        <v>0.59</v>
      </c>
      <c r="M57" s="12">
        <f t="shared" si="64"/>
        <v>0.69</v>
      </c>
      <c r="N57" s="12">
        <f t="shared" si="65"/>
        <v>1.38</v>
      </c>
      <c r="O57" s="13">
        <v>100</v>
      </c>
      <c r="P57" s="13">
        <f t="shared" si="66"/>
        <v>2.0299999999999998</v>
      </c>
      <c r="Q57" s="12">
        <f t="shared" si="73"/>
        <v>1.38</v>
      </c>
      <c r="R57" s="13">
        <f t="shared" si="67"/>
        <v>15.436849253055678</v>
      </c>
      <c r="Y57" s="12" t="s">
        <v>208</v>
      </c>
      <c r="Z57" s="12">
        <v>0.1</v>
      </c>
      <c r="AA57" s="12">
        <f t="shared" si="68"/>
        <v>0.39</v>
      </c>
      <c r="AB57" s="12">
        <f t="shared" si="69"/>
        <v>0.77</v>
      </c>
      <c r="AC57" s="12">
        <f t="shared" si="70"/>
        <v>1.53</v>
      </c>
      <c r="AD57" s="12">
        <f t="shared" si="71"/>
        <v>2.2999999999999998</v>
      </c>
      <c r="AE57" s="12">
        <f t="shared" si="72"/>
        <v>2.68</v>
      </c>
      <c r="AF57" s="2">
        <v>240</v>
      </c>
    </row>
    <row r="58" spans="7:32">
      <c r="G58" s="12" t="s">
        <v>106</v>
      </c>
      <c r="H58" s="12">
        <v>0.06</v>
      </c>
      <c r="I58" s="12">
        <f>ROUNDUP(((H40/$B$39)*$B$40)*((100+O58)/100),0)/100</f>
        <v>0.15</v>
      </c>
      <c r="J58" s="12">
        <f>ROUNDUP(((I40/$B$39)*$B$40)*((100+O58)/100),0)/100</f>
        <v>0.3</v>
      </c>
      <c r="K58" s="12">
        <f>ROUNDUP(((J40/$B$39)*$B$40)*((100+O58)/100),0)/100</f>
        <v>0.59</v>
      </c>
      <c r="L58" s="12">
        <f>ROUNDUP(((K40/$B$39)*$B$40)*((100+O58)/100),0)/100</f>
        <v>0.88</v>
      </c>
      <c r="M58" s="12">
        <f>ROUNDUP(((L40/$B$39)*$B$40)*((100+O58)/100),0)/100</f>
        <v>1.03</v>
      </c>
      <c r="N58" s="12">
        <f>ROUNDUP(((M40/$B$39)*$B$40)*((100+O58)/100),0)/100</f>
        <v>2.0499999999999998</v>
      </c>
      <c r="O58" s="13">
        <v>110</v>
      </c>
      <c r="P58" s="13">
        <f t="shared" si="66"/>
        <v>3.01</v>
      </c>
      <c r="Q58" s="12">
        <f t="shared" si="73"/>
        <v>2.0499999999999998</v>
      </c>
      <c r="R58" s="13">
        <f t="shared" si="67"/>
        <v>22.906292440018106</v>
      </c>
      <c r="Y58" s="12" t="s">
        <v>209</v>
      </c>
      <c r="Z58" s="12">
        <v>0.11</v>
      </c>
      <c r="AA58" s="12">
        <f t="shared" si="68"/>
        <v>0.41</v>
      </c>
      <c r="AB58" s="12">
        <f t="shared" si="69"/>
        <v>0.81</v>
      </c>
      <c r="AC58" s="12">
        <f t="shared" si="70"/>
        <v>1.62</v>
      </c>
      <c r="AD58" s="12">
        <f t="shared" si="71"/>
        <v>2.42</v>
      </c>
      <c r="AE58" s="12">
        <f t="shared" si="72"/>
        <v>2.83</v>
      </c>
      <c r="AF58" s="2">
        <v>250</v>
      </c>
    </row>
    <row r="59" spans="7:32">
      <c r="G59" s="12" t="s">
        <v>107</v>
      </c>
      <c r="H59" s="12">
        <v>0.06</v>
      </c>
      <c r="I59" s="12">
        <f>ROUNDUP(((H41/$B$39)*$B$40)*((100+O59)/100),0)/100</f>
        <v>0.17</v>
      </c>
      <c r="J59" s="12">
        <f>ROUNDUP(((I41/$B$39)*$B$40)*((100+O59)/100),0)/100</f>
        <v>0.33</v>
      </c>
      <c r="K59" s="12">
        <f>ROUNDUP(((J41/$B$39)*$B$40)*((100+O59)/100),0)/100</f>
        <v>0.65</v>
      </c>
      <c r="L59" s="12">
        <f>ROUNDUP(((K41/$B$39)*$B$40)*((100+O59)/100),0)/100</f>
        <v>0.97</v>
      </c>
      <c r="M59" s="12">
        <f>ROUNDUP(((L41/$B$39)*$B$40)*((100+O59)/100),0)/100</f>
        <v>1.1299999999999999</v>
      </c>
      <c r="N59" s="12">
        <f>ROUNDUP(((M41/$B$39)*$B$40)*((100+O59)/100),0)/100</f>
        <v>2.25</v>
      </c>
      <c r="O59" s="13">
        <v>120</v>
      </c>
      <c r="P59" s="13">
        <f t="shared" si="66"/>
        <v>3.3099999999999996</v>
      </c>
      <c r="Q59" s="12">
        <f t="shared" si="73"/>
        <v>2.25</v>
      </c>
      <c r="R59" s="13">
        <f t="shared" si="67"/>
        <v>25.169760072430964</v>
      </c>
      <c r="Y59" s="12" t="s">
        <v>210</v>
      </c>
      <c r="Z59" s="12">
        <v>0.12</v>
      </c>
      <c r="AA59" s="12">
        <f t="shared" si="68"/>
        <v>0.43</v>
      </c>
      <c r="AB59" s="12">
        <f t="shared" si="69"/>
        <v>0.86</v>
      </c>
      <c r="AC59" s="12">
        <f t="shared" si="70"/>
        <v>1.71</v>
      </c>
      <c r="AD59" s="12">
        <f t="shared" si="71"/>
        <v>2.56</v>
      </c>
      <c r="AE59" s="12">
        <f t="shared" si="72"/>
        <v>2.98</v>
      </c>
      <c r="AF59" s="2">
        <v>260</v>
      </c>
    </row>
    <row r="60" spans="7:32">
      <c r="G60" s="12" t="s">
        <v>173</v>
      </c>
      <c r="H60" s="12">
        <v>7.0000000000000007E-2</v>
      </c>
      <c r="I60" s="12">
        <f>ROUNDUP(((H42/$B$39)*$B$40)*((100+O60)/100),0)/100</f>
        <v>0.18</v>
      </c>
      <c r="J60" s="12">
        <f>ROUNDUP(((I42/$B$39)*$B$40)*((100+O60)/100),0)/100</f>
        <v>0.36</v>
      </c>
      <c r="K60" s="12">
        <f>ROUNDUP(((J42/$B$39)*$B$40)*((100+O60)/100),0)/100</f>
        <v>0.71</v>
      </c>
      <c r="L60" s="12">
        <f>ROUNDUP(((K42/$B$39)*$B$40)*((100+O60)/100),0)/100</f>
        <v>1.06</v>
      </c>
      <c r="M60" s="12">
        <f>ROUNDUP(((L42/$B$39)*$B$40)*((100+O60)/100),0)/100</f>
        <v>1.23</v>
      </c>
      <c r="N60" s="12">
        <f>ROUNDUP(((M42/$B$39)*$B$40)*((100+O60)/100),0)/100</f>
        <v>2.46</v>
      </c>
      <c r="O60" s="13">
        <v>130</v>
      </c>
      <c r="P60" s="13">
        <f t="shared" ref="P60" si="74">SUM(H60:M60)</f>
        <v>3.61</v>
      </c>
      <c r="Q60" s="12">
        <f t="shared" ref="Q60" si="75">N60</f>
        <v>2.46</v>
      </c>
      <c r="R60" s="13">
        <f>((P60+Q60)/$P$46)*100</f>
        <v>27.478497057492078</v>
      </c>
      <c r="Y60" s="12" t="s">
        <v>211</v>
      </c>
      <c r="Z60" s="12">
        <v>0.13</v>
      </c>
      <c r="AA60" s="12">
        <f t="shared" si="68"/>
        <v>0.45</v>
      </c>
      <c r="AB60" s="12">
        <f t="shared" si="69"/>
        <v>0.9</v>
      </c>
      <c r="AC60" s="12">
        <f t="shared" si="70"/>
        <v>1.8</v>
      </c>
      <c r="AD60" s="12">
        <f t="shared" si="71"/>
        <v>2.69</v>
      </c>
      <c r="AE60" s="12">
        <f t="shared" si="72"/>
        <v>3.14</v>
      </c>
      <c r="AF60" s="2">
        <v>270</v>
      </c>
    </row>
    <row r="61" spans="7:32">
      <c r="G61" s="12" t="s">
        <v>176</v>
      </c>
      <c r="H61" s="12">
        <v>7.0000000000000007E-2</v>
      </c>
      <c r="I61" s="12">
        <f>ROUNDUP(((H43/$B$39)*$B$40)*((100+O61)/100),0)/100</f>
        <v>0.2</v>
      </c>
      <c r="J61" s="12">
        <f>ROUNDUP(((I43/$B$39)*$B$40)*((100+O61)/100),0)/100</f>
        <v>0.4</v>
      </c>
      <c r="K61" s="12">
        <f>ROUNDUP(((J43/$B$39)*$B$40)*((100+O61)/100),0)/100</f>
        <v>0.8</v>
      </c>
      <c r="L61" s="12">
        <f>ROUNDUP(((K43/$B$39)*$B$40)*((100+O61)/100),0)/100</f>
        <v>1.2</v>
      </c>
      <c r="M61" s="12">
        <f>ROUNDUP(((L43/$B$39)*$B$40)*((100+O61)/100),0)/100</f>
        <v>1.4</v>
      </c>
      <c r="N61" s="12">
        <f>ROUNDUP(((M43/$B$39)*$B$40)*((100+O61)/100),0)/100</f>
        <v>2.79</v>
      </c>
      <c r="O61" s="13">
        <v>140</v>
      </c>
      <c r="P61" s="13">
        <f t="shared" ref="P61" si="76">SUM(H61:M61)</f>
        <v>4.07</v>
      </c>
      <c r="Q61" s="12">
        <f t="shared" ref="Q61" si="77">N61</f>
        <v>2.79</v>
      </c>
      <c r="R61" s="13">
        <f>((P61+Q61)/$P$46)*100</f>
        <v>31.05477591670439</v>
      </c>
      <c r="Y61" s="12" t="s">
        <v>212</v>
      </c>
      <c r="Z61" s="12">
        <v>0.14000000000000001</v>
      </c>
      <c r="AA61" s="12">
        <f t="shared" si="68"/>
        <v>0.48</v>
      </c>
      <c r="AB61" s="12">
        <f t="shared" si="69"/>
        <v>0.95</v>
      </c>
      <c r="AC61" s="12">
        <f t="shared" si="70"/>
        <v>1.89</v>
      </c>
      <c r="AD61" s="12">
        <f t="shared" si="71"/>
        <v>2.83</v>
      </c>
      <c r="AE61" s="12">
        <f t="shared" si="72"/>
        <v>3.3</v>
      </c>
      <c r="AF61" s="2">
        <v>280</v>
      </c>
    </row>
    <row r="62" spans="7:32">
      <c r="G62" s="12" t="s">
        <v>196</v>
      </c>
      <c r="H62" s="12">
        <v>1.07</v>
      </c>
      <c r="I62" s="12">
        <f>ROUNDUP(((H44/$B$39)*$B$40)*((100+O62)/100),0)/100</f>
        <v>0.23</v>
      </c>
      <c r="J62" s="12">
        <f>ROUNDUP(((I44/$B$39)*$B$40)*((100+O62)/100),0)/100</f>
        <v>0.45</v>
      </c>
      <c r="K62" s="12">
        <f>ROUNDUP(((J44/$B$39)*$B$40)*((100+O62)/100),0)/100</f>
        <v>0.9</v>
      </c>
      <c r="L62" s="12">
        <f>ROUNDUP(((K44/$B$39)*$B$40)*((100+O62)/100),0)/100</f>
        <v>1.35</v>
      </c>
      <c r="M62" s="12">
        <f>ROUNDUP(((L44/$B$39)*$B$40)*((100+O62)/100),0)/100</f>
        <v>1.58</v>
      </c>
      <c r="N62" s="12">
        <f>ROUNDUP(((M44/$B$39)*$B$40)*((100+O62)/100),0)/100</f>
        <v>3.15</v>
      </c>
      <c r="O62" s="13">
        <v>150</v>
      </c>
      <c r="P62" s="13">
        <f t="shared" ref="P62" si="78">SUM(H62:M62)</f>
        <v>5.58</v>
      </c>
      <c r="Q62" s="12">
        <f t="shared" ref="Q62" si="79">N62</f>
        <v>3.15</v>
      </c>
      <c r="R62" s="13">
        <f>((P62+Q62)/$P$46)*100</f>
        <v>39.520144861928472</v>
      </c>
      <c r="Y62" s="12" t="s">
        <v>213</v>
      </c>
      <c r="Z62" s="12">
        <v>0.15</v>
      </c>
      <c r="AA62" s="12">
        <f t="shared" si="68"/>
        <v>0.5</v>
      </c>
      <c r="AB62" s="12">
        <f t="shared" si="69"/>
        <v>0.99</v>
      </c>
      <c r="AC62" s="12">
        <f t="shared" si="70"/>
        <v>1.98</v>
      </c>
      <c r="AD62" s="12">
        <f t="shared" si="71"/>
        <v>2.97</v>
      </c>
      <c r="AE62" s="12">
        <f t="shared" si="72"/>
        <v>3.46</v>
      </c>
      <c r="AF62" s="2">
        <v>290</v>
      </c>
    </row>
    <row r="64" spans="7:32">
      <c r="G64" s="12" t="s">
        <v>145</v>
      </c>
      <c r="Y64" s="12" t="s">
        <v>223</v>
      </c>
      <c r="Z64" s="12"/>
      <c r="AA64" s="12"/>
      <c r="AB64" s="12"/>
      <c r="AC64" s="12"/>
      <c r="AD64" s="12"/>
      <c r="AE64" s="12"/>
    </row>
    <row r="65" spans="7:31" ht="17.25" thickBot="1">
      <c r="G65" s="27" t="s">
        <v>70</v>
      </c>
      <c r="H65" s="27">
        <v>0</v>
      </c>
      <c r="I65" s="27">
        <v>1</v>
      </c>
      <c r="J65" s="27">
        <v>2</v>
      </c>
      <c r="K65" s="27">
        <v>3</v>
      </c>
      <c r="L65" s="27">
        <v>4</v>
      </c>
      <c r="M65" s="27">
        <v>5</v>
      </c>
      <c r="N65" s="27" t="s">
        <v>161</v>
      </c>
      <c r="Y65" s="27" t="s">
        <v>70</v>
      </c>
      <c r="Z65" s="27">
        <v>0</v>
      </c>
      <c r="AA65" s="27">
        <v>1</v>
      </c>
      <c r="AB65" s="27">
        <v>2</v>
      </c>
      <c r="AC65" s="27">
        <v>3</v>
      </c>
      <c r="AD65" s="27">
        <v>4</v>
      </c>
      <c r="AE65" s="27">
        <v>5</v>
      </c>
    </row>
    <row r="66" spans="7:31" ht="17.25" thickTop="1">
      <c r="G66" s="12" t="s">
        <v>16</v>
      </c>
      <c r="H66" s="12">
        <f t="shared" ref="H66:H79" si="80">H48</f>
        <v>0.01</v>
      </c>
      <c r="I66" s="12">
        <f t="shared" ref="I66:N80" si="81">I48+H66</f>
        <v>0.03</v>
      </c>
      <c r="J66" s="12">
        <f t="shared" si="81"/>
        <v>0.06</v>
      </c>
      <c r="K66" s="12">
        <f t="shared" si="81"/>
        <v>0.12</v>
      </c>
      <c r="L66" s="12">
        <f t="shared" si="81"/>
        <v>0.21</v>
      </c>
      <c r="M66" s="12">
        <f t="shared" si="81"/>
        <v>0.31</v>
      </c>
      <c r="N66" s="12">
        <f t="shared" si="81"/>
        <v>0.51</v>
      </c>
      <c r="Y66" s="12" t="s">
        <v>199</v>
      </c>
      <c r="Z66" s="12">
        <f t="shared" ref="Z66:Z80" si="82">Z48</f>
        <v>0.01</v>
      </c>
      <c r="AA66" s="12">
        <f t="shared" ref="AA66:AE80" si="83">Z66+AA48</f>
        <v>0.23</v>
      </c>
      <c r="AB66" s="12">
        <f t="shared" si="83"/>
        <v>0.67</v>
      </c>
      <c r="AC66" s="12">
        <f t="shared" si="83"/>
        <v>1.54</v>
      </c>
      <c r="AD66" s="12">
        <f t="shared" si="83"/>
        <v>2.84</v>
      </c>
      <c r="AE66" s="12">
        <f t="shared" si="83"/>
        <v>4.3599999999999994</v>
      </c>
    </row>
    <row r="67" spans="7:31">
      <c r="G67" s="12" t="s">
        <v>18</v>
      </c>
      <c r="H67" s="12">
        <f t="shared" si="80"/>
        <v>0.01</v>
      </c>
      <c r="I67" s="12">
        <f t="shared" si="81"/>
        <v>0.03</v>
      </c>
      <c r="J67" s="12">
        <f t="shared" si="81"/>
        <v>7.0000000000000007E-2</v>
      </c>
      <c r="K67" s="12">
        <f t="shared" si="81"/>
        <v>0.15000000000000002</v>
      </c>
      <c r="L67" s="12">
        <f t="shared" si="81"/>
        <v>0.27</v>
      </c>
      <c r="M67" s="12">
        <f t="shared" si="81"/>
        <v>0.41000000000000003</v>
      </c>
      <c r="N67" s="12">
        <f t="shared" si="81"/>
        <v>0.68</v>
      </c>
      <c r="Y67" s="12" t="s">
        <v>200</v>
      </c>
      <c r="Z67" s="12">
        <f t="shared" si="82"/>
        <v>0.02</v>
      </c>
      <c r="AA67" s="12">
        <f t="shared" si="83"/>
        <v>0.26</v>
      </c>
      <c r="AB67" s="12">
        <f t="shared" si="83"/>
        <v>0.73</v>
      </c>
      <c r="AC67" s="12">
        <f t="shared" si="83"/>
        <v>1.6600000000000001</v>
      </c>
      <c r="AD67" s="12">
        <f t="shared" si="83"/>
        <v>3.06</v>
      </c>
      <c r="AE67" s="12">
        <f t="shared" si="83"/>
        <v>4.6899999999999995</v>
      </c>
    </row>
    <row r="68" spans="7:31">
      <c r="G68" s="12" t="s">
        <v>19</v>
      </c>
      <c r="H68" s="12">
        <f t="shared" si="80"/>
        <v>0.02</v>
      </c>
      <c r="I68" s="12">
        <f t="shared" si="81"/>
        <v>0.05</v>
      </c>
      <c r="J68" s="12">
        <f t="shared" si="81"/>
        <v>0.1</v>
      </c>
      <c r="K68" s="12">
        <f t="shared" si="81"/>
        <v>0.2</v>
      </c>
      <c r="L68" s="12">
        <f t="shared" si="81"/>
        <v>0.35</v>
      </c>
      <c r="M68" s="12">
        <f t="shared" si="81"/>
        <v>0.53</v>
      </c>
      <c r="N68" s="12">
        <f t="shared" si="81"/>
        <v>0.88</v>
      </c>
      <c r="Y68" s="12" t="s">
        <v>201</v>
      </c>
      <c r="Z68" s="12">
        <f t="shared" si="82"/>
        <v>0.03</v>
      </c>
      <c r="AA68" s="12">
        <f t="shared" si="83"/>
        <v>0.28000000000000003</v>
      </c>
      <c r="AB68" s="12">
        <f t="shared" si="83"/>
        <v>0.78</v>
      </c>
      <c r="AC68" s="12">
        <f t="shared" si="83"/>
        <v>1.78</v>
      </c>
      <c r="AD68" s="12">
        <f t="shared" si="83"/>
        <v>3.2800000000000002</v>
      </c>
      <c r="AE68" s="12">
        <f t="shared" si="83"/>
        <v>5.03</v>
      </c>
    </row>
    <row r="69" spans="7:31">
      <c r="G69" s="12" t="s">
        <v>86</v>
      </c>
      <c r="H69" s="12">
        <f t="shared" si="80"/>
        <v>0.02</v>
      </c>
      <c r="I69" s="12">
        <f t="shared" si="81"/>
        <v>0.06</v>
      </c>
      <c r="J69" s="12">
        <f t="shared" si="81"/>
        <v>0.13</v>
      </c>
      <c r="K69" s="12">
        <f t="shared" si="81"/>
        <v>0.26</v>
      </c>
      <c r="L69" s="12">
        <f t="shared" si="81"/>
        <v>0.45</v>
      </c>
      <c r="M69" s="12">
        <f t="shared" si="81"/>
        <v>0.67</v>
      </c>
      <c r="N69" s="12">
        <f t="shared" si="81"/>
        <v>1.1100000000000001</v>
      </c>
      <c r="Y69" s="12" t="s">
        <v>202</v>
      </c>
      <c r="Z69" s="12">
        <f t="shared" si="82"/>
        <v>0.04</v>
      </c>
      <c r="AA69" s="12">
        <f t="shared" si="83"/>
        <v>0.31</v>
      </c>
      <c r="AB69" s="12">
        <f t="shared" si="83"/>
        <v>0.85000000000000009</v>
      </c>
      <c r="AC69" s="12">
        <f t="shared" si="83"/>
        <v>1.9200000000000002</v>
      </c>
      <c r="AD69" s="12">
        <f t="shared" si="83"/>
        <v>3.5200000000000005</v>
      </c>
      <c r="AE69" s="12">
        <f t="shared" si="83"/>
        <v>5.3900000000000006</v>
      </c>
    </row>
    <row r="70" spans="7:31">
      <c r="G70" s="12" t="s">
        <v>20</v>
      </c>
      <c r="H70" s="12">
        <f t="shared" si="80"/>
        <v>0.03</v>
      </c>
      <c r="I70" s="12">
        <f t="shared" si="81"/>
        <v>7.0000000000000007E-2</v>
      </c>
      <c r="J70" s="12">
        <f t="shared" si="81"/>
        <v>0.15000000000000002</v>
      </c>
      <c r="K70" s="12">
        <f t="shared" si="81"/>
        <v>0.31000000000000005</v>
      </c>
      <c r="L70" s="12">
        <f t="shared" si="81"/>
        <v>0.55000000000000004</v>
      </c>
      <c r="M70" s="12">
        <f t="shared" si="81"/>
        <v>0.83000000000000007</v>
      </c>
      <c r="N70" s="12">
        <f t="shared" si="81"/>
        <v>1.3800000000000001</v>
      </c>
      <c r="Y70" s="12" t="s">
        <v>203</v>
      </c>
      <c r="Z70" s="12">
        <f t="shared" si="82"/>
        <v>0.05</v>
      </c>
      <c r="AA70" s="12">
        <f t="shared" si="83"/>
        <v>0.33999999999999997</v>
      </c>
      <c r="AB70" s="12">
        <f t="shared" si="83"/>
        <v>0.90999999999999992</v>
      </c>
      <c r="AC70" s="12">
        <f t="shared" si="83"/>
        <v>2.0499999999999998</v>
      </c>
      <c r="AD70" s="12">
        <f t="shared" si="83"/>
        <v>3.76</v>
      </c>
      <c r="AE70" s="12">
        <f t="shared" si="83"/>
        <v>5.75</v>
      </c>
    </row>
    <row r="71" spans="7:31">
      <c r="G71" s="12" t="s">
        <v>21</v>
      </c>
      <c r="H71" s="12">
        <f t="shared" si="80"/>
        <v>0.03</v>
      </c>
      <c r="I71" s="12">
        <f t="shared" si="81"/>
        <v>0.08</v>
      </c>
      <c r="J71" s="12">
        <f t="shared" si="81"/>
        <v>0.18</v>
      </c>
      <c r="K71" s="12">
        <f t="shared" si="81"/>
        <v>0.38</v>
      </c>
      <c r="L71" s="12">
        <f t="shared" si="81"/>
        <v>0.66999999999999993</v>
      </c>
      <c r="M71" s="12">
        <f t="shared" si="81"/>
        <v>1.01</v>
      </c>
      <c r="N71" s="12">
        <f t="shared" si="81"/>
        <v>1.69</v>
      </c>
      <c r="Y71" s="12" t="s">
        <v>204</v>
      </c>
      <c r="Z71" s="12">
        <f t="shared" si="82"/>
        <v>0.06</v>
      </c>
      <c r="AA71" s="12">
        <f t="shared" si="83"/>
        <v>0.37</v>
      </c>
      <c r="AB71" s="12">
        <f t="shared" si="83"/>
        <v>0.98</v>
      </c>
      <c r="AC71" s="12">
        <f t="shared" si="83"/>
        <v>2.19</v>
      </c>
      <c r="AD71" s="12">
        <f t="shared" si="83"/>
        <v>4.01</v>
      </c>
      <c r="AE71" s="12">
        <f t="shared" si="83"/>
        <v>6.13</v>
      </c>
    </row>
    <row r="72" spans="7:31">
      <c r="G72" s="12" t="s">
        <v>22</v>
      </c>
      <c r="H72" s="12">
        <f t="shared" si="80"/>
        <v>0.04</v>
      </c>
      <c r="I72" s="12">
        <f t="shared" si="81"/>
        <v>0.1</v>
      </c>
      <c r="J72" s="12">
        <f t="shared" si="81"/>
        <v>0.22</v>
      </c>
      <c r="K72" s="12">
        <f t="shared" si="81"/>
        <v>0.45999999999999996</v>
      </c>
      <c r="L72" s="12">
        <f t="shared" si="81"/>
        <v>0.80999999999999994</v>
      </c>
      <c r="M72" s="12">
        <f t="shared" si="81"/>
        <v>1.22</v>
      </c>
      <c r="N72" s="12">
        <f t="shared" si="81"/>
        <v>2.04</v>
      </c>
      <c r="Y72" s="12" t="s">
        <v>205</v>
      </c>
      <c r="Z72" s="12">
        <f t="shared" si="82"/>
        <v>7.0000000000000007E-2</v>
      </c>
      <c r="AA72" s="12">
        <f t="shared" si="83"/>
        <v>0.4</v>
      </c>
      <c r="AB72" s="12">
        <f t="shared" si="83"/>
        <v>1.05</v>
      </c>
      <c r="AC72" s="12">
        <f t="shared" si="83"/>
        <v>2.34</v>
      </c>
      <c r="AD72" s="12">
        <f t="shared" si="83"/>
        <v>4.2699999999999996</v>
      </c>
      <c r="AE72" s="12">
        <f t="shared" si="83"/>
        <v>6.52</v>
      </c>
    </row>
    <row r="73" spans="7:31">
      <c r="G73" s="12" t="s">
        <v>23</v>
      </c>
      <c r="H73" s="12">
        <f t="shared" si="80"/>
        <v>0.04</v>
      </c>
      <c r="I73" s="12">
        <f t="shared" si="81"/>
        <v>0.11000000000000001</v>
      </c>
      <c r="J73" s="12">
        <f t="shared" si="81"/>
        <v>0.25</v>
      </c>
      <c r="K73" s="12">
        <f t="shared" si="81"/>
        <v>0.53</v>
      </c>
      <c r="L73" s="12">
        <f t="shared" si="81"/>
        <v>0.95</v>
      </c>
      <c r="M73" s="12">
        <f t="shared" si="81"/>
        <v>1.44</v>
      </c>
      <c r="N73" s="12">
        <f t="shared" si="81"/>
        <v>2.42</v>
      </c>
      <c r="Y73" s="12" t="s">
        <v>206</v>
      </c>
      <c r="Z73" s="12">
        <f t="shared" si="82"/>
        <v>0.08</v>
      </c>
      <c r="AA73" s="12">
        <f t="shared" si="83"/>
        <v>0.43</v>
      </c>
      <c r="AB73" s="12">
        <f t="shared" si="83"/>
        <v>1.1199999999999999</v>
      </c>
      <c r="AC73" s="12">
        <f t="shared" si="83"/>
        <v>2.4900000000000002</v>
      </c>
      <c r="AD73" s="12">
        <f t="shared" si="83"/>
        <v>4.54</v>
      </c>
      <c r="AE73" s="12">
        <f t="shared" si="83"/>
        <v>6.93</v>
      </c>
    </row>
    <row r="74" spans="7:31">
      <c r="G74" s="12" t="s">
        <v>24</v>
      </c>
      <c r="H74" s="12">
        <f t="shared" si="80"/>
        <v>0.05</v>
      </c>
      <c r="I74" s="12">
        <f t="shared" si="81"/>
        <v>0.14000000000000001</v>
      </c>
      <c r="J74" s="12">
        <f t="shared" si="81"/>
        <v>0.31000000000000005</v>
      </c>
      <c r="K74" s="12">
        <f t="shared" si="81"/>
        <v>0.65000000000000013</v>
      </c>
      <c r="L74" s="12">
        <f t="shared" si="81"/>
        <v>1.1500000000000001</v>
      </c>
      <c r="M74" s="12">
        <f t="shared" si="81"/>
        <v>1.7400000000000002</v>
      </c>
      <c r="N74" s="12">
        <f t="shared" si="81"/>
        <v>2.91</v>
      </c>
      <c r="Y74" s="12" t="s">
        <v>207</v>
      </c>
      <c r="Z74" s="12">
        <f t="shared" si="82"/>
        <v>0.09</v>
      </c>
      <c r="AA74" s="12">
        <f t="shared" si="83"/>
        <v>0.45999999999999996</v>
      </c>
      <c r="AB74" s="12">
        <f t="shared" si="83"/>
        <v>1.19</v>
      </c>
      <c r="AC74" s="12">
        <f t="shared" si="83"/>
        <v>2.6399999999999997</v>
      </c>
      <c r="AD74" s="12">
        <f t="shared" si="83"/>
        <v>4.8099999999999996</v>
      </c>
      <c r="AE74" s="12">
        <f t="shared" si="83"/>
        <v>7.34</v>
      </c>
    </row>
    <row r="75" spans="7:31">
      <c r="G75" s="12" t="s">
        <v>25</v>
      </c>
      <c r="H75" s="12">
        <f t="shared" si="80"/>
        <v>0.05</v>
      </c>
      <c r="I75" s="12">
        <f t="shared" si="81"/>
        <v>0.15000000000000002</v>
      </c>
      <c r="J75" s="12">
        <f t="shared" si="81"/>
        <v>0.35000000000000003</v>
      </c>
      <c r="K75" s="12">
        <f t="shared" si="81"/>
        <v>0.75</v>
      </c>
      <c r="L75" s="12">
        <f t="shared" si="81"/>
        <v>1.3399999999999999</v>
      </c>
      <c r="M75" s="12">
        <f t="shared" si="81"/>
        <v>2.0299999999999998</v>
      </c>
      <c r="N75" s="12">
        <f t="shared" si="81"/>
        <v>3.4099999999999997</v>
      </c>
      <c r="Y75" s="12" t="s">
        <v>208</v>
      </c>
      <c r="Z75" s="12">
        <f t="shared" si="82"/>
        <v>0.1</v>
      </c>
      <c r="AA75" s="12">
        <f t="shared" si="83"/>
        <v>0.49</v>
      </c>
      <c r="AB75" s="12">
        <f t="shared" si="83"/>
        <v>1.26</v>
      </c>
      <c r="AC75" s="12">
        <f t="shared" si="83"/>
        <v>2.79</v>
      </c>
      <c r="AD75" s="12">
        <f t="shared" si="83"/>
        <v>5.09</v>
      </c>
      <c r="AE75" s="12">
        <f t="shared" si="83"/>
        <v>7.77</v>
      </c>
    </row>
    <row r="76" spans="7:31">
      <c r="G76" s="12" t="s">
        <v>106</v>
      </c>
      <c r="H76" s="12">
        <f t="shared" si="80"/>
        <v>0.06</v>
      </c>
      <c r="I76" s="12">
        <f t="shared" si="81"/>
        <v>0.21</v>
      </c>
      <c r="J76" s="12">
        <f t="shared" si="81"/>
        <v>0.51</v>
      </c>
      <c r="K76" s="12">
        <f t="shared" si="81"/>
        <v>1.1000000000000001</v>
      </c>
      <c r="L76" s="12">
        <f t="shared" si="81"/>
        <v>1.98</v>
      </c>
      <c r="M76" s="12">
        <f t="shared" si="81"/>
        <v>3.01</v>
      </c>
      <c r="N76" s="12">
        <f t="shared" si="81"/>
        <v>5.0599999999999996</v>
      </c>
      <c r="Y76" s="12" t="s">
        <v>209</v>
      </c>
      <c r="Z76" s="12">
        <f t="shared" si="82"/>
        <v>0.11</v>
      </c>
      <c r="AA76" s="12">
        <f t="shared" si="83"/>
        <v>0.52</v>
      </c>
      <c r="AB76" s="12">
        <f t="shared" si="83"/>
        <v>1.33</v>
      </c>
      <c r="AC76" s="12">
        <f t="shared" si="83"/>
        <v>2.95</v>
      </c>
      <c r="AD76" s="12">
        <f t="shared" si="83"/>
        <v>5.37</v>
      </c>
      <c r="AE76" s="12">
        <f t="shared" si="83"/>
        <v>8.1999999999999993</v>
      </c>
    </row>
    <row r="77" spans="7:31">
      <c r="G77" s="12" t="s">
        <v>107</v>
      </c>
      <c r="H77" s="12">
        <f t="shared" si="80"/>
        <v>0.06</v>
      </c>
      <c r="I77" s="12">
        <f t="shared" si="81"/>
        <v>0.23</v>
      </c>
      <c r="J77" s="12">
        <f t="shared" si="81"/>
        <v>0.56000000000000005</v>
      </c>
      <c r="K77" s="12">
        <f t="shared" si="81"/>
        <v>1.21</v>
      </c>
      <c r="L77" s="12">
        <f t="shared" si="81"/>
        <v>2.1799999999999997</v>
      </c>
      <c r="M77" s="12">
        <f t="shared" si="81"/>
        <v>3.3099999999999996</v>
      </c>
      <c r="N77" s="12">
        <f t="shared" si="81"/>
        <v>5.56</v>
      </c>
      <c r="Y77" s="12" t="s">
        <v>210</v>
      </c>
      <c r="Z77" s="12">
        <f t="shared" si="82"/>
        <v>0.12</v>
      </c>
      <c r="AA77" s="12">
        <f t="shared" si="83"/>
        <v>0.55000000000000004</v>
      </c>
      <c r="AB77" s="12">
        <f t="shared" si="83"/>
        <v>1.4100000000000001</v>
      </c>
      <c r="AC77" s="12">
        <f t="shared" si="83"/>
        <v>3.12</v>
      </c>
      <c r="AD77" s="12">
        <f t="shared" si="83"/>
        <v>5.68</v>
      </c>
      <c r="AE77" s="12">
        <f t="shared" si="83"/>
        <v>8.66</v>
      </c>
    </row>
    <row r="78" spans="7:31">
      <c r="G78" s="12" t="s">
        <v>173</v>
      </c>
      <c r="H78" s="12">
        <f t="shared" si="80"/>
        <v>7.0000000000000007E-2</v>
      </c>
      <c r="I78" s="12">
        <f t="shared" si="81"/>
        <v>0.25</v>
      </c>
      <c r="J78" s="12">
        <f t="shared" si="81"/>
        <v>0.61</v>
      </c>
      <c r="K78" s="12">
        <f t="shared" si="81"/>
        <v>1.3199999999999998</v>
      </c>
      <c r="L78" s="12">
        <f t="shared" si="81"/>
        <v>2.38</v>
      </c>
      <c r="M78" s="12">
        <f t="shared" si="81"/>
        <v>3.61</v>
      </c>
      <c r="N78" s="12">
        <f t="shared" si="81"/>
        <v>6.07</v>
      </c>
      <c r="Y78" s="12" t="s">
        <v>211</v>
      </c>
      <c r="Z78" s="12">
        <f t="shared" si="82"/>
        <v>0.13</v>
      </c>
      <c r="AA78" s="12">
        <f t="shared" si="83"/>
        <v>0.58000000000000007</v>
      </c>
      <c r="AB78" s="12">
        <f t="shared" si="83"/>
        <v>1.48</v>
      </c>
      <c r="AC78" s="12">
        <f t="shared" si="83"/>
        <v>3.2800000000000002</v>
      </c>
      <c r="AD78" s="12">
        <f t="shared" si="83"/>
        <v>5.9700000000000006</v>
      </c>
      <c r="AE78" s="12">
        <f t="shared" si="83"/>
        <v>9.1100000000000012</v>
      </c>
    </row>
    <row r="79" spans="7:31">
      <c r="G79" s="12" t="s">
        <v>175</v>
      </c>
      <c r="H79" s="12">
        <f t="shared" si="80"/>
        <v>7.0000000000000007E-2</v>
      </c>
      <c r="I79" s="12">
        <f t="shared" si="81"/>
        <v>0.27</v>
      </c>
      <c r="J79" s="12">
        <f t="shared" si="81"/>
        <v>0.67</v>
      </c>
      <c r="K79" s="12">
        <f t="shared" si="81"/>
        <v>1.4700000000000002</v>
      </c>
      <c r="L79" s="12">
        <f t="shared" si="81"/>
        <v>2.67</v>
      </c>
      <c r="M79" s="12">
        <f t="shared" si="81"/>
        <v>4.07</v>
      </c>
      <c r="N79" s="12">
        <f t="shared" si="81"/>
        <v>6.86</v>
      </c>
      <c r="Y79" s="12" t="s">
        <v>212</v>
      </c>
      <c r="Z79" s="12">
        <f t="shared" si="82"/>
        <v>0.14000000000000001</v>
      </c>
      <c r="AA79" s="12">
        <f t="shared" si="83"/>
        <v>0.62</v>
      </c>
      <c r="AB79" s="12">
        <f t="shared" si="83"/>
        <v>1.5699999999999998</v>
      </c>
      <c r="AC79" s="12">
        <f t="shared" si="83"/>
        <v>3.46</v>
      </c>
      <c r="AD79" s="12">
        <f t="shared" si="83"/>
        <v>6.29</v>
      </c>
      <c r="AE79" s="12">
        <f t="shared" si="83"/>
        <v>9.59</v>
      </c>
    </row>
    <row r="80" spans="7:31">
      <c r="G80" s="12" t="s">
        <v>196</v>
      </c>
      <c r="H80" s="12">
        <v>0.08</v>
      </c>
      <c r="I80" s="12">
        <f t="shared" si="81"/>
        <v>0.31</v>
      </c>
      <c r="J80" s="12">
        <f t="shared" si="81"/>
        <v>0.76</v>
      </c>
      <c r="K80" s="12">
        <f t="shared" si="81"/>
        <v>1.6600000000000001</v>
      </c>
      <c r="L80" s="12">
        <f t="shared" si="81"/>
        <v>3.0100000000000002</v>
      </c>
      <c r="M80" s="12">
        <f t="shared" si="81"/>
        <v>4.59</v>
      </c>
      <c r="N80" s="12">
        <f t="shared" si="81"/>
        <v>7.74</v>
      </c>
      <c r="Y80" s="12" t="s">
        <v>213</v>
      </c>
      <c r="Z80" s="12">
        <f t="shared" si="82"/>
        <v>0.15</v>
      </c>
      <c r="AA80" s="12">
        <f t="shared" si="83"/>
        <v>0.65</v>
      </c>
      <c r="AB80" s="12">
        <f t="shared" si="83"/>
        <v>1.6400000000000001</v>
      </c>
      <c r="AC80" s="12">
        <f t="shared" si="83"/>
        <v>3.62</v>
      </c>
      <c r="AD80" s="12">
        <f t="shared" si="83"/>
        <v>6.59</v>
      </c>
      <c r="AE80" s="12">
        <f t="shared" si="83"/>
        <v>10.050000000000001</v>
      </c>
    </row>
    <row r="81" spans="32:32">
      <c r="AF81" s="12"/>
    </row>
  </sheetData>
  <mergeCells count="1"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F5D34-81E7-475D-8B1B-AFFF2EFE6FF9}">
  <dimension ref="A2:W50"/>
  <sheetViews>
    <sheetView workbookViewId="0">
      <selection activeCell="B22" sqref="B22"/>
    </sheetView>
  </sheetViews>
  <sheetFormatPr defaultRowHeight="16.5"/>
  <cols>
    <col min="2" max="2" width="27.375" bestFit="1" customWidth="1"/>
    <col min="11" max="11" width="31.875" customWidth="1"/>
    <col min="12" max="16" width="7.875" bestFit="1" customWidth="1"/>
    <col min="22" max="22" width="23.125" customWidth="1"/>
    <col min="23" max="23" width="18.375" customWidth="1"/>
  </cols>
  <sheetData>
    <row r="2" spans="1:23">
      <c r="B2" t="s">
        <v>7</v>
      </c>
      <c r="C2" t="s">
        <v>139</v>
      </c>
      <c r="D2" t="s">
        <v>140</v>
      </c>
      <c r="E2" t="s">
        <v>141</v>
      </c>
      <c r="F2" t="s">
        <v>142</v>
      </c>
      <c r="G2" t="s">
        <v>143</v>
      </c>
      <c r="H2" t="s">
        <v>138</v>
      </c>
      <c r="K2" t="s">
        <v>6</v>
      </c>
      <c r="L2" t="s">
        <v>139</v>
      </c>
      <c r="M2" t="s">
        <v>140</v>
      </c>
      <c r="N2" t="s">
        <v>141</v>
      </c>
      <c r="O2" t="s">
        <v>142</v>
      </c>
      <c r="P2" t="s">
        <v>143</v>
      </c>
      <c r="Q2" t="s">
        <v>138</v>
      </c>
      <c r="T2" t="s">
        <v>108</v>
      </c>
      <c r="U2" t="s">
        <v>109</v>
      </c>
    </row>
    <row r="3" spans="1:23">
      <c r="C3" s="3">
        <v>10</v>
      </c>
      <c r="D3" s="3">
        <v>20</v>
      </c>
      <c r="E3" s="3">
        <v>50</v>
      </c>
      <c r="F3" s="3">
        <v>200</v>
      </c>
      <c r="G3" s="3">
        <v>1000</v>
      </c>
      <c r="L3">
        <v>10</v>
      </c>
      <c r="M3">
        <v>20</v>
      </c>
      <c r="N3">
        <v>50</v>
      </c>
      <c r="O3">
        <v>200</v>
      </c>
      <c r="P3">
        <v>1000</v>
      </c>
      <c r="T3" t="s">
        <v>110</v>
      </c>
      <c r="U3">
        <v>4</v>
      </c>
      <c r="V3">
        <f>POWER(10,U3)</f>
        <v>10000</v>
      </c>
      <c r="W3" t="str">
        <f>RIGHT(V3,U3)</f>
        <v>0000</v>
      </c>
    </row>
    <row r="4" spans="1:23">
      <c r="A4">
        <v>1</v>
      </c>
      <c r="B4" s="3" t="str">
        <f>C4&amp;","&amp;D4&amp;","&amp;E4&amp;","&amp;F4&amp;","&amp;G4</f>
        <v>10나,20나,50나,200나,1000나</v>
      </c>
      <c r="C4" t="str">
        <f t="shared" ref="C4:C13" si="0">$C$3&amp;H4</f>
        <v>10나</v>
      </c>
      <c r="D4" t="str">
        <f t="shared" ref="D4:D13" si="1">$D$3&amp;H4</f>
        <v>20나</v>
      </c>
      <c r="E4" t="str">
        <f t="shared" ref="E4:E13" si="2">$E$3&amp;H4</f>
        <v>50나</v>
      </c>
      <c r="F4" t="str">
        <f t="shared" ref="F4:F13" si="3">$F$3&amp;H4</f>
        <v>200나</v>
      </c>
      <c r="G4" t="str">
        <f t="shared" ref="G4:G13" si="4">$G$3&amp;H4</f>
        <v>1000나</v>
      </c>
      <c r="H4" s="3" t="s">
        <v>124</v>
      </c>
      <c r="J4">
        <v>1</v>
      </c>
      <c r="K4" s="3" t="str">
        <f>L4&amp;","&amp;M4&amp;","&amp;N4&amp;","&amp;O4&amp;","&amp;P4</f>
        <v>1E+61,2E+61,5E+61,2E+62,1E+63</v>
      </c>
      <c r="L4">
        <f>$C$3*Q4</f>
        <v>9.9999999999999995E+60</v>
      </c>
      <c r="M4">
        <f>$D$3*Q4</f>
        <v>1.9999999999999999E+61</v>
      </c>
      <c r="N4">
        <f>$E$3*Q4</f>
        <v>4.9999999999999996E+61</v>
      </c>
      <c r="O4">
        <f>$F$3*Q4</f>
        <v>1.9999999999999998E+62</v>
      </c>
      <c r="P4">
        <f>$G$3*Q4</f>
        <v>9.9999999999999988E+62</v>
      </c>
      <c r="Q4" t="str">
        <f>VLOOKUP(H4,T:W,4,FALSE)</f>
        <v>1E+60</v>
      </c>
      <c r="T4" t="s">
        <v>111</v>
      </c>
      <c r="U4">
        <v>8</v>
      </c>
      <c r="V4">
        <f t="shared" ref="V4:V27" si="5">POWER(10,U4)</f>
        <v>100000000</v>
      </c>
      <c r="W4" t="str">
        <f t="shared" ref="W4:W27" si="6">RIGHT(V4,U4)</f>
        <v>00000000</v>
      </c>
    </row>
    <row r="5" spans="1:23">
      <c r="A5">
        <v>2</v>
      </c>
      <c r="B5" s="3" t="str">
        <f t="shared" ref="B5:B13" si="7">C5&amp;","&amp;D5&amp;","&amp;E5&amp;","&amp;F5&amp;","&amp;G5</f>
        <v>10불,20불,50불,200불,1000불</v>
      </c>
      <c r="C5" t="str">
        <f t="shared" si="0"/>
        <v>10불</v>
      </c>
      <c r="D5" t="str">
        <f t="shared" si="1"/>
        <v>20불</v>
      </c>
      <c r="E5" t="str">
        <f t="shared" si="2"/>
        <v>50불</v>
      </c>
      <c r="F5" t="str">
        <f t="shared" si="3"/>
        <v>200불</v>
      </c>
      <c r="G5" t="str">
        <f t="shared" si="4"/>
        <v>1000불</v>
      </c>
      <c r="H5" s="3" t="s">
        <v>125</v>
      </c>
      <c r="J5">
        <v>2</v>
      </c>
      <c r="K5" s="3" t="str">
        <f t="shared" ref="K5:K13" si="8">L5&amp;","&amp;M5&amp;","&amp;N5&amp;","&amp;O5&amp;","&amp;P5</f>
        <v>1E+65,2E+65,5E+65,2E+66,1E+67</v>
      </c>
      <c r="L5">
        <f t="shared" ref="L5:L13" si="9">$C$3*Q5</f>
        <v>9.9999999999999999E+64</v>
      </c>
      <c r="M5">
        <f t="shared" ref="M5:M13" si="10">$D$3*Q5</f>
        <v>2E+65</v>
      </c>
      <c r="N5">
        <f t="shared" ref="N5:N13" si="11">$E$3*Q5</f>
        <v>4.9999999999999997E+65</v>
      </c>
      <c r="O5">
        <f t="shared" ref="O5:O13" si="12">$F$3*Q5</f>
        <v>1.9999999999999999E+66</v>
      </c>
      <c r="P5">
        <f t="shared" ref="P5:P13" si="13">$G$3*Q5</f>
        <v>9.9999999999999998E+66</v>
      </c>
      <c r="Q5" t="str">
        <f t="shared" ref="Q5:Q13" si="14">VLOOKUP(H5,T:W,4,FALSE)</f>
        <v>1E+64</v>
      </c>
      <c r="T5" t="s">
        <v>112</v>
      </c>
      <c r="U5">
        <v>12</v>
      </c>
      <c r="V5">
        <f t="shared" si="5"/>
        <v>1000000000000</v>
      </c>
      <c r="W5" t="str">
        <f t="shared" si="6"/>
        <v>000000000000</v>
      </c>
    </row>
    <row r="6" spans="1:23">
      <c r="A6">
        <v>3</v>
      </c>
      <c r="B6" s="3" t="str">
        <f t="shared" si="7"/>
        <v>10무,20무,50무,200무,1000무</v>
      </c>
      <c r="C6" t="str">
        <f t="shared" si="0"/>
        <v>10무</v>
      </c>
      <c r="D6" t="str">
        <f t="shared" si="1"/>
        <v>20무</v>
      </c>
      <c r="E6" t="str">
        <f t="shared" si="2"/>
        <v>50무</v>
      </c>
      <c r="F6" t="str">
        <f t="shared" si="3"/>
        <v>200무</v>
      </c>
      <c r="G6" t="str">
        <f t="shared" si="4"/>
        <v>1000무</v>
      </c>
      <c r="H6" s="3" t="s">
        <v>126</v>
      </c>
      <c r="J6">
        <v>3</v>
      </c>
      <c r="K6" s="3" t="str">
        <f t="shared" si="8"/>
        <v>1E+69,2E+69,5E+69,2E+70,1E+71</v>
      </c>
      <c r="L6">
        <f t="shared" si="9"/>
        <v>9.9999999999999988E+68</v>
      </c>
      <c r="M6">
        <f t="shared" si="10"/>
        <v>1.9999999999999998E+69</v>
      </c>
      <c r="N6">
        <f t="shared" si="11"/>
        <v>4.9999999999999996E+69</v>
      </c>
      <c r="O6">
        <f t="shared" si="12"/>
        <v>1.9999999999999998E+70</v>
      </c>
      <c r="P6">
        <f t="shared" si="13"/>
        <v>9.9999999999999992E+70</v>
      </c>
      <c r="Q6" t="str">
        <f t="shared" si="14"/>
        <v>1E+68</v>
      </c>
      <c r="T6" t="s">
        <v>113</v>
      </c>
      <c r="U6">
        <v>16</v>
      </c>
      <c r="V6">
        <f t="shared" si="5"/>
        <v>1E+16</v>
      </c>
      <c r="W6" t="str">
        <f t="shared" si="6"/>
        <v>0000000000000000</v>
      </c>
    </row>
    <row r="7" spans="1:23">
      <c r="A7">
        <v>4</v>
      </c>
      <c r="B7" s="3" t="str">
        <f t="shared" si="7"/>
        <v>10대,20대,50대,200대,1000대</v>
      </c>
      <c r="C7" t="str">
        <f t="shared" si="0"/>
        <v>10대</v>
      </c>
      <c r="D7" t="str">
        <f t="shared" si="1"/>
        <v>20대</v>
      </c>
      <c r="E7" t="str">
        <f t="shared" si="2"/>
        <v>50대</v>
      </c>
      <c r="F7" t="str">
        <f t="shared" si="3"/>
        <v>200대</v>
      </c>
      <c r="G7" t="str">
        <f t="shared" si="4"/>
        <v>1000대</v>
      </c>
      <c r="H7" s="3" t="s">
        <v>127</v>
      </c>
      <c r="J7">
        <v>4</v>
      </c>
      <c r="K7" s="3" t="str">
        <f t="shared" si="8"/>
        <v>1E+73,2E+73,5E+73,2E+74,1E+75</v>
      </c>
      <c r="L7">
        <f t="shared" si="9"/>
        <v>9.9999999999999998E+72</v>
      </c>
      <c r="M7">
        <f t="shared" si="10"/>
        <v>2E+73</v>
      </c>
      <c r="N7">
        <f t="shared" si="11"/>
        <v>4.9999999999999998E+73</v>
      </c>
      <c r="O7">
        <f t="shared" si="12"/>
        <v>1.9999999999999999E+74</v>
      </c>
      <c r="P7">
        <f t="shared" si="13"/>
        <v>9.9999999999999993E+74</v>
      </c>
      <c r="Q7" t="str">
        <f t="shared" si="14"/>
        <v>1E+72</v>
      </c>
      <c r="T7" t="s">
        <v>114</v>
      </c>
      <c r="U7">
        <v>20</v>
      </c>
      <c r="V7">
        <f t="shared" si="5"/>
        <v>1E+20</v>
      </c>
      <c r="W7" t="str">
        <f t="shared" si="6"/>
        <v>1E+20</v>
      </c>
    </row>
    <row r="8" spans="1:23">
      <c r="A8">
        <v>5</v>
      </c>
      <c r="B8" s="3" t="str">
        <f t="shared" si="7"/>
        <v>10겁,20겁,50겁,200겁,1000겁</v>
      </c>
      <c r="C8" t="str">
        <f t="shared" si="0"/>
        <v>10겁</v>
      </c>
      <c r="D8" t="str">
        <f t="shared" si="1"/>
        <v>20겁</v>
      </c>
      <c r="E8" t="str">
        <f t="shared" si="2"/>
        <v>50겁</v>
      </c>
      <c r="F8" t="str">
        <f t="shared" si="3"/>
        <v>200겁</v>
      </c>
      <c r="G8" t="str">
        <f t="shared" si="4"/>
        <v>1000겁</v>
      </c>
      <c r="H8" s="3" t="s">
        <v>128</v>
      </c>
      <c r="J8">
        <v>5</v>
      </c>
      <c r="K8" s="3" t="str">
        <f t="shared" si="8"/>
        <v>1E+77,2E+77,5E+77,2E+78,1E+79</v>
      </c>
      <c r="L8">
        <f t="shared" si="9"/>
        <v>1.0000000000000001E+77</v>
      </c>
      <c r="M8">
        <f t="shared" si="10"/>
        <v>2.0000000000000002E+77</v>
      </c>
      <c r="N8">
        <f t="shared" si="11"/>
        <v>5E+77</v>
      </c>
      <c r="O8">
        <f t="shared" si="12"/>
        <v>2E+78</v>
      </c>
      <c r="P8">
        <f t="shared" si="13"/>
        <v>9.9999999999999997E+78</v>
      </c>
      <c r="Q8" t="str">
        <f t="shared" si="14"/>
        <v>1E+76</v>
      </c>
      <c r="T8" t="s">
        <v>115</v>
      </c>
      <c r="U8">
        <v>24</v>
      </c>
      <c r="V8">
        <f t="shared" si="5"/>
        <v>9.9999999999999998E+23</v>
      </c>
      <c r="W8" t="str">
        <f t="shared" si="6"/>
        <v>1E+24</v>
      </c>
    </row>
    <row r="9" spans="1:23">
      <c r="A9">
        <v>6</v>
      </c>
      <c r="B9" s="3" t="str">
        <f t="shared" si="7"/>
        <v>10업,20업,50업,200업,1000업</v>
      </c>
      <c r="C9" t="str">
        <f t="shared" si="0"/>
        <v>10업</v>
      </c>
      <c r="D9" t="str">
        <f t="shared" si="1"/>
        <v>20업</v>
      </c>
      <c r="E9" t="str">
        <f t="shared" si="2"/>
        <v>50업</v>
      </c>
      <c r="F9" t="str">
        <f t="shared" si="3"/>
        <v>200업</v>
      </c>
      <c r="G9" t="str">
        <f t="shared" si="4"/>
        <v>1000업</v>
      </c>
      <c r="H9" s="3" t="s">
        <v>129</v>
      </c>
      <c r="J9">
        <v>6</v>
      </c>
      <c r="K9" s="3" t="str">
        <f t="shared" si="8"/>
        <v>1E+81,2E+81,5E+81,2E+82,1E+83</v>
      </c>
      <c r="L9">
        <f t="shared" si="9"/>
        <v>9.9999999999999992E+80</v>
      </c>
      <c r="M9">
        <f t="shared" si="10"/>
        <v>1.9999999999999998E+81</v>
      </c>
      <c r="N9">
        <f t="shared" si="11"/>
        <v>4.9999999999999998E+81</v>
      </c>
      <c r="O9">
        <f t="shared" si="12"/>
        <v>1.9999999999999999E+82</v>
      </c>
      <c r="P9">
        <f t="shared" si="13"/>
        <v>1E+83</v>
      </c>
      <c r="Q9" t="str">
        <f t="shared" si="14"/>
        <v>1E+80</v>
      </c>
      <c r="T9" t="s">
        <v>116</v>
      </c>
      <c r="U9">
        <v>28</v>
      </c>
      <c r="V9">
        <f t="shared" si="5"/>
        <v>9.9999999999999996E+27</v>
      </c>
      <c r="W9" t="str">
        <f t="shared" si="6"/>
        <v>1E+28</v>
      </c>
    </row>
    <row r="10" spans="1:23">
      <c r="A10">
        <v>7</v>
      </c>
      <c r="B10" s="3" t="str">
        <f t="shared" si="7"/>
        <v>10긍,20긍,50긍,200긍,1000긍</v>
      </c>
      <c r="C10" t="str">
        <f t="shared" si="0"/>
        <v>10긍</v>
      </c>
      <c r="D10" t="str">
        <f t="shared" si="1"/>
        <v>20긍</v>
      </c>
      <c r="E10" t="str">
        <f t="shared" si="2"/>
        <v>50긍</v>
      </c>
      <c r="F10" t="str">
        <f t="shared" si="3"/>
        <v>200긍</v>
      </c>
      <c r="G10" t="str">
        <f t="shared" si="4"/>
        <v>1000긍</v>
      </c>
      <c r="H10" s="3" t="s">
        <v>130</v>
      </c>
      <c r="J10">
        <v>7</v>
      </c>
      <c r="K10" s="3" t="str">
        <f t="shared" si="8"/>
        <v>1E+85,2E+85,5E+85,2E+86,1E+87</v>
      </c>
      <c r="L10">
        <f t="shared" si="9"/>
        <v>1E+85</v>
      </c>
      <c r="M10">
        <f t="shared" si="10"/>
        <v>2E+85</v>
      </c>
      <c r="N10">
        <f t="shared" si="11"/>
        <v>5.0000000000000001E+85</v>
      </c>
      <c r="O10">
        <f t="shared" si="12"/>
        <v>2E+86</v>
      </c>
      <c r="P10">
        <f t="shared" si="13"/>
        <v>9.9999999999999996E+86</v>
      </c>
      <c r="Q10" t="str">
        <f t="shared" si="14"/>
        <v>1E+84</v>
      </c>
      <c r="T10" t="s">
        <v>117</v>
      </c>
      <c r="U10">
        <v>32</v>
      </c>
      <c r="V10">
        <f t="shared" si="5"/>
        <v>1.0000000000000001E+32</v>
      </c>
      <c r="W10" t="str">
        <f t="shared" si="6"/>
        <v>1E+32</v>
      </c>
    </row>
    <row r="11" spans="1:23">
      <c r="A11">
        <v>8</v>
      </c>
      <c r="B11" s="3" t="str">
        <f t="shared" si="7"/>
        <v>10갈,20갈,50갈,200갈,1000갈</v>
      </c>
      <c r="C11" t="str">
        <f t="shared" si="0"/>
        <v>10갈</v>
      </c>
      <c r="D11" t="str">
        <f t="shared" si="1"/>
        <v>20갈</v>
      </c>
      <c r="E11" t="str">
        <f t="shared" si="2"/>
        <v>50갈</v>
      </c>
      <c r="F11" t="str">
        <f t="shared" si="3"/>
        <v>200갈</v>
      </c>
      <c r="G11" t="str">
        <f t="shared" si="4"/>
        <v>1000갈</v>
      </c>
      <c r="H11" s="3" t="s">
        <v>131</v>
      </c>
      <c r="J11">
        <v>8</v>
      </c>
      <c r="K11" s="3" t="str">
        <f t="shared" si="8"/>
        <v>1E+89,2E+89,5E+89,2E+90,1E+91</v>
      </c>
      <c r="L11">
        <f t="shared" si="9"/>
        <v>9.9999999999999999E+88</v>
      </c>
      <c r="M11">
        <f t="shared" si="10"/>
        <v>2E+89</v>
      </c>
      <c r="N11">
        <f t="shared" si="11"/>
        <v>4.9999999999999998E+89</v>
      </c>
      <c r="O11">
        <f t="shared" si="12"/>
        <v>1.9999999999999999E+90</v>
      </c>
      <c r="P11">
        <f t="shared" si="13"/>
        <v>9.999999999999999E+90</v>
      </c>
      <c r="Q11" t="str">
        <f t="shared" si="14"/>
        <v>1E+88</v>
      </c>
      <c r="T11" t="s">
        <v>118</v>
      </c>
      <c r="U11">
        <v>36</v>
      </c>
      <c r="V11">
        <f t="shared" si="5"/>
        <v>1E+36</v>
      </c>
      <c r="W11" t="str">
        <f t="shared" si="6"/>
        <v>1E+36</v>
      </c>
    </row>
    <row r="12" spans="1:23">
      <c r="A12">
        <v>9</v>
      </c>
      <c r="B12" s="3" t="str">
        <f t="shared" si="7"/>
        <v>10라,20라,50라,200라,1000라</v>
      </c>
      <c r="C12" t="str">
        <f t="shared" si="0"/>
        <v>10라</v>
      </c>
      <c r="D12" t="str">
        <f t="shared" si="1"/>
        <v>20라</v>
      </c>
      <c r="E12" t="str">
        <f t="shared" si="2"/>
        <v>50라</v>
      </c>
      <c r="F12" t="str">
        <f t="shared" si="3"/>
        <v>200라</v>
      </c>
      <c r="G12" t="str">
        <f t="shared" si="4"/>
        <v>1000라</v>
      </c>
      <c r="H12" s="3" t="s">
        <v>132</v>
      </c>
      <c r="J12">
        <v>9</v>
      </c>
      <c r="K12" s="3" t="str">
        <f t="shared" si="8"/>
        <v>1E+93,2E+93,5E+93,2E+94,1E+95</v>
      </c>
      <c r="L12">
        <f t="shared" si="9"/>
        <v>1E+93</v>
      </c>
      <c r="M12">
        <f t="shared" si="10"/>
        <v>2.0000000000000001E+93</v>
      </c>
      <c r="N12">
        <f t="shared" si="11"/>
        <v>5.0000000000000001E+93</v>
      </c>
      <c r="O12">
        <f t="shared" si="12"/>
        <v>2E+94</v>
      </c>
      <c r="P12">
        <f t="shared" si="13"/>
        <v>1E+95</v>
      </c>
      <c r="Q12" t="str">
        <f t="shared" si="14"/>
        <v>1E+92</v>
      </c>
      <c r="T12" t="s">
        <v>119</v>
      </c>
      <c r="U12">
        <v>40</v>
      </c>
      <c r="V12">
        <f t="shared" si="5"/>
        <v>1E+40</v>
      </c>
      <c r="W12" t="str">
        <f t="shared" si="6"/>
        <v>1E+40</v>
      </c>
    </row>
    <row r="13" spans="1:23">
      <c r="A13">
        <v>10</v>
      </c>
      <c r="B13" s="3" t="str">
        <f t="shared" si="7"/>
        <v>10가,20가,50가,200가,1000가</v>
      </c>
      <c r="C13" t="str">
        <f t="shared" si="0"/>
        <v>10가</v>
      </c>
      <c r="D13" t="str">
        <f t="shared" si="1"/>
        <v>20가</v>
      </c>
      <c r="E13" t="str">
        <f t="shared" si="2"/>
        <v>50가</v>
      </c>
      <c r="F13" t="str">
        <f t="shared" si="3"/>
        <v>200가</v>
      </c>
      <c r="G13" t="str">
        <f t="shared" si="4"/>
        <v>1000가</v>
      </c>
      <c r="H13" s="3" t="s">
        <v>133</v>
      </c>
      <c r="J13">
        <v>10</v>
      </c>
      <c r="K13" s="3" t="str">
        <f t="shared" si="8"/>
        <v>1E+97,2E+97,5E+97,2E+98,1E+99</v>
      </c>
      <c r="L13">
        <f t="shared" si="9"/>
        <v>1.0000000000000001E+97</v>
      </c>
      <c r="M13">
        <f t="shared" si="10"/>
        <v>2.0000000000000001E+97</v>
      </c>
      <c r="N13">
        <f t="shared" si="11"/>
        <v>5E+97</v>
      </c>
      <c r="O13">
        <f t="shared" si="12"/>
        <v>2E+98</v>
      </c>
      <c r="P13">
        <f t="shared" si="13"/>
        <v>1.0000000000000001E+99</v>
      </c>
      <c r="Q13" t="str">
        <f t="shared" si="14"/>
        <v>1E+96</v>
      </c>
      <c r="T13" t="s">
        <v>120</v>
      </c>
      <c r="U13">
        <v>44</v>
      </c>
      <c r="V13">
        <f t="shared" si="5"/>
        <v>1.0000000000000001E+44</v>
      </c>
      <c r="W13" t="str">
        <f t="shared" si="6"/>
        <v>1E+44</v>
      </c>
    </row>
    <row r="14" spans="1:23">
      <c r="A14">
        <v>11</v>
      </c>
      <c r="B14" s="3" t="str">
        <f t="shared" ref="B14" si="15">C14&amp;","&amp;D14&amp;","&amp;E14&amp;","&amp;F14&amp;","&amp;G14</f>
        <v>10언,20언,50언,200언,1000언</v>
      </c>
      <c r="C14" t="str">
        <f t="shared" ref="C14" si="16">$C$3&amp;H14</f>
        <v>10언</v>
      </c>
      <c r="D14" t="str">
        <f t="shared" ref="D14" si="17">$D$3&amp;H14</f>
        <v>20언</v>
      </c>
      <c r="E14" t="str">
        <f t="shared" ref="E14" si="18">$E$3&amp;H14</f>
        <v>50언</v>
      </c>
      <c r="F14" t="str">
        <f t="shared" ref="F14" si="19">$F$3&amp;H14</f>
        <v>200언</v>
      </c>
      <c r="G14" t="str">
        <f t="shared" ref="G14" si="20">$G$3&amp;H14</f>
        <v>1000언</v>
      </c>
      <c r="H14" s="3" t="s">
        <v>159</v>
      </c>
      <c r="J14">
        <v>11</v>
      </c>
      <c r="K14" s="3" t="str">
        <f t="shared" ref="K14" si="21">L14&amp;","&amp;M14&amp;","&amp;N14&amp;","&amp;O14&amp;","&amp;P14</f>
        <v>1E+101,2E+101,5E+101,2E+102,1E+103</v>
      </c>
      <c r="L14">
        <f t="shared" ref="L14" si="22">$C$3*Q14</f>
        <v>9.9999999999999998E+100</v>
      </c>
      <c r="M14">
        <f t="shared" ref="M14" si="23">$D$3*Q14</f>
        <v>2E+101</v>
      </c>
      <c r="N14">
        <f t="shared" ref="N14" si="24">$E$3*Q14</f>
        <v>4.9999999999999999E+101</v>
      </c>
      <c r="O14">
        <f t="shared" ref="O14" si="25">$F$3*Q14</f>
        <v>2E+102</v>
      </c>
      <c r="P14">
        <f t="shared" ref="P14" si="26">$G$3*Q14</f>
        <v>1E+103</v>
      </c>
      <c r="Q14" t="str">
        <f t="shared" ref="Q14" si="27">VLOOKUP(H14,T:W,4,FALSE)</f>
        <v>1E+100</v>
      </c>
      <c r="T14" t="s">
        <v>121</v>
      </c>
      <c r="U14">
        <v>48</v>
      </c>
      <c r="V14">
        <f t="shared" si="5"/>
        <v>1E+48</v>
      </c>
      <c r="W14" t="str">
        <f t="shared" si="6"/>
        <v>1E+48</v>
      </c>
    </row>
    <row r="15" spans="1:23">
      <c r="A15">
        <v>12</v>
      </c>
      <c r="B15" s="3" t="str">
        <f t="shared" ref="B15" si="28">C15&amp;","&amp;D15&amp;","&amp;E15&amp;","&amp;F15&amp;","&amp;G15</f>
        <v>10승,20승,50승,200승,1000승</v>
      </c>
      <c r="C15" t="str">
        <f t="shared" ref="C15" si="29">$C$3&amp;H15</f>
        <v>10승</v>
      </c>
      <c r="D15" t="str">
        <f t="shared" ref="D15" si="30">$D$3&amp;H15</f>
        <v>20승</v>
      </c>
      <c r="E15" t="str">
        <f t="shared" ref="E15" si="31">$E$3&amp;H15</f>
        <v>50승</v>
      </c>
      <c r="F15" t="str">
        <f t="shared" ref="F15" si="32">$F$3&amp;H15</f>
        <v>200승</v>
      </c>
      <c r="G15" t="str">
        <f t="shared" ref="G15" si="33">$G$3&amp;H15</f>
        <v>1000승</v>
      </c>
      <c r="H15" s="3" t="s">
        <v>166</v>
      </c>
      <c r="J15">
        <v>12</v>
      </c>
      <c r="K15" s="3" t="str">
        <f t="shared" ref="K15" si="34">L15&amp;","&amp;M15&amp;","&amp;N15&amp;","&amp;O15&amp;","&amp;P15</f>
        <v>1E+105,2E+105,5E+105,2E+106,1E+107</v>
      </c>
      <c r="L15">
        <f t="shared" ref="L15" si="35">$C$3*Q15</f>
        <v>9.9999999999999994E+104</v>
      </c>
      <c r="M15">
        <f t="shared" ref="M15" si="36">$D$3*Q15</f>
        <v>1.9999999999999999E+105</v>
      </c>
      <c r="N15">
        <f t="shared" ref="N15" si="37">$E$3*Q15</f>
        <v>5.0000000000000005E+105</v>
      </c>
      <c r="O15">
        <f t="shared" ref="O15" si="38">$F$3*Q15</f>
        <v>2.0000000000000002E+106</v>
      </c>
      <c r="P15">
        <f t="shared" ref="P15" si="39">$G$3*Q15</f>
        <v>9.9999999999999997E+106</v>
      </c>
      <c r="Q15" t="str">
        <f t="shared" ref="Q15" si="40">VLOOKUP(H15,T:W,4,FALSE)</f>
        <v>1E+104</v>
      </c>
      <c r="T15" t="s">
        <v>122</v>
      </c>
      <c r="U15">
        <v>52</v>
      </c>
      <c r="V15">
        <f t="shared" si="5"/>
        <v>9.9999999999999999E+51</v>
      </c>
      <c r="W15" t="str">
        <f t="shared" si="6"/>
        <v>1E+52</v>
      </c>
    </row>
    <row r="16" spans="1:23">
      <c r="A16">
        <v>13</v>
      </c>
      <c r="B16" s="3" t="str">
        <f t="shared" ref="B16:B17" si="41">C16&amp;","&amp;D16&amp;","&amp;E16&amp;","&amp;F16&amp;","&amp;G16</f>
        <v>10마,20마,50마,200마,1000마</v>
      </c>
      <c r="C16" t="str">
        <f t="shared" ref="C16:C17" si="42">$C$3&amp;H16</f>
        <v>10마</v>
      </c>
      <c r="D16" t="str">
        <f t="shared" ref="D16:D17" si="43">$D$3&amp;H16</f>
        <v>20마</v>
      </c>
      <c r="E16" t="str">
        <f t="shared" ref="E16:E17" si="44">$E$3&amp;H16</f>
        <v>50마</v>
      </c>
      <c r="F16" t="str">
        <f t="shared" ref="F16:F17" si="45">$F$3&amp;H16</f>
        <v>200마</v>
      </c>
      <c r="G16" t="str">
        <f t="shared" ref="G16:G17" si="46">$G$3&amp;H16</f>
        <v>1000마</v>
      </c>
      <c r="H16" s="3" t="s">
        <v>167</v>
      </c>
      <c r="J16">
        <v>13</v>
      </c>
      <c r="K16" s="3" t="str">
        <f t="shared" ref="K16:K17" si="47">L16&amp;","&amp;M16&amp;","&amp;N16&amp;","&amp;O16&amp;","&amp;P16</f>
        <v>1E+109,2E+109,5E+109,2E+110,1E+111</v>
      </c>
      <c r="L16">
        <f t="shared" ref="L16:L17" si="48">$C$3*Q16</f>
        <v>9.9999999999999998E+108</v>
      </c>
      <c r="M16">
        <f t="shared" ref="M16:M17" si="49">$D$3*Q16</f>
        <v>2E+109</v>
      </c>
      <c r="N16">
        <f t="shared" ref="N16:N17" si="50">$E$3*Q16</f>
        <v>5.0000000000000001E+109</v>
      </c>
      <c r="O16">
        <f t="shared" ref="O16:O17" si="51">$F$3*Q16</f>
        <v>2E+110</v>
      </c>
      <c r="P16">
        <f t="shared" ref="P16:P17" si="52">$G$3*Q16</f>
        <v>1.0000000000000001E+111</v>
      </c>
      <c r="Q16" t="str">
        <f t="shared" ref="Q16:Q17" si="53">VLOOKUP(H16,T:W,4,FALSE)</f>
        <v>1E+108</v>
      </c>
      <c r="T16" t="s">
        <v>123</v>
      </c>
      <c r="U16">
        <v>56</v>
      </c>
      <c r="V16">
        <f t="shared" si="5"/>
        <v>1.0000000000000001E+56</v>
      </c>
      <c r="W16" t="str">
        <f t="shared" si="6"/>
        <v>1E+56</v>
      </c>
    </row>
    <row r="17" spans="1:23">
      <c r="A17">
        <v>14</v>
      </c>
      <c r="B17" s="3" t="str">
        <f t="shared" si="41"/>
        <v>10살,20살,50살,200살,1000살</v>
      </c>
      <c r="C17" t="str">
        <f t="shared" si="42"/>
        <v>10살</v>
      </c>
      <c r="D17" t="str">
        <f t="shared" si="43"/>
        <v>20살</v>
      </c>
      <c r="E17" t="str">
        <f t="shared" si="44"/>
        <v>50살</v>
      </c>
      <c r="F17" t="str">
        <f t="shared" si="45"/>
        <v>200살</v>
      </c>
      <c r="G17" t="str">
        <f t="shared" si="46"/>
        <v>1000살</v>
      </c>
      <c r="H17" s="3" t="s">
        <v>179</v>
      </c>
      <c r="J17">
        <v>14</v>
      </c>
      <c r="K17" s="3" t="str">
        <f t="shared" si="47"/>
        <v>1E+113,2E+113,5E+113,2E+114,1E+115</v>
      </c>
      <c r="L17">
        <f t="shared" si="48"/>
        <v>1E+113</v>
      </c>
      <c r="M17">
        <f t="shared" si="49"/>
        <v>2E+113</v>
      </c>
      <c r="N17">
        <f t="shared" si="50"/>
        <v>4.9999999999999994E+113</v>
      </c>
      <c r="O17">
        <f t="shared" si="51"/>
        <v>1.9999999999999998E+114</v>
      </c>
      <c r="P17">
        <f t="shared" si="52"/>
        <v>1E+115</v>
      </c>
      <c r="Q17" t="str">
        <f t="shared" si="53"/>
        <v>1E+112</v>
      </c>
      <c r="T17" t="s">
        <v>124</v>
      </c>
      <c r="U17">
        <v>60</v>
      </c>
      <c r="V17">
        <f t="shared" si="5"/>
        <v>9.9999999999999995E+59</v>
      </c>
      <c r="W17" t="str">
        <f t="shared" si="6"/>
        <v>1E+60</v>
      </c>
    </row>
    <row r="18" spans="1:23">
      <c r="A18">
        <v>15</v>
      </c>
      <c r="B18" s="3" t="str">
        <f t="shared" ref="B18:B21" si="54">C18&amp;","&amp;D18&amp;","&amp;E18&amp;","&amp;F18&amp;","&amp;G18</f>
        <v>10마,20마,50마,200마,1000마</v>
      </c>
      <c r="C18" t="str">
        <f t="shared" ref="C18:C21" si="55">$C$3&amp;H18</f>
        <v>10마</v>
      </c>
      <c r="D18" t="str">
        <f t="shared" ref="D18:D21" si="56">$D$3&amp;H18</f>
        <v>20마</v>
      </c>
      <c r="E18" t="str">
        <f t="shared" ref="E18:E21" si="57">$E$3&amp;H18</f>
        <v>50마</v>
      </c>
      <c r="F18" t="str">
        <f t="shared" ref="F18:F21" si="58">$F$3&amp;H18</f>
        <v>200마</v>
      </c>
      <c r="G18" t="str">
        <f t="shared" ref="G18:G21" si="59">$G$3&amp;H18</f>
        <v>1000마</v>
      </c>
      <c r="H18" s="3" t="s">
        <v>167</v>
      </c>
      <c r="J18">
        <v>15</v>
      </c>
      <c r="K18" s="3" t="str">
        <f t="shared" ref="K18:K21" si="60">L18&amp;","&amp;M18&amp;","&amp;N18&amp;","&amp;O18&amp;","&amp;P18</f>
        <v>1E+109,2E+109,5E+109,2E+110,1E+111</v>
      </c>
      <c r="L18">
        <f t="shared" ref="L18:L21" si="61">$C$3*Q18</f>
        <v>9.9999999999999998E+108</v>
      </c>
      <c r="M18">
        <f t="shared" ref="M18:M21" si="62">$D$3*Q18</f>
        <v>2E+109</v>
      </c>
      <c r="N18">
        <f t="shared" ref="N18:N21" si="63">$E$3*Q18</f>
        <v>5.0000000000000001E+109</v>
      </c>
      <c r="O18">
        <f t="shared" ref="O18:O21" si="64">$F$3*Q18</f>
        <v>2E+110</v>
      </c>
      <c r="P18">
        <f t="shared" ref="P18:P21" si="65">$G$3*Q18</f>
        <v>1.0000000000000001E+111</v>
      </c>
      <c r="Q18" t="str">
        <f t="shared" ref="Q18:Q21" si="66">VLOOKUP(H18,T:W,4,FALSE)</f>
        <v>1E+108</v>
      </c>
      <c r="T18" t="s">
        <v>125</v>
      </c>
      <c r="U18">
        <v>64</v>
      </c>
      <c r="V18">
        <f t="shared" si="5"/>
        <v>1E+64</v>
      </c>
      <c r="W18" t="str">
        <f t="shared" si="6"/>
        <v>1E+64</v>
      </c>
    </row>
    <row r="19" spans="1:23">
      <c r="A19">
        <v>16</v>
      </c>
      <c r="B19" s="3" t="str">
        <f t="shared" si="54"/>
        <v>10살,20살,50살,200살,1000살</v>
      </c>
      <c r="C19" t="str">
        <f t="shared" si="55"/>
        <v>10살</v>
      </c>
      <c r="D19" t="str">
        <f t="shared" si="56"/>
        <v>20살</v>
      </c>
      <c r="E19" t="str">
        <f t="shared" si="57"/>
        <v>50살</v>
      </c>
      <c r="F19" t="str">
        <f t="shared" si="58"/>
        <v>200살</v>
      </c>
      <c r="G19" t="str">
        <f t="shared" si="59"/>
        <v>1000살</v>
      </c>
      <c r="H19" s="3" t="s">
        <v>179</v>
      </c>
      <c r="J19">
        <v>16</v>
      </c>
      <c r="K19" s="3" t="str">
        <f t="shared" si="60"/>
        <v>1E+113,2E+113,5E+113,2E+114,1E+115</v>
      </c>
      <c r="L19">
        <f t="shared" si="61"/>
        <v>1E+113</v>
      </c>
      <c r="M19">
        <f t="shared" si="62"/>
        <v>2E+113</v>
      </c>
      <c r="N19">
        <f t="shared" si="63"/>
        <v>4.9999999999999994E+113</v>
      </c>
      <c r="O19">
        <f t="shared" si="64"/>
        <v>1.9999999999999998E+114</v>
      </c>
      <c r="P19">
        <f t="shared" si="65"/>
        <v>1E+115</v>
      </c>
      <c r="Q19" t="str">
        <f t="shared" si="66"/>
        <v>1E+112</v>
      </c>
      <c r="T19" t="s">
        <v>126</v>
      </c>
      <c r="U19">
        <v>68</v>
      </c>
      <c r="V19">
        <f t="shared" si="5"/>
        <v>9.9999999999999995E+67</v>
      </c>
      <c r="W19" t="str">
        <f t="shared" si="6"/>
        <v>1E+68</v>
      </c>
    </row>
    <row r="20" spans="1:23">
      <c r="A20">
        <v>17</v>
      </c>
      <c r="B20" s="3" t="str">
        <f t="shared" si="54"/>
        <v>10마,20마,50마,200마,1000마</v>
      </c>
      <c r="C20" t="str">
        <f t="shared" si="55"/>
        <v>10마</v>
      </c>
      <c r="D20" t="str">
        <f t="shared" si="56"/>
        <v>20마</v>
      </c>
      <c r="E20" t="str">
        <f t="shared" si="57"/>
        <v>50마</v>
      </c>
      <c r="F20" t="str">
        <f t="shared" si="58"/>
        <v>200마</v>
      </c>
      <c r="G20" t="str">
        <f t="shared" si="59"/>
        <v>1000마</v>
      </c>
      <c r="H20" s="3" t="s">
        <v>167</v>
      </c>
      <c r="J20">
        <v>17</v>
      </c>
      <c r="K20" s="3" t="str">
        <f t="shared" si="60"/>
        <v>1E+109,2E+109,5E+109,2E+110,1E+111</v>
      </c>
      <c r="L20">
        <f t="shared" si="61"/>
        <v>9.9999999999999998E+108</v>
      </c>
      <c r="M20">
        <f t="shared" si="62"/>
        <v>2E+109</v>
      </c>
      <c r="N20">
        <f t="shared" si="63"/>
        <v>5.0000000000000001E+109</v>
      </c>
      <c r="O20">
        <f t="shared" si="64"/>
        <v>2E+110</v>
      </c>
      <c r="P20">
        <f t="shared" si="65"/>
        <v>1.0000000000000001E+111</v>
      </c>
      <c r="Q20" t="str">
        <f t="shared" si="66"/>
        <v>1E+108</v>
      </c>
      <c r="T20" t="s">
        <v>127</v>
      </c>
      <c r="U20">
        <v>72</v>
      </c>
      <c r="V20">
        <f t="shared" si="5"/>
        <v>9.9999999999999994E+71</v>
      </c>
      <c r="W20" t="str">
        <f t="shared" si="6"/>
        <v>1E+72</v>
      </c>
    </row>
    <row r="21" spans="1:23">
      <c r="A21">
        <v>18</v>
      </c>
      <c r="B21" s="3" t="str">
        <f t="shared" si="54"/>
        <v>10살,20살,50살,200살,1000살</v>
      </c>
      <c r="C21" t="str">
        <f t="shared" si="55"/>
        <v>10살</v>
      </c>
      <c r="D21" t="str">
        <f t="shared" si="56"/>
        <v>20살</v>
      </c>
      <c r="E21" t="str">
        <f t="shared" si="57"/>
        <v>50살</v>
      </c>
      <c r="F21" t="str">
        <f t="shared" si="58"/>
        <v>200살</v>
      </c>
      <c r="G21" t="str">
        <f t="shared" si="59"/>
        <v>1000살</v>
      </c>
      <c r="H21" s="3" t="s">
        <v>179</v>
      </c>
      <c r="J21">
        <v>18</v>
      </c>
      <c r="K21" s="3" t="str">
        <f t="shared" si="60"/>
        <v>1E+113,2E+113,5E+113,2E+114,1E+115</v>
      </c>
      <c r="L21">
        <f t="shared" si="61"/>
        <v>1E+113</v>
      </c>
      <c r="M21">
        <f t="shared" si="62"/>
        <v>2E+113</v>
      </c>
      <c r="N21">
        <f t="shared" si="63"/>
        <v>4.9999999999999994E+113</v>
      </c>
      <c r="O21">
        <f t="shared" si="64"/>
        <v>1.9999999999999998E+114</v>
      </c>
      <c r="P21">
        <f t="shared" si="65"/>
        <v>1E+115</v>
      </c>
      <c r="Q21" t="str">
        <f t="shared" si="66"/>
        <v>1E+112</v>
      </c>
      <c r="T21" t="s">
        <v>128</v>
      </c>
      <c r="U21">
        <v>76</v>
      </c>
      <c r="V21">
        <f t="shared" si="5"/>
        <v>1E+76</v>
      </c>
      <c r="W21" t="str">
        <f t="shared" si="6"/>
        <v>1E+76</v>
      </c>
    </row>
    <row r="22" spans="1:23">
      <c r="A22">
        <v>19</v>
      </c>
      <c r="B22" s="3" t="str">
        <f t="shared" ref="B22" si="67">C22&amp;","&amp;D22&amp;","&amp;E22&amp;","&amp;F22&amp;","&amp;G22</f>
        <v>10섬,20섬,50섬,200섬,1000섬</v>
      </c>
      <c r="C22" t="str">
        <f t="shared" ref="C22" si="68">$C$3&amp;H22</f>
        <v>10섬</v>
      </c>
      <c r="D22" t="str">
        <f t="shared" ref="D22" si="69">$D$3&amp;H22</f>
        <v>20섬</v>
      </c>
      <c r="E22" t="str">
        <f t="shared" ref="E22" si="70">$E$3&amp;H22</f>
        <v>50섬</v>
      </c>
      <c r="F22" t="str">
        <f t="shared" ref="F22" si="71">$F$3&amp;H22</f>
        <v>200섬</v>
      </c>
      <c r="G22" t="str">
        <f t="shared" ref="G22" si="72">$G$3&amp;H22</f>
        <v>1000섬</v>
      </c>
      <c r="H22" s="3" t="s">
        <v>180</v>
      </c>
      <c r="J22">
        <v>19</v>
      </c>
      <c r="K22" s="3" t="str">
        <f t="shared" ref="K22" si="73">L22&amp;","&amp;M22&amp;","&amp;N22&amp;","&amp;O22&amp;","&amp;P22</f>
        <v>1E+117,2E+117,5E+117,2E+118,1E+119</v>
      </c>
      <c r="L22">
        <f t="shared" ref="L22" si="74">$C$3*Q22</f>
        <v>1.0000000000000001E+117</v>
      </c>
      <c r="M22">
        <f t="shared" ref="M22" si="75">$D$3*Q22</f>
        <v>2.0000000000000001E+117</v>
      </c>
      <c r="N22">
        <f t="shared" ref="N22" si="76">$E$3*Q22</f>
        <v>4.9999999999999998E+117</v>
      </c>
      <c r="O22">
        <f t="shared" ref="O22" si="77">$F$3*Q22</f>
        <v>1.9999999999999999E+118</v>
      </c>
      <c r="P22">
        <f t="shared" ref="P22" si="78">$G$3*Q22</f>
        <v>9.9999999999999994E+118</v>
      </c>
      <c r="Q22" t="str">
        <f t="shared" ref="Q22" si="79">VLOOKUP(H22,T:W,4,FALSE)</f>
        <v>1E+116</v>
      </c>
      <c r="T22" t="s">
        <v>129</v>
      </c>
      <c r="U22">
        <v>80</v>
      </c>
      <c r="V22">
        <f t="shared" si="5"/>
        <v>1E+80</v>
      </c>
      <c r="W22" t="str">
        <f t="shared" si="6"/>
        <v>1E+80</v>
      </c>
    </row>
    <row r="23" spans="1:23">
      <c r="T23" t="s">
        <v>130</v>
      </c>
      <c r="U23">
        <v>84</v>
      </c>
      <c r="V23">
        <f t="shared" si="5"/>
        <v>1.0000000000000001E+84</v>
      </c>
      <c r="W23" t="str">
        <f t="shared" si="6"/>
        <v>1E+84</v>
      </c>
    </row>
    <row r="24" spans="1:23">
      <c r="T24" t="s">
        <v>131</v>
      </c>
      <c r="U24">
        <v>88</v>
      </c>
      <c r="V24">
        <f t="shared" si="5"/>
        <v>9.9999999999999996E+87</v>
      </c>
      <c r="W24" t="str">
        <f t="shared" si="6"/>
        <v>1E+88</v>
      </c>
    </row>
    <row r="25" spans="1:23">
      <c r="T25" t="s">
        <v>132</v>
      </c>
      <c r="U25">
        <v>92</v>
      </c>
      <c r="V25">
        <f t="shared" si="5"/>
        <v>1E+92</v>
      </c>
      <c r="W25" t="str">
        <f t="shared" si="6"/>
        <v>1E+92</v>
      </c>
    </row>
    <row r="26" spans="1:23">
      <c r="T26" t="s">
        <v>133</v>
      </c>
      <c r="U26">
        <v>96</v>
      </c>
      <c r="V26">
        <f t="shared" si="5"/>
        <v>1E+96</v>
      </c>
      <c r="W26" t="str">
        <f t="shared" si="6"/>
        <v>1E+96</v>
      </c>
    </row>
    <row r="27" spans="1:23">
      <c r="T27" t="s">
        <v>159</v>
      </c>
      <c r="U27">
        <v>100</v>
      </c>
      <c r="V27">
        <f t="shared" si="5"/>
        <v>1E+100</v>
      </c>
      <c r="W27" t="str">
        <f t="shared" si="6"/>
        <v>1E+100</v>
      </c>
    </row>
    <row r="28" spans="1:23">
      <c r="T28" t="s">
        <v>166</v>
      </c>
      <c r="U28">
        <v>104</v>
      </c>
      <c r="V28">
        <f t="shared" ref="V28:V29" si="80">POWER(10,U28)</f>
        <v>1E+104</v>
      </c>
      <c r="W28" t="str">
        <f t="shared" ref="W28:W29" si="81">RIGHT(V28,U28)</f>
        <v>1E+104</v>
      </c>
    </row>
    <row r="29" spans="1:23">
      <c r="T29" t="s">
        <v>167</v>
      </c>
      <c r="U29">
        <v>108</v>
      </c>
      <c r="V29">
        <f t="shared" si="80"/>
        <v>1E+108</v>
      </c>
      <c r="W29" t="str">
        <f t="shared" si="81"/>
        <v>1E+108</v>
      </c>
    </row>
    <row r="30" spans="1:23">
      <c r="T30" t="s">
        <v>179</v>
      </c>
      <c r="U30">
        <v>112</v>
      </c>
      <c r="V30">
        <f t="shared" ref="V30:V31" si="82">POWER(10,U30)</f>
        <v>9.9999999999999993E+111</v>
      </c>
      <c r="W30" t="str">
        <f t="shared" ref="W30:W31" si="83">RIGHT(V30,U30)</f>
        <v>1E+112</v>
      </c>
    </row>
    <row r="31" spans="1:23">
      <c r="T31" t="s">
        <v>180</v>
      </c>
      <c r="U31">
        <v>116</v>
      </c>
      <c r="V31">
        <f t="shared" si="82"/>
        <v>1E+116</v>
      </c>
      <c r="W31" t="str">
        <f t="shared" si="83"/>
        <v>1E+116</v>
      </c>
    </row>
    <row r="32" spans="1:23">
      <c r="V32" s="39"/>
    </row>
    <row r="33" spans="22:22">
      <c r="V33" s="39"/>
    </row>
    <row r="34" spans="22:22">
      <c r="V34" s="39"/>
    </row>
    <row r="35" spans="22:22">
      <c r="V35" s="39"/>
    </row>
    <row r="36" spans="22:22">
      <c r="V36" s="39"/>
    </row>
    <row r="37" spans="22:22">
      <c r="V37" s="39"/>
    </row>
    <row r="38" spans="22:22">
      <c r="V38" s="39"/>
    </row>
    <row r="39" spans="22:22">
      <c r="V39" s="39"/>
    </row>
    <row r="40" spans="22:22">
      <c r="V40" s="39"/>
    </row>
    <row r="41" spans="22:22">
      <c r="V41" s="39"/>
    </row>
    <row r="42" spans="22:22">
      <c r="V42" s="39"/>
    </row>
    <row r="43" spans="22:22">
      <c r="V43" s="39"/>
    </row>
    <row r="44" spans="22:22">
      <c r="V44" s="39"/>
    </row>
    <row r="45" spans="22:22">
      <c r="V45" s="39"/>
    </row>
    <row r="46" spans="22:22">
      <c r="V46" s="39"/>
    </row>
    <row r="47" spans="22:22">
      <c r="V47" s="39"/>
    </row>
    <row r="48" spans="22:22">
      <c r="V48" s="39"/>
    </row>
    <row r="49" spans="22:22">
      <c r="V49" s="39"/>
    </row>
    <row r="50" spans="22:22">
      <c r="V50" s="3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SuhopetTable</vt:lpstr>
      <vt:lpstr>Balance</vt:lpstr>
      <vt:lpstr>UnitExchange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2023-05-30T09:06:14Z</dcterms:modified>
</cp:coreProperties>
</file>