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2018年度特优区数据" sheetId="1" r:id="rId1"/>
  </sheets>
  <definedNames>
    <definedName name="_xlnm._FilterDatabase" localSheetId="0" hidden="1">'2018年度特优区数据'!$A$1:$XFC$65</definedName>
  </definedNames>
  <calcPr calcId="144525"/>
</workbook>
</file>

<file path=xl/sharedStrings.xml><?xml version="1.0" encoding="utf-8"?>
<sst xmlns="http://schemas.openxmlformats.org/spreadsheetml/2006/main" count="1958" uniqueCount="271">
  <si>
    <t>序号</t>
  </si>
  <si>
    <t>产品名称</t>
  </si>
  <si>
    <t>地市</t>
  </si>
  <si>
    <t>类别</t>
  </si>
  <si>
    <t>2018年生产规模</t>
  </si>
  <si>
    <t>单位</t>
  </si>
  <si>
    <t>2019年生产规模预计</t>
  </si>
  <si>
    <t>备注</t>
  </si>
  <si>
    <t>2018年产量</t>
  </si>
  <si>
    <t>2019年产量预计</t>
  </si>
  <si>
    <t>2018年基地出售均价</t>
  </si>
  <si>
    <t>2019年基地出售均价</t>
  </si>
  <si>
    <t>2018年产品生产成本</t>
  </si>
  <si>
    <t>2019年产品生产成本</t>
  </si>
  <si>
    <t>2018年毛利率（%）</t>
  </si>
  <si>
    <t>2019年毛利率（%）</t>
  </si>
  <si>
    <t>2018年产值（万元）</t>
  </si>
  <si>
    <t>2019年产值（万元）</t>
  </si>
  <si>
    <t>2018年亩均产值（万元）</t>
  </si>
  <si>
    <t>2019年亩均产值（万元）</t>
  </si>
  <si>
    <t>2018亩产量（千克/亩）</t>
  </si>
  <si>
    <t>2019亩产量（千克/亩）</t>
  </si>
  <si>
    <t>2018亩均效益(万元/亩)</t>
  </si>
  <si>
    <t>2019亩均效益(万元/亩)</t>
  </si>
  <si>
    <t>2018年产品加工量</t>
  </si>
  <si>
    <t>2019年产品加工量</t>
  </si>
  <si>
    <t>2018年加工比例（%）</t>
  </si>
  <si>
    <t>2019年加工比例（%）</t>
  </si>
  <si>
    <t>2018年机械化自动化种养占比（%）</t>
  </si>
  <si>
    <t>2019年机械化自动化种养占比（%）</t>
  </si>
  <si>
    <t>2018年经营主体销售占比（%）</t>
  </si>
  <si>
    <t>2019年经营主体销售占比（%）</t>
  </si>
  <si>
    <t>2018年电商销售量</t>
  </si>
  <si>
    <t>2019年电商销量</t>
  </si>
  <si>
    <t>2018年产品出口量</t>
  </si>
  <si>
    <t>2019年产品出口量</t>
  </si>
  <si>
    <t>2018年产业带动农户数（人）</t>
  </si>
  <si>
    <t>2019年产业带动农户数（人）</t>
  </si>
  <si>
    <t>2018年品牌建设财政投入（万元）</t>
  </si>
  <si>
    <t>2019年品牌建设财政投入（万元）</t>
  </si>
  <si>
    <t>2018年种养殖密度（株、头、只/亩）</t>
  </si>
  <si>
    <t>2019年种养殖密度（株、头、只/亩）</t>
  </si>
  <si>
    <t>2018年生产批次</t>
  </si>
  <si>
    <t>2019年生产批次</t>
  </si>
  <si>
    <t>是否具有产地批发市场</t>
  </si>
  <si>
    <t>是否地标标志保护产品</t>
  </si>
  <si>
    <t>是否制定发展规划或扶持政策</t>
  </si>
  <si>
    <t>是否制定发布绿色环保生产措施文件</t>
  </si>
  <si>
    <t>是否制定生产标准</t>
  </si>
  <si>
    <t>是否具有农业保险</t>
  </si>
  <si>
    <t>龙川山茶油</t>
  </si>
  <si>
    <t>龙川县</t>
  </si>
  <si>
    <t>其他</t>
  </si>
  <si>
    <t>万亩</t>
  </si>
  <si>
    <t>万吨</t>
  </si>
  <si>
    <t>2018年、2019年为茶油的产量</t>
  </si>
  <si>
    <t>元/公斤</t>
  </si>
  <si>
    <t>2018年、2019年不能按公式计算，有大量老树、未投产树，还有其他成本</t>
  </si>
  <si>
    <t>纸质版2019年为11.30亿元，按公式计算</t>
  </si>
  <si>
    <t>纸质版2018年为0.0155吨/亩，按公式计算</t>
  </si>
  <si>
    <t>2018、2019纸质版有误，按公式计算</t>
  </si>
  <si>
    <t>万元</t>
  </si>
  <si>
    <t>2018年、2019年出口量为鲜果的量，产量为油的量</t>
  </si>
  <si>
    <t>80-100</t>
  </si>
  <si>
    <t>否</t>
  </si>
  <si>
    <t>是</t>
  </si>
  <si>
    <t>恩平簕菜</t>
  </si>
  <si>
    <t>恩平市</t>
  </si>
  <si>
    <t>蔬菜</t>
  </si>
  <si>
    <t>—</t>
  </si>
  <si>
    <t>和平猕猴桃</t>
  </si>
  <si>
    <t>和平县</t>
  </si>
  <si>
    <t>水果</t>
  </si>
  <si>
    <t>纸质版2018年、2019年均为46.6，应按公式计算</t>
  </si>
  <si>
    <t>纸质版2018、2019年计算有误，按公式计算</t>
  </si>
  <si>
    <t>连州水晶梨</t>
  </si>
  <si>
    <t>连州市</t>
  </si>
  <si>
    <t>台山大米</t>
  </si>
  <si>
    <t>台山市</t>
  </si>
  <si>
    <t>大米</t>
  </si>
  <si>
    <t>加工量为稻谷的量，产量是大米的量，所以加工比例大于100%，如要加工比例必须小于等于100%的话，把加工量改成与产量相等</t>
  </si>
  <si>
    <t>马图绿茶</t>
  </si>
  <si>
    <t>丰顺县</t>
  </si>
  <si>
    <t>茶叶</t>
  </si>
  <si>
    <t>鹤山红茶</t>
  </si>
  <si>
    <t>鹤山市</t>
  </si>
  <si>
    <t>加工量是茶青的量，产量是成品茶的量，所以加工比例大于100%，如要加工比例必须小于等于100%的话，把加工量改成与产量相等</t>
  </si>
  <si>
    <t>马冈鹅</t>
  </si>
  <si>
    <t>开平市</t>
  </si>
  <si>
    <t>家禽</t>
  </si>
  <si>
    <t>万只</t>
  </si>
  <si>
    <t>连州菜心</t>
  </si>
  <si>
    <t>开平皮蛋</t>
  </si>
  <si>
    <t>万枚</t>
  </si>
  <si>
    <t>连续加工</t>
  </si>
  <si>
    <t>礼乐葡萄</t>
  </si>
  <si>
    <t>江海区</t>
  </si>
  <si>
    <t>信宜怀乡鸡</t>
  </si>
  <si>
    <t>信宜市</t>
  </si>
  <si>
    <t>大棚养殖：10000；放养：1200</t>
  </si>
  <si>
    <t>开平大沙茶</t>
  </si>
  <si>
    <t>象窝茶</t>
  </si>
  <si>
    <t>新兴县</t>
  </si>
  <si>
    <t>高州荔枝</t>
  </si>
  <si>
    <t>高州市</t>
  </si>
  <si>
    <t>由于产量减产幅度未知，2019产值不能用公式计算</t>
  </si>
  <si>
    <t>与纸质版不一致，可按公式计算</t>
  </si>
  <si>
    <t>2019年可按公式计算</t>
  </si>
  <si>
    <t>谭脉西瓜</t>
  </si>
  <si>
    <t>怀集县</t>
  </si>
  <si>
    <t>2018年纸质版为3.7，保留一位小数</t>
  </si>
  <si>
    <t>250-300</t>
  </si>
  <si>
    <t>从化荔枝</t>
  </si>
  <si>
    <t>从化区</t>
  </si>
  <si>
    <t>不能按公式计算，按照挂果面积10万亩计算，单位产量为0.14吨</t>
  </si>
  <si>
    <t>不能用公式计算，按照挂果面积10万亩计算</t>
  </si>
  <si>
    <t>15-20</t>
  </si>
  <si>
    <t>化州橘红</t>
  </si>
  <si>
    <t>化州市</t>
  </si>
  <si>
    <t>药材</t>
  </si>
  <si>
    <t>与纸质版为85，按公式计算</t>
  </si>
  <si>
    <t>22-44</t>
  </si>
  <si>
    <t>麻榨杨桃</t>
  </si>
  <si>
    <t>龙门县</t>
  </si>
  <si>
    <t>杜阮凉瓜</t>
  </si>
  <si>
    <t>蓬江区</t>
  </si>
  <si>
    <t>茂南白鸽</t>
  </si>
  <si>
    <t>茂南区</t>
  </si>
  <si>
    <t>万头（只）</t>
  </si>
  <si>
    <t>元/枚</t>
  </si>
  <si>
    <t>2018年的数据跟其他计算公式不一致</t>
  </si>
  <si>
    <t>紫金绿茶</t>
  </si>
  <si>
    <t>紫金县</t>
  </si>
  <si>
    <t>2018、2019与纸质版数据不一致，按公式计算</t>
  </si>
  <si>
    <t>2018年可按公式计算，偏差不大，但现场反复确认1.35较合理</t>
  </si>
  <si>
    <t>纸质版2019年为0.05吨/亩，按公式计算</t>
  </si>
  <si>
    <t>2018年可按公式计算，偏差不大，但现场反复确认0.61较合理</t>
  </si>
  <si>
    <t>神湾菠萝</t>
  </si>
  <si>
    <t>中山市</t>
  </si>
  <si>
    <t>德庆贡柑</t>
  </si>
  <si>
    <t>德庆县</t>
  </si>
  <si>
    <t>龙门蜂蜜</t>
  </si>
  <si>
    <t>万群</t>
  </si>
  <si>
    <t>2019数据是否有误？</t>
  </si>
  <si>
    <t>申报单位直接填报，不能用公式计算</t>
  </si>
  <si>
    <t>乐平雪梨瓜</t>
  </si>
  <si>
    <t>三水区</t>
  </si>
  <si>
    <t>饶平狮头鹅</t>
  </si>
  <si>
    <t>饶平县</t>
  </si>
  <si>
    <t>英德红茶</t>
  </si>
  <si>
    <t>英德市</t>
  </si>
  <si>
    <t>2018、2019不能用公式计算，此值包含茶旅的年产值</t>
  </si>
  <si>
    <t>新丰佛手瓜</t>
  </si>
  <si>
    <t>新丰县</t>
  </si>
  <si>
    <t>18年、19年纸质版为1%，保留整数</t>
  </si>
  <si>
    <t>镇隆荔枝</t>
  </si>
  <si>
    <t>惠阳区</t>
  </si>
  <si>
    <t>2019年妃子笑30元，糯米糍170元，桂味130元</t>
  </si>
  <si>
    <t>东源板栗</t>
  </si>
  <si>
    <t>东源县</t>
  </si>
  <si>
    <t>纸质版计算有误，按公式计算</t>
  </si>
  <si>
    <t>连平鹰嘴蜜桃</t>
  </si>
  <si>
    <t>连平县</t>
  </si>
  <si>
    <t>2019年不能用公式计算，减产幅度较大，尤其农户减产明显，以农业局提供此值为准</t>
  </si>
  <si>
    <t>2018、2019不能用公式计算，均价应以区间值计算，以此值为准</t>
  </si>
  <si>
    <t>2019年产量减幅较大，与农业局确认，此值较准确</t>
  </si>
  <si>
    <t>2019年产量减幅较大，农业局确认此值较准确</t>
  </si>
  <si>
    <t>不能用公式计算，2019年产量减幅较大，农业局确认此值较准确</t>
  </si>
  <si>
    <t>22-25</t>
  </si>
  <si>
    <t>电白南美白对虾</t>
  </si>
  <si>
    <t>电白区</t>
  </si>
  <si>
    <t>水产</t>
  </si>
  <si>
    <t>2018、2019年纸质版数据计算有误，按公式计算</t>
  </si>
  <si>
    <t>纸质版为44400元/亩，由单产0.74吨*单价60元/公斤得出</t>
  </si>
  <si>
    <t>2019年纸质版数据计算有误</t>
  </si>
  <si>
    <t>阳春春砂仁</t>
  </si>
  <si>
    <t>阳春市</t>
  </si>
  <si>
    <t>18年年产量按照申报单位要求产量保留三位小数0.193</t>
  </si>
  <si>
    <t>纸质版18年产量用0.19万吨计算，所以有误差</t>
  </si>
  <si>
    <t>纸质版18年产量用0.19万吨计算，所以有误差。</t>
  </si>
  <si>
    <t>封开杏花鸡</t>
  </si>
  <si>
    <t>封开县</t>
  </si>
  <si>
    <t>增城荔枝</t>
  </si>
  <si>
    <t>增城区</t>
  </si>
  <si>
    <t>纸质版2018年为0.1%，保留一位小数</t>
  </si>
  <si>
    <t>增城迟菜心</t>
  </si>
  <si>
    <t>菜心下半年播种，目前暂无数据</t>
  </si>
  <si>
    <t>连山大米</t>
  </si>
  <si>
    <t>连山壮族瑶族自治县</t>
  </si>
  <si>
    <t>纸质版2018年只保留一位小数，为8.2</t>
  </si>
  <si>
    <t>合水粉葛</t>
  </si>
  <si>
    <t>高明区</t>
  </si>
  <si>
    <t>同比增长较大，是否有误？</t>
  </si>
  <si>
    <t>东陂腊味</t>
  </si>
  <si>
    <t>畜牧</t>
  </si>
  <si>
    <t>纸质版数据有误</t>
  </si>
  <si>
    <t>新会陈皮</t>
  </si>
  <si>
    <t>新会区</t>
  </si>
  <si>
    <t>台山芦荟</t>
  </si>
  <si>
    <t>新会柑茶</t>
  </si>
  <si>
    <t>潭布番薯干</t>
  </si>
  <si>
    <t>广宁县</t>
  </si>
  <si>
    <t>高州龙眼</t>
  </si>
  <si>
    <t>2019年数据与纸质版不一致，可按公式计算</t>
  </si>
  <si>
    <t>罗坑茶</t>
  </si>
  <si>
    <t>曲江区</t>
  </si>
  <si>
    <t>19年生产规模通过18年增加6%计算，纸质版数据保留两位小数</t>
  </si>
  <si>
    <t>2019年年产量通过18年增加6%计算</t>
  </si>
  <si>
    <t>平地2000；山地600-1000</t>
  </si>
  <si>
    <t>大八益智</t>
  </si>
  <si>
    <t>阳东区</t>
  </si>
  <si>
    <t>覃斗芒果</t>
  </si>
  <si>
    <t>雷州市</t>
  </si>
  <si>
    <t>干果</t>
  </si>
  <si>
    <t>2018年纸质版为54.5，按公式计算</t>
  </si>
  <si>
    <t>44-50</t>
  </si>
  <si>
    <t>东源仙湖茶</t>
  </si>
  <si>
    <t>2018、2019年数据与纸质版不一致，可按公式计算</t>
  </si>
  <si>
    <t>廉江红橙</t>
  </si>
  <si>
    <t>廉江市</t>
  </si>
  <si>
    <t>2019年无法估算，不能直接用公式算</t>
  </si>
  <si>
    <t>平远脐橙</t>
  </si>
  <si>
    <t>平远县</t>
  </si>
  <si>
    <t>2018、2019不能用公式计算，此值含深加工产值</t>
  </si>
  <si>
    <t>40-60</t>
  </si>
  <si>
    <t>中山脆肉鲩</t>
  </si>
  <si>
    <t>海陵珍珠马蹄</t>
  </si>
  <si>
    <t>海陵区</t>
  </si>
  <si>
    <t>仁化贡柑</t>
  </si>
  <si>
    <t>仁化县</t>
  </si>
  <si>
    <t>2018年18.75万亩在产，2019年19.4万亩在产</t>
  </si>
  <si>
    <t>2019年亩均产值是亩均产量（1.8吨）*基地出售均价</t>
  </si>
  <si>
    <t>不能用公式计算，2019年亩均产量申报单位直接给1800</t>
  </si>
  <si>
    <t>2019年用亩均产量1.8吨，亩均产值=单位产量*（基地销售价格-成本价格）=0.63万元</t>
  </si>
  <si>
    <t>徐闻良姜</t>
  </si>
  <si>
    <t>徐闻县</t>
  </si>
  <si>
    <t>300-500</t>
  </si>
  <si>
    <t>扶溪大米</t>
  </si>
  <si>
    <t>大埔蜜柚</t>
  </si>
  <si>
    <t>大埔县</t>
  </si>
  <si>
    <t>始兴杨梅</t>
  </si>
  <si>
    <t>始兴县</t>
  </si>
  <si>
    <t>45-50</t>
  </si>
  <si>
    <t>肇实</t>
  </si>
  <si>
    <t>鼎湖区</t>
  </si>
  <si>
    <t>沿溪山白毛尖</t>
  </si>
  <si>
    <t>乐昌市</t>
  </si>
  <si>
    <t>19年年产量=19年预计生产规模*18年单位产量</t>
  </si>
  <si>
    <t>3000-3500</t>
  </si>
  <si>
    <t>梅县金柚</t>
  </si>
  <si>
    <t>梅县区</t>
  </si>
  <si>
    <t>2019、2019不能用计算公式，此值含深加工产值</t>
  </si>
  <si>
    <t>茂名罗非鱼</t>
  </si>
  <si>
    <t>2019年纸质版计算有误，以此为准</t>
  </si>
  <si>
    <t>2018、2019年纸质版数据计算有误</t>
  </si>
  <si>
    <t xml:space="preserve">2018、2019年纸质版数据计算有误
</t>
  </si>
  <si>
    <t>2018、2019年原数据计算有误</t>
  </si>
  <si>
    <t>翁源兰花</t>
  </si>
  <si>
    <t>翁源县</t>
  </si>
  <si>
    <t>万盆</t>
  </si>
  <si>
    <t>元/盆</t>
  </si>
  <si>
    <t>与其他计算公式不一致</t>
  </si>
  <si>
    <t>单位为“盆/亩”</t>
  </si>
  <si>
    <t>2018年、2019年与其他计算公式不一致</t>
  </si>
  <si>
    <t>2018年、2019年纸质版数据有误</t>
  </si>
  <si>
    <t>白蕉海鲈</t>
  </si>
  <si>
    <t>斗门区</t>
  </si>
  <si>
    <t>2018、2019年纸质版计算有误，以此为准</t>
  </si>
  <si>
    <t>2018年纸质版计算有误，以此为准</t>
  </si>
  <si>
    <t>8-14个月</t>
  </si>
  <si>
    <t>系统增加备注内容；保留红色字体</t>
  </si>
</sst>
</file>

<file path=xl/styles.xml><?xml version="1.0" encoding="utf-8"?>
<styleSheet xmlns="http://schemas.openxmlformats.org/spreadsheetml/2006/main">
  <numFmts count="8">
    <numFmt numFmtId="176" formatCode="0.000_ "/>
    <numFmt numFmtId="177" formatCode="0_ "/>
    <numFmt numFmtId="178" formatCode="0.0000_ "/>
    <numFmt numFmtId="179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rgb="FF000000"/>
      <name val="宋体"/>
      <charset val="134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b/>
      <sz val="10"/>
      <color rgb="FF000000"/>
      <name val="宋体"/>
      <charset val="134"/>
    </font>
    <font>
      <b/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>
      <alignment vertical="center"/>
    </xf>
    <xf numFmtId="42" fontId="12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9" borderId="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18" borderId="6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27" fillId="35" borderId="7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right" vertical="center"/>
    </xf>
    <xf numFmtId="179" fontId="5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8" fontId="3" fillId="2" borderId="0" xfId="0" applyNumberFormat="1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right" vertical="center"/>
    </xf>
    <xf numFmtId="179" fontId="3" fillId="2" borderId="0" xfId="0" applyNumberFormat="1" applyFont="1" applyFill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8" fontId="6" fillId="0" borderId="0" xfId="0" applyNumberFormat="1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3" borderId="0" xfId="0" applyNumberFormat="1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78" fontId="3" fillId="4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4" fillId="4" borderId="0" xfId="0" applyNumberFormat="1" applyFont="1" applyFill="1" applyBorder="1" applyAlignment="1">
      <alignment horizontal="right" vertical="center"/>
    </xf>
    <xf numFmtId="0" fontId="5" fillId="4" borderId="0" xfId="0" applyFont="1" applyFill="1" applyBorder="1" applyAlignment="1">
      <alignment horizontal="center" vertical="center"/>
    </xf>
    <xf numFmtId="178" fontId="4" fillId="3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178" fontId="4" fillId="3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right" vertical="center"/>
    </xf>
    <xf numFmtId="179" fontId="6" fillId="0" borderId="0" xfId="0" applyNumberFormat="1" applyFont="1" applyFill="1" applyAlignment="1">
      <alignment horizontal="center" vertical="center" wrapText="1"/>
    </xf>
    <xf numFmtId="179" fontId="5" fillId="0" borderId="0" xfId="0" applyNumberFormat="1" applyFont="1" applyFill="1" applyBorder="1" applyAlignment="1">
      <alignment horizontal="center" vertical="center" wrapText="1"/>
    </xf>
    <xf numFmtId="179" fontId="4" fillId="0" borderId="0" xfId="0" applyNumberFormat="1" applyFont="1" applyFill="1" applyBorder="1" applyAlignment="1">
      <alignment horizontal="center" vertical="center" wrapText="1"/>
    </xf>
    <xf numFmtId="179" fontId="5" fillId="0" borderId="0" xfId="0" applyNumberFormat="1" applyFont="1" applyBorder="1" applyAlignment="1">
      <alignment horizontal="center" vertical="center" wrapText="1"/>
    </xf>
    <xf numFmtId="179" fontId="3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178" fontId="3" fillId="5" borderId="0" xfId="0" applyNumberFormat="1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center" vertical="center"/>
    </xf>
    <xf numFmtId="179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178" fontId="3" fillId="3" borderId="0" xfId="0" applyNumberFormat="1" applyFont="1" applyFill="1" applyBorder="1" applyAlignment="1">
      <alignment horizontal="center" vertical="center"/>
    </xf>
    <xf numFmtId="178" fontId="6" fillId="6" borderId="0" xfId="0" applyNumberFormat="1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8" fontId="5" fillId="3" borderId="0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178" fontId="4" fillId="5" borderId="0" xfId="0" applyNumberFormat="1" applyFont="1" applyFill="1" applyBorder="1" applyAlignment="1">
      <alignment horizontal="right" vertical="center"/>
    </xf>
    <xf numFmtId="0" fontId="6" fillId="6" borderId="0" xfId="0" applyFont="1" applyFill="1" applyAlignment="1">
      <alignment horizontal="center" vertical="center" wrapText="1"/>
    </xf>
    <xf numFmtId="179" fontId="6" fillId="0" borderId="0" xfId="0" applyNumberFormat="1" applyFont="1" applyFill="1" applyBorder="1" applyAlignment="1">
      <alignment horizontal="center" vertical="center" wrapText="1"/>
    </xf>
    <xf numFmtId="178" fontId="3" fillId="7" borderId="0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0" borderId="0" xfId="0" applyNumberFormat="1" applyFont="1" applyFill="1" applyBorder="1" applyAlignment="1">
      <alignment horizontal="left" vertical="center" wrapText="1"/>
    </xf>
    <xf numFmtId="179" fontId="4" fillId="4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178" fontId="5" fillId="4" borderId="0" xfId="0" applyNumberFormat="1" applyFont="1" applyFill="1" applyBorder="1" applyAlignment="1">
      <alignment horizontal="right" vertical="center"/>
    </xf>
    <xf numFmtId="0" fontId="3" fillId="7" borderId="0" xfId="0" applyFont="1" applyFill="1" applyBorder="1" applyAlignment="1">
      <alignment horizontal="center" vertical="center"/>
    </xf>
    <xf numFmtId="178" fontId="5" fillId="5" borderId="0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 wrapText="1"/>
    </xf>
    <xf numFmtId="178" fontId="5" fillId="2" borderId="0" xfId="0" applyNumberFormat="1" applyFont="1" applyFill="1" applyBorder="1" applyAlignment="1">
      <alignment horizontal="right" vertical="center"/>
    </xf>
    <xf numFmtId="178" fontId="4" fillId="7" borderId="0" xfId="0" applyNumberFormat="1" applyFont="1" applyFill="1" applyBorder="1" applyAlignment="1">
      <alignment horizontal="right" vertical="center"/>
    </xf>
    <xf numFmtId="176" fontId="5" fillId="0" borderId="0" xfId="0" applyNumberFormat="1" applyFont="1" applyFill="1" applyBorder="1" applyAlignment="1">
      <alignment horizontal="center" vertical="center" wrapText="1"/>
    </xf>
    <xf numFmtId="178" fontId="3" fillId="4" borderId="0" xfId="0" applyNumberFormat="1" applyFont="1" applyFill="1" applyBorder="1" applyAlignment="1">
      <alignment horizontal="center" vertical="center"/>
    </xf>
    <xf numFmtId="178" fontId="4" fillId="4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178" fontId="4" fillId="7" borderId="0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9" fontId="6" fillId="6" borderId="0" xfId="0" applyNumberFormat="1" applyFont="1" applyFill="1" applyAlignment="1">
      <alignment horizontal="center" vertical="center" wrapText="1"/>
    </xf>
    <xf numFmtId="179" fontId="4" fillId="3" borderId="0" xfId="0" applyNumberFormat="1" applyFont="1" applyFill="1" applyBorder="1" applyAlignment="1">
      <alignment horizontal="right" vertical="center"/>
    </xf>
    <xf numFmtId="179" fontId="3" fillId="3" borderId="0" xfId="0" applyNumberFormat="1" applyFont="1" applyFill="1" applyBorder="1" applyAlignment="1">
      <alignment horizontal="right" vertical="center"/>
    </xf>
    <xf numFmtId="179" fontId="4" fillId="4" borderId="0" xfId="0" applyNumberFormat="1" applyFont="1" applyFill="1" applyBorder="1" applyAlignment="1">
      <alignment horizontal="right" vertical="center"/>
    </xf>
    <xf numFmtId="179" fontId="3" fillId="4" borderId="0" xfId="0" applyNumberFormat="1" applyFont="1" applyFill="1" applyBorder="1" applyAlignment="1">
      <alignment horizontal="right" vertical="center"/>
    </xf>
    <xf numFmtId="179" fontId="4" fillId="7" borderId="0" xfId="0" applyNumberFormat="1" applyFont="1" applyFill="1" applyBorder="1" applyAlignment="1">
      <alignment horizontal="right" vertical="center"/>
    </xf>
    <xf numFmtId="179" fontId="3" fillId="7" borderId="0" xfId="0" applyNumberFormat="1" applyFont="1" applyFill="1" applyBorder="1" applyAlignment="1">
      <alignment horizontal="right" vertical="center"/>
    </xf>
    <xf numFmtId="179" fontId="4" fillId="0" borderId="0" xfId="0" applyNumberFormat="1" applyFont="1" applyFill="1" applyBorder="1" applyAlignment="1">
      <alignment horizontal="right" vertical="center"/>
    </xf>
    <xf numFmtId="179" fontId="3" fillId="0" borderId="0" xfId="0" applyNumberFormat="1" applyFont="1" applyFill="1" applyBorder="1" applyAlignment="1">
      <alignment horizontal="right" vertical="center"/>
    </xf>
    <xf numFmtId="179" fontId="3" fillId="0" borderId="0" xfId="0" applyNumberFormat="1" applyFont="1" applyFill="1" applyBorder="1" applyAlignment="1">
      <alignment horizontal="center" vertical="center"/>
    </xf>
    <xf numFmtId="179" fontId="4" fillId="5" borderId="0" xfId="0" applyNumberFormat="1" applyFont="1" applyFill="1" applyBorder="1" applyAlignment="1">
      <alignment horizontal="right" vertical="center"/>
    </xf>
    <xf numFmtId="179" fontId="3" fillId="5" borderId="0" xfId="0" applyNumberFormat="1" applyFont="1" applyFill="1" applyBorder="1" applyAlignment="1">
      <alignment horizontal="right" vertical="center"/>
    </xf>
    <xf numFmtId="179" fontId="4" fillId="3" borderId="0" xfId="0" applyNumberFormat="1" applyFont="1" applyFill="1" applyBorder="1" applyAlignment="1">
      <alignment horizontal="center" vertical="center"/>
    </xf>
    <xf numFmtId="179" fontId="3" fillId="3" borderId="0" xfId="0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178" fontId="3" fillId="5" borderId="0" xfId="0" applyNumberFormat="1" applyFont="1" applyFill="1" applyBorder="1" applyAlignment="1">
      <alignment horizontal="right" vertical="center" wrapText="1"/>
    </xf>
    <xf numFmtId="178" fontId="4" fillId="5" borderId="0" xfId="0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178" fontId="3" fillId="5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Alignment="1">
      <alignment horizontal="center" vertical="center" wrapText="1"/>
    </xf>
    <xf numFmtId="177" fontId="6" fillId="0" borderId="0" xfId="0" applyNumberFormat="1" applyFont="1" applyFill="1" applyAlignment="1">
      <alignment horizontal="center" vertical="center" wrapText="1"/>
    </xf>
    <xf numFmtId="10" fontId="4" fillId="0" borderId="0" xfId="0" applyNumberFormat="1" applyFont="1" applyFill="1" applyBorder="1" applyAlignment="1">
      <alignment horizontal="center" vertical="center" wrapText="1"/>
    </xf>
    <xf numFmtId="177" fontId="4" fillId="3" borderId="0" xfId="0" applyNumberFormat="1" applyFont="1" applyFill="1" applyBorder="1" applyAlignment="1">
      <alignment horizontal="right" vertical="center"/>
    </xf>
    <xf numFmtId="177" fontId="3" fillId="3" borderId="0" xfId="0" applyNumberFormat="1" applyFont="1" applyFill="1" applyBorder="1" applyAlignment="1">
      <alignment horizontal="right" vertical="center"/>
    </xf>
    <xf numFmtId="10" fontId="3" fillId="0" borderId="0" xfId="0" applyNumberFormat="1" applyFont="1" applyFill="1" applyBorder="1" applyAlignment="1">
      <alignment horizontal="center" vertical="center" wrapText="1"/>
    </xf>
    <xf numFmtId="177" fontId="4" fillId="4" borderId="0" xfId="0" applyNumberFormat="1" applyFont="1" applyFill="1" applyBorder="1" applyAlignment="1">
      <alignment horizontal="right" vertical="center"/>
    </xf>
    <xf numFmtId="177" fontId="3" fillId="4" borderId="0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center" vertical="center"/>
    </xf>
    <xf numFmtId="179" fontId="3" fillId="5" borderId="0" xfId="0" applyNumberFormat="1" applyFont="1" applyFill="1" applyBorder="1" applyAlignment="1">
      <alignment horizontal="right" vertical="center" wrapText="1"/>
    </xf>
    <xf numFmtId="179" fontId="3" fillId="4" borderId="0" xfId="0" applyNumberFormat="1" applyFont="1" applyFill="1" applyBorder="1" applyAlignment="1">
      <alignment horizontal="center" vertical="center"/>
    </xf>
    <xf numFmtId="177" fontId="4" fillId="3" borderId="0" xfId="0" applyNumberFormat="1" applyFont="1" applyFill="1" applyBorder="1" applyAlignment="1">
      <alignment horizontal="center" vertical="center"/>
    </xf>
    <xf numFmtId="179" fontId="3" fillId="4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8" fontId="7" fillId="0" borderId="0" xfId="0" applyNumberFormat="1" applyFont="1" applyAlignment="1">
      <alignment horizontal="right" vertical="center"/>
    </xf>
    <xf numFmtId="178" fontId="7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9" fontId="8" fillId="0" borderId="0" xfId="0" applyNumberFormat="1" applyFont="1" applyAlignment="1">
      <alignment horizontal="center" vertical="center" wrapText="1"/>
    </xf>
    <xf numFmtId="179" fontId="5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78" fontId="7" fillId="2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78" fontId="7" fillId="0" borderId="0" xfId="0" applyNumberFormat="1" applyFont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9" fontId="7" fillId="0" borderId="0" xfId="0" applyNumberFormat="1" applyFont="1" applyAlignment="1">
      <alignment horizontal="right" vertical="center"/>
    </xf>
    <xf numFmtId="179" fontId="7" fillId="2" borderId="0" xfId="0" applyNumberFormat="1" applyFont="1" applyFill="1" applyAlignment="1">
      <alignment horizontal="right" vertical="center"/>
    </xf>
    <xf numFmtId="179" fontId="3" fillId="0" borderId="0" xfId="0" applyNumberFormat="1" applyFont="1" applyFill="1" applyAlignment="1">
      <alignment horizontal="right" vertical="center"/>
    </xf>
    <xf numFmtId="177" fontId="7" fillId="0" borderId="0" xfId="0" applyNumberFormat="1" applyFont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  <xf numFmtId="0" fontId="7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howOutlineSymbols="0"/>
    <pageSetUpPr autoPageBreaks="0"/>
  </sheetPr>
  <dimension ref="A1:BU71"/>
  <sheetViews>
    <sheetView tabSelected="1" zoomScale="90" zoomScaleNormal="90" workbookViewId="0">
      <pane xSplit="3" ySplit="1" topLeftCell="D9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3.5"/>
  <cols>
    <col min="1" max="1" width="7.25" style="6" customWidth="1"/>
    <col min="2" max="2" width="19.5" style="6" customWidth="1"/>
    <col min="3" max="3" width="17" style="3" customWidth="1"/>
    <col min="4" max="4" width="8.125" style="3" customWidth="1"/>
    <col min="5" max="5" width="9.75" style="7" customWidth="1"/>
    <col min="6" max="6" width="8.75" style="3" customWidth="1"/>
    <col min="7" max="7" width="10.25" style="7" customWidth="1"/>
    <col min="8" max="8" width="9.375" style="3" customWidth="1"/>
    <col min="9" max="9" width="13.6083333333333" style="8" customWidth="1"/>
    <col min="10" max="10" width="9" style="7" customWidth="1"/>
    <col min="11" max="11" width="9" style="3" customWidth="1"/>
    <col min="12" max="12" width="10.5" style="7" customWidth="1"/>
    <col min="13" max="13" width="9" style="3" customWidth="1"/>
    <col min="14" max="14" width="11.6583333333333" style="8" customWidth="1"/>
    <col min="15" max="15" width="8.75" style="7" customWidth="1"/>
    <col min="16" max="16" width="9" style="3" customWidth="1"/>
    <col min="17" max="17" width="9" style="7" customWidth="1"/>
    <col min="18" max="18" width="9" style="3" customWidth="1"/>
    <col min="19" max="19" width="10.25" style="9" customWidth="1"/>
    <col min="20" max="20" width="9.25" style="7" customWidth="1"/>
    <col min="21" max="21" width="9" style="3" customWidth="1"/>
    <col min="22" max="22" width="9" style="7" customWidth="1"/>
    <col min="23" max="23" width="9" style="3" customWidth="1"/>
    <col min="24" max="25" width="11.375" style="10" customWidth="1"/>
    <col min="26" max="26" width="17.6333333333333" style="11" customWidth="1"/>
    <col min="27" max="27" width="13.125" style="10" customWidth="1"/>
    <col min="28" max="28" width="11.5" style="10" customWidth="1"/>
    <col min="29" max="29" width="12.25" style="11" customWidth="1"/>
    <col min="30" max="30" width="9" style="10" customWidth="1"/>
    <col min="31" max="31" width="9" style="7" customWidth="1"/>
    <col min="32" max="32" width="14.5833333333333" style="12" customWidth="1"/>
    <col min="33" max="33" width="11.25" style="7" customWidth="1"/>
    <col min="34" max="34" width="13.375" style="7" customWidth="1"/>
    <col min="35" max="35" width="12.75" style="11" customWidth="1"/>
    <col min="36" max="36" width="9" style="10" customWidth="1"/>
    <col min="37" max="37" width="9" style="7" customWidth="1"/>
    <col min="38" max="38" width="10.75" style="11" customWidth="1"/>
    <col min="39" max="39" width="9" style="13" customWidth="1"/>
    <col min="40" max="40" width="9" style="3" customWidth="1"/>
    <col min="41" max="41" width="9" style="7" customWidth="1"/>
    <col min="42" max="42" width="9" style="3" customWidth="1"/>
    <col min="43" max="43" width="9" style="14" customWidth="1"/>
    <col min="44" max="44" width="9" style="15" customWidth="1"/>
    <col min="45" max="45" width="14.4333333333333" style="9" customWidth="1"/>
    <col min="46" max="46" width="11.75" style="14" customWidth="1"/>
    <col min="47" max="47" width="12.25" style="14" customWidth="1"/>
    <col min="48" max="49" width="9" style="14" customWidth="1"/>
    <col min="50" max="50" width="9" style="7" customWidth="1"/>
    <col min="51" max="51" width="9" style="3" customWidth="1"/>
    <col min="52" max="52" width="9" style="7" customWidth="1"/>
    <col min="53" max="53" width="9" style="3" customWidth="1"/>
    <col min="54" max="54" width="9" style="9" customWidth="1"/>
    <col min="55" max="55" width="9" style="7" customWidth="1"/>
    <col min="56" max="56" width="9" style="3" customWidth="1"/>
    <col min="57" max="57" width="9" style="7" customWidth="1"/>
    <col min="58" max="58" width="9" style="3" customWidth="1"/>
    <col min="59" max="59" width="9" style="9" customWidth="1"/>
    <col min="60" max="60" width="12.75" style="16" customWidth="1"/>
    <col min="61" max="61" width="10.875" style="16" customWidth="1"/>
    <col min="62" max="62" width="12.5" style="7" customWidth="1"/>
    <col min="63" max="63" width="12.125" style="7" customWidth="1"/>
    <col min="64" max="65" width="12.125" style="14" customWidth="1"/>
    <col min="66" max="67" width="9" style="14" customWidth="1"/>
    <col min="68" max="73" width="8.5" style="5" customWidth="1"/>
    <col min="74" max="16383" width="9" style="17"/>
  </cols>
  <sheetData>
    <row r="1" s="1" customFormat="1" ht="48" spans="1:73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9" t="s">
        <v>6</v>
      </c>
      <c r="H1" s="18" t="s">
        <v>5</v>
      </c>
      <c r="I1" s="36" t="s">
        <v>7</v>
      </c>
      <c r="J1" s="19" t="s">
        <v>8</v>
      </c>
      <c r="K1" s="18" t="s">
        <v>5</v>
      </c>
      <c r="L1" s="19" t="s">
        <v>9</v>
      </c>
      <c r="M1" s="18" t="s">
        <v>5</v>
      </c>
      <c r="N1" s="36" t="s">
        <v>7</v>
      </c>
      <c r="O1" s="19" t="s">
        <v>10</v>
      </c>
      <c r="P1" s="18" t="s">
        <v>5</v>
      </c>
      <c r="Q1" s="19" t="s">
        <v>11</v>
      </c>
      <c r="R1" s="18" t="s">
        <v>5</v>
      </c>
      <c r="S1" s="18" t="s">
        <v>7</v>
      </c>
      <c r="T1" s="19" t="s">
        <v>12</v>
      </c>
      <c r="U1" s="18" t="s">
        <v>5</v>
      </c>
      <c r="V1" s="19" t="s">
        <v>13</v>
      </c>
      <c r="W1" s="18" t="s">
        <v>5</v>
      </c>
      <c r="X1" s="49" t="s">
        <v>14</v>
      </c>
      <c r="Y1" s="49" t="s">
        <v>15</v>
      </c>
      <c r="Z1" s="18" t="s">
        <v>7</v>
      </c>
      <c r="AA1" s="49" t="s">
        <v>16</v>
      </c>
      <c r="AB1" s="49" t="s">
        <v>17</v>
      </c>
      <c r="AC1" s="18" t="s">
        <v>7</v>
      </c>
      <c r="AD1" s="56" t="s">
        <v>18</v>
      </c>
      <c r="AE1" s="56" t="s">
        <v>19</v>
      </c>
      <c r="AF1" s="57" t="s">
        <v>7</v>
      </c>
      <c r="AG1" s="49" t="s">
        <v>20</v>
      </c>
      <c r="AH1" s="49" t="s">
        <v>21</v>
      </c>
      <c r="AI1" s="18" t="s">
        <v>7</v>
      </c>
      <c r="AJ1" s="49" t="s">
        <v>22</v>
      </c>
      <c r="AK1" s="49" t="s">
        <v>23</v>
      </c>
      <c r="AL1" s="18" t="s">
        <v>7</v>
      </c>
      <c r="AM1" s="19" t="s">
        <v>24</v>
      </c>
      <c r="AN1" s="18" t="s">
        <v>5</v>
      </c>
      <c r="AO1" s="19" t="s">
        <v>25</v>
      </c>
      <c r="AP1" s="18" t="s">
        <v>5</v>
      </c>
      <c r="AQ1" s="76" t="s">
        <v>26</v>
      </c>
      <c r="AR1" s="76" t="s">
        <v>27</v>
      </c>
      <c r="AS1" s="18" t="s">
        <v>7</v>
      </c>
      <c r="AT1" s="36" t="s">
        <v>28</v>
      </c>
      <c r="AU1" s="36" t="s">
        <v>29</v>
      </c>
      <c r="AV1" s="36" t="s">
        <v>30</v>
      </c>
      <c r="AW1" s="36" t="s">
        <v>31</v>
      </c>
      <c r="AX1" s="19" t="s">
        <v>32</v>
      </c>
      <c r="AY1" s="18" t="s">
        <v>5</v>
      </c>
      <c r="AZ1" s="19" t="s">
        <v>33</v>
      </c>
      <c r="BA1" s="18" t="s">
        <v>5</v>
      </c>
      <c r="BB1" s="18" t="s">
        <v>7</v>
      </c>
      <c r="BC1" s="19" t="s">
        <v>34</v>
      </c>
      <c r="BD1" s="18" t="s">
        <v>5</v>
      </c>
      <c r="BE1" s="19" t="s">
        <v>35</v>
      </c>
      <c r="BF1" s="18" t="s">
        <v>5</v>
      </c>
      <c r="BG1" s="95" t="s">
        <v>7</v>
      </c>
      <c r="BH1" s="96" t="s">
        <v>36</v>
      </c>
      <c r="BI1" s="96" t="s">
        <v>37</v>
      </c>
      <c r="BJ1" s="19" t="s">
        <v>38</v>
      </c>
      <c r="BK1" s="19" t="s">
        <v>39</v>
      </c>
      <c r="BL1" s="36" t="s">
        <v>40</v>
      </c>
      <c r="BM1" s="36" t="s">
        <v>41</v>
      </c>
      <c r="BN1" s="36" t="s">
        <v>42</v>
      </c>
      <c r="BO1" s="36" t="s">
        <v>43</v>
      </c>
      <c r="BP1" s="18" t="s">
        <v>44</v>
      </c>
      <c r="BQ1" s="18" t="s">
        <v>45</v>
      </c>
      <c r="BR1" s="18" t="s">
        <v>46</v>
      </c>
      <c r="BS1" s="18" t="s">
        <v>47</v>
      </c>
      <c r="BT1" s="18" t="s">
        <v>48</v>
      </c>
      <c r="BU1" s="18" t="s">
        <v>49</v>
      </c>
    </row>
    <row r="2" s="2" customFormat="1" ht="60" hidden="1" spans="1:73">
      <c r="A2" s="20">
        <v>1</v>
      </c>
      <c r="B2" s="20" t="s">
        <v>50</v>
      </c>
      <c r="C2" s="21" t="s">
        <v>51</v>
      </c>
      <c r="D2" s="21" t="s">
        <v>52</v>
      </c>
      <c r="E2" s="22">
        <v>41</v>
      </c>
      <c r="F2" s="21" t="s">
        <v>53</v>
      </c>
      <c r="G2" s="22">
        <v>42</v>
      </c>
      <c r="H2" s="21" t="s">
        <v>53</v>
      </c>
      <c r="I2" s="37"/>
      <c r="J2" s="31">
        <v>0.625</v>
      </c>
      <c r="K2" s="21" t="s">
        <v>54</v>
      </c>
      <c r="L2" s="22">
        <v>0.63</v>
      </c>
      <c r="M2" s="21" t="s">
        <v>54</v>
      </c>
      <c r="N2" s="38" t="s">
        <v>55</v>
      </c>
      <c r="O2" s="31">
        <v>160</v>
      </c>
      <c r="P2" s="21" t="s">
        <v>56</v>
      </c>
      <c r="Q2" s="22">
        <v>180</v>
      </c>
      <c r="R2" s="21" t="s">
        <v>56</v>
      </c>
      <c r="S2" s="50"/>
      <c r="T2" s="31">
        <v>90</v>
      </c>
      <c r="U2" s="21" t="s">
        <v>56</v>
      </c>
      <c r="V2" s="22">
        <v>100</v>
      </c>
      <c r="W2" s="21" t="s">
        <v>56</v>
      </c>
      <c r="X2" s="51">
        <v>25</v>
      </c>
      <c r="Y2" s="51">
        <v>25.7</v>
      </c>
      <c r="Z2" s="38" t="s">
        <v>57</v>
      </c>
      <c r="AA2" s="31">
        <f>J2*O2*1000</f>
        <v>100000</v>
      </c>
      <c r="AB2" s="58">
        <f>L2*Q2*1000</f>
        <v>113400</v>
      </c>
      <c r="AC2" s="38" t="s">
        <v>58</v>
      </c>
      <c r="AD2" s="31">
        <f>J2*O2*1000/E2/10000</f>
        <v>0.24390243902439</v>
      </c>
      <c r="AE2" s="59">
        <f>L2*Q2*1000/G2/10000</f>
        <v>0.27</v>
      </c>
      <c r="AF2" s="37"/>
      <c r="AG2" s="69">
        <f>J2*1000/E2</f>
        <v>15.2439024390244</v>
      </c>
      <c r="AH2" s="58">
        <f>L2*1000/G2</f>
        <v>15</v>
      </c>
      <c r="AI2" s="38" t="s">
        <v>59</v>
      </c>
      <c r="AJ2" s="31">
        <f>(O2-T2)*J2*1000/(E2*10000)</f>
        <v>0.106707317073171</v>
      </c>
      <c r="AK2" s="22">
        <f>(Q2-V2)*L2*1000/(G2*10000)</f>
        <v>0.12</v>
      </c>
      <c r="AL2" s="38" t="s">
        <v>60</v>
      </c>
      <c r="AM2" s="34">
        <v>0.625</v>
      </c>
      <c r="AN2" s="21" t="s">
        <v>54</v>
      </c>
      <c r="AO2" s="22">
        <v>0.63</v>
      </c>
      <c r="AP2" s="21" t="s">
        <v>54</v>
      </c>
      <c r="AQ2" s="77">
        <f>AM2/J2*100</f>
        <v>100</v>
      </c>
      <c r="AR2" s="78">
        <f>AO2/L2*100</f>
        <v>100</v>
      </c>
      <c r="AS2" s="40"/>
      <c r="AT2" s="78">
        <v>30</v>
      </c>
      <c r="AU2" s="78">
        <v>31</v>
      </c>
      <c r="AV2" s="78">
        <v>30</v>
      </c>
      <c r="AW2" s="78">
        <v>35</v>
      </c>
      <c r="AX2" s="75">
        <v>0.02</v>
      </c>
      <c r="AY2" s="90" t="s">
        <v>61</v>
      </c>
      <c r="AZ2" s="75">
        <v>0.03</v>
      </c>
      <c r="BA2" s="90" t="s">
        <v>61</v>
      </c>
      <c r="BB2" s="40"/>
      <c r="BC2" s="51">
        <v>10</v>
      </c>
      <c r="BD2" s="20" t="s">
        <v>54</v>
      </c>
      <c r="BE2" s="51">
        <v>12</v>
      </c>
      <c r="BF2" s="20" t="s">
        <v>54</v>
      </c>
      <c r="BG2" s="97" t="s">
        <v>62</v>
      </c>
      <c r="BH2" s="98">
        <v>103000</v>
      </c>
      <c r="BI2" s="99">
        <v>105000</v>
      </c>
      <c r="BJ2" s="31">
        <v>40</v>
      </c>
      <c r="BK2" s="22">
        <v>500</v>
      </c>
      <c r="BL2" s="78" t="s">
        <v>63</v>
      </c>
      <c r="BM2" s="78" t="s">
        <v>63</v>
      </c>
      <c r="BN2" s="78">
        <v>1</v>
      </c>
      <c r="BO2" s="78">
        <v>1</v>
      </c>
      <c r="BP2" s="27" t="s">
        <v>64</v>
      </c>
      <c r="BQ2" s="27" t="s">
        <v>64</v>
      </c>
      <c r="BR2" s="27" t="s">
        <v>64</v>
      </c>
      <c r="BS2" s="27" t="s">
        <v>64</v>
      </c>
      <c r="BT2" s="27" t="s">
        <v>65</v>
      </c>
      <c r="BU2" s="27" t="s">
        <v>64</v>
      </c>
    </row>
    <row r="3" hidden="1" spans="1:73">
      <c r="A3" s="23">
        <v>2</v>
      </c>
      <c r="B3" s="23" t="s">
        <v>66</v>
      </c>
      <c r="C3" s="24" t="s">
        <v>67</v>
      </c>
      <c r="D3" s="24" t="s">
        <v>68</v>
      </c>
      <c r="E3" s="25">
        <v>0.78</v>
      </c>
      <c r="F3" s="24" t="s">
        <v>53</v>
      </c>
      <c r="G3" s="25">
        <v>0.936</v>
      </c>
      <c r="H3" s="24" t="s">
        <v>53</v>
      </c>
      <c r="I3" s="38"/>
      <c r="J3" s="29">
        <v>1.4</v>
      </c>
      <c r="K3" s="24" t="s">
        <v>54</v>
      </c>
      <c r="L3" s="25">
        <v>1.8</v>
      </c>
      <c r="M3" s="24" t="s">
        <v>54</v>
      </c>
      <c r="N3" s="37"/>
      <c r="O3" s="29">
        <v>8</v>
      </c>
      <c r="P3" s="24" t="s">
        <v>56</v>
      </c>
      <c r="Q3" s="25">
        <v>10</v>
      </c>
      <c r="R3" s="24" t="s">
        <v>56</v>
      </c>
      <c r="S3" s="50"/>
      <c r="T3" s="25">
        <v>5</v>
      </c>
      <c r="U3" s="24" t="s">
        <v>56</v>
      </c>
      <c r="V3" s="25">
        <v>5</v>
      </c>
      <c r="W3" s="24" t="s">
        <v>56</v>
      </c>
      <c r="X3" s="29">
        <f t="shared" ref="X3:X34" si="0">(O3-T3)/O3*100</f>
        <v>37.5</v>
      </c>
      <c r="Y3" s="25">
        <f t="shared" ref="Y3:Y34" si="1">(Q3-V3)/Q3*100</f>
        <v>50</v>
      </c>
      <c r="Z3" s="37"/>
      <c r="AA3" s="29">
        <f t="shared" ref="AA3:AA34" si="2">J3*O3*1000</f>
        <v>11200</v>
      </c>
      <c r="AB3" s="25">
        <f t="shared" ref="AB3:AB34" si="3">L3*Q3*1000</f>
        <v>18000</v>
      </c>
      <c r="AC3" s="37"/>
      <c r="AD3" s="29">
        <f t="shared" ref="AD3:AD8" si="4">J3*O3*1000/E3/10000</f>
        <v>1.43589743589744</v>
      </c>
      <c r="AE3" s="59">
        <f>L3*Q3*1000/G3/10000</f>
        <v>1.92307692307692</v>
      </c>
      <c r="AF3" s="38"/>
      <c r="AG3" s="29">
        <f t="shared" ref="AG3:AG34" si="5">J3*1000/E3</f>
        <v>1794.87179487179</v>
      </c>
      <c r="AH3" s="25">
        <f t="shared" ref="AH3:AH34" si="6">L3*1000/G3</f>
        <v>1923.07692307692</v>
      </c>
      <c r="AI3" s="70"/>
      <c r="AJ3" s="29">
        <f t="shared" ref="AJ3:AJ34" si="7">(O3-T3)*J3*1000/(E3*10000)</f>
        <v>0.538461538461538</v>
      </c>
      <c r="AK3" s="25">
        <f t="shared" ref="AK3:AK34" si="8">(Q3-V3)*L3*1000/(G3*10000)</f>
        <v>0.961538461538462</v>
      </c>
      <c r="AL3" s="38"/>
      <c r="AM3" s="71">
        <v>0.5</v>
      </c>
      <c r="AN3" s="24" t="s">
        <v>54</v>
      </c>
      <c r="AO3" s="25">
        <v>0.65</v>
      </c>
      <c r="AP3" s="24" t="s">
        <v>54</v>
      </c>
      <c r="AQ3" s="79">
        <f t="shared" ref="AQ3:AQ34" si="9">AM3/J3*100</f>
        <v>35.7142857142857</v>
      </c>
      <c r="AR3" s="80">
        <f t="shared" ref="AR3:AR34" si="10">AO3/L3*100</f>
        <v>36.1111111111111</v>
      </c>
      <c r="AS3" s="40"/>
      <c r="AT3" s="80">
        <v>20</v>
      </c>
      <c r="AU3" s="80">
        <v>25</v>
      </c>
      <c r="AV3" s="80">
        <v>30</v>
      </c>
      <c r="AW3" s="80">
        <v>40</v>
      </c>
      <c r="AX3" s="25">
        <v>0.05</v>
      </c>
      <c r="AY3" s="24" t="s">
        <v>54</v>
      </c>
      <c r="AZ3" s="25">
        <v>0.1</v>
      </c>
      <c r="BA3" s="24" t="s">
        <v>54</v>
      </c>
      <c r="BB3" s="50"/>
      <c r="BC3" s="25">
        <v>0</v>
      </c>
      <c r="BD3" s="24" t="s">
        <v>54</v>
      </c>
      <c r="BE3" s="71" t="s">
        <v>69</v>
      </c>
      <c r="BF3" s="71" t="s">
        <v>69</v>
      </c>
      <c r="BG3" s="100"/>
      <c r="BH3" s="101">
        <v>1550</v>
      </c>
      <c r="BI3" s="102">
        <v>2000</v>
      </c>
      <c r="BJ3" s="25">
        <v>10</v>
      </c>
      <c r="BK3" s="25">
        <v>120</v>
      </c>
      <c r="BL3" s="80">
        <v>3000</v>
      </c>
      <c r="BM3" s="80">
        <v>3000</v>
      </c>
      <c r="BN3" s="80">
        <v>17.5</v>
      </c>
      <c r="BO3" s="80">
        <v>20</v>
      </c>
      <c r="BP3" s="27" t="s">
        <v>64</v>
      </c>
      <c r="BQ3" s="27" t="s">
        <v>65</v>
      </c>
      <c r="BR3" s="27" t="s">
        <v>65</v>
      </c>
      <c r="BS3" s="27" t="s">
        <v>65</v>
      </c>
      <c r="BT3" s="27" t="s">
        <v>65</v>
      </c>
      <c r="BU3" s="27" t="s">
        <v>65</v>
      </c>
    </row>
    <row r="4" ht="48" hidden="1" spans="1:73">
      <c r="A4" s="20">
        <v>3</v>
      </c>
      <c r="B4" s="20" t="s">
        <v>70</v>
      </c>
      <c r="C4" s="21" t="s">
        <v>71</v>
      </c>
      <c r="D4" s="21" t="s">
        <v>72</v>
      </c>
      <c r="E4" s="22">
        <v>5.2</v>
      </c>
      <c r="F4" s="21" t="s">
        <v>53</v>
      </c>
      <c r="G4" s="22">
        <v>5.3</v>
      </c>
      <c r="H4" s="21" t="s">
        <v>53</v>
      </c>
      <c r="I4" s="37"/>
      <c r="J4" s="22">
        <v>3.3</v>
      </c>
      <c r="K4" s="21" t="s">
        <v>54</v>
      </c>
      <c r="L4" s="22">
        <v>3.36</v>
      </c>
      <c r="M4" s="21" t="s">
        <v>54</v>
      </c>
      <c r="N4" s="37"/>
      <c r="O4" s="31">
        <v>13.7</v>
      </c>
      <c r="P4" s="21" t="s">
        <v>56</v>
      </c>
      <c r="Q4" s="22">
        <v>13.8</v>
      </c>
      <c r="R4" s="21" t="s">
        <v>56</v>
      </c>
      <c r="S4" s="50"/>
      <c r="T4" s="22">
        <v>8</v>
      </c>
      <c r="U4" s="21" t="s">
        <v>56</v>
      </c>
      <c r="V4" s="22">
        <v>7.9</v>
      </c>
      <c r="W4" s="21" t="s">
        <v>56</v>
      </c>
      <c r="X4" s="31">
        <f t="shared" si="0"/>
        <v>41.6058394160584</v>
      </c>
      <c r="Y4" s="22">
        <f t="shared" si="1"/>
        <v>42.7536231884058</v>
      </c>
      <c r="Z4" s="38" t="s">
        <v>73</v>
      </c>
      <c r="AA4" s="31">
        <f t="shared" si="2"/>
        <v>45210</v>
      </c>
      <c r="AB4" s="22">
        <f t="shared" si="3"/>
        <v>46368</v>
      </c>
      <c r="AC4" s="37"/>
      <c r="AD4" s="31">
        <f t="shared" si="4"/>
        <v>0.869423076923077</v>
      </c>
      <c r="AE4" s="59">
        <f>L4*Q4*1000/G4/10000</f>
        <v>0.874867924528302</v>
      </c>
      <c r="AF4" s="38" t="s">
        <v>74</v>
      </c>
      <c r="AG4" s="31">
        <f t="shared" si="5"/>
        <v>634.615384615385</v>
      </c>
      <c r="AH4" s="22">
        <f t="shared" si="6"/>
        <v>633.962264150943</v>
      </c>
      <c r="AI4" s="37"/>
      <c r="AJ4" s="31">
        <f t="shared" si="7"/>
        <v>0.361730769230769</v>
      </c>
      <c r="AK4" s="22">
        <f t="shared" si="8"/>
        <v>0.374037735849057</v>
      </c>
      <c r="AL4" s="38" t="s">
        <v>74</v>
      </c>
      <c r="AM4" s="34">
        <v>0.35</v>
      </c>
      <c r="AN4" s="21" t="s">
        <v>54</v>
      </c>
      <c r="AO4" s="22">
        <v>0.45</v>
      </c>
      <c r="AP4" s="21" t="s">
        <v>54</v>
      </c>
      <c r="AQ4" s="77">
        <f t="shared" si="9"/>
        <v>10.6060606060606</v>
      </c>
      <c r="AR4" s="78">
        <f t="shared" si="10"/>
        <v>13.3928571428571</v>
      </c>
      <c r="AS4" s="40"/>
      <c r="AT4" s="77">
        <v>0</v>
      </c>
      <c r="AU4" s="78">
        <v>15</v>
      </c>
      <c r="AV4" s="78">
        <v>30</v>
      </c>
      <c r="AW4" s="78">
        <v>36</v>
      </c>
      <c r="AX4" s="75">
        <v>2.55</v>
      </c>
      <c r="AY4" s="64" t="s">
        <v>54</v>
      </c>
      <c r="AZ4" s="75">
        <v>2.7</v>
      </c>
      <c r="BA4" s="21" t="s">
        <v>54</v>
      </c>
      <c r="BB4" s="50"/>
      <c r="BC4" s="22">
        <v>0</v>
      </c>
      <c r="BD4" s="21" t="s">
        <v>54</v>
      </c>
      <c r="BE4" s="22">
        <v>0</v>
      </c>
      <c r="BF4" s="21" t="s">
        <v>54</v>
      </c>
      <c r="BG4" s="100"/>
      <c r="BH4" s="99">
        <v>15000</v>
      </c>
      <c r="BI4" s="99">
        <v>16000</v>
      </c>
      <c r="BJ4" s="22">
        <v>150</v>
      </c>
      <c r="BK4" s="22">
        <v>180</v>
      </c>
      <c r="BL4" s="78">
        <v>60</v>
      </c>
      <c r="BM4" s="78">
        <v>60</v>
      </c>
      <c r="BN4" s="78">
        <v>1</v>
      </c>
      <c r="BO4" s="78">
        <v>1</v>
      </c>
      <c r="BP4" s="27" t="s">
        <v>65</v>
      </c>
      <c r="BQ4" s="27" t="s">
        <v>65</v>
      </c>
      <c r="BR4" s="27" t="s">
        <v>65</v>
      </c>
      <c r="BS4" s="27" t="s">
        <v>64</v>
      </c>
      <c r="BT4" s="27" t="s">
        <v>65</v>
      </c>
      <c r="BU4" s="27" t="s">
        <v>64</v>
      </c>
    </row>
    <row r="5" hidden="1" spans="1:73">
      <c r="A5" s="23">
        <v>4</v>
      </c>
      <c r="B5" s="23" t="s">
        <v>75</v>
      </c>
      <c r="C5" s="24" t="s">
        <v>76</v>
      </c>
      <c r="D5" s="24" t="s">
        <v>72</v>
      </c>
      <c r="E5" s="25">
        <v>5</v>
      </c>
      <c r="F5" s="24" t="s">
        <v>53</v>
      </c>
      <c r="G5" s="25">
        <v>5</v>
      </c>
      <c r="H5" s="24" t="s">
        <v>53</v>
      </c>
      <c r="I5" s="39"/>
      <c r="J5" s="25">
        <v>6</v>
      </c>
      <c r="K5" s="24" t="s">
        <v>54</v>
      </c>
      <c r="L5" s="25">
        <v>4.5</v>
      </c>
      <c r="M5" s="24" t="s">
        <v>54</v>
      </c>
      <c r="N5" s="39"/>
      <c r="O5" s="25">
        <v>8</v>
      </c>
      <c r="P5" s="24" t="s">
        <v>56</v>
      </c>
      <c r="Q5" s="25">
        <v>12</v>
      </c>
      <c r="R5" s="24" t="s">
        <v>56</v>
      </c>
      <c r="S5" s="50"/>
      <c r="T5" s="25">
        <v>4</v>
      </c>
      <c r="U5" s="24" t="s">
        <v>56</v>
      </c>
      <c r="V5" s="25">
        <v>5</v>
      </c>
      <c r="W5" s="24" t="s">
        <v>56</v>
      </c>
      <c r="X5" s="29">
        <f t="shared" si="0"/>
        <v>50</v>
      </c>
      <c r="Y5" s="25">
        <f t="shared" si="1"/>
        <v>58.3333333333333</v>
      </c>
      <c r="Z5" s="37"/>
      <c r="AA5" s="29">
        <f t="shared" si="2"/>
        <v>48000</v>
      </c>
      <c r="AB5" s="25">
        <f t="shared" si="3"/>
        <v>54000</v>
      </c>
      <c r="AC5" s="37"/>
      <c r="AD5" s="29">
        <f t="shared" si="4"/>
        <v>0.96</v>
      </c>
      <c r="AE5" s="59">
        <f>L5*Q5*1000/G5/10000</f>
        <v>1.08</v>
      </c>
      <c r="AF5" s="37"/>
      <c r="AG5" s="29">
        <f t="shared" si="5"/>
        <v>1200</v>
      </c>
      <c r="AH5" s="25">
        <f t="shared" si="6"/>
        <v>900</v>
      </c>
      <c r="AI5" s="37"/>
      <c r="AJ5" s="29">
        <f t="shared" si="7"/>
        <v>0.48</v>
      </c>
      <c r="AK5" s="25">
        <f t="shared" si="8"/>
        <v>0.63</v>
      </c>
      <c r="AL5" s="37"/>
      <c r="AM5" s="72">
        <v>0</v>
      </c>
      <c r="AN5" s="24" t="s">
        <v>54</v>
      </c>
      <c r="AO5" s="25">
        <v>0</v>
      </c>
      <c r="AP5" s="24" t="s">
        <v>54</v>
      </c>
      <c r="AQ5" s="79">
        <f t="shared" si="9"/>
        <v>0</v>
      </c>
      <c r="AR5" s="80">
        <f t="shared" si="10"/>
        <v>0</v>
      </c>
      <c r="AS5" s="40"/>
      <c r="AT5" s="80">
        <v>40</v>
      </c>
      <c r="AU5" s="80">
        <v>40</v>
      </c>
      <c r="AV5" s="79">
        <v>60</v>
      </c>
      <c r="AW5" s="80">
        <v>60</v>
      </c>
      <c r="AX5" s="29">
        <v>1.8</v>
      </c>
      <c r="AY5" s="24" t="s">
        <v>54</v>
      </c>
      <c r="AZ5" s="25">
        <v>1.5</v>
      </c>
      <c r="BA5" s="24" t="s">
        <v>54</v>
      </c>
      <c r="BB5" s="50"/>
      <c r="BC5" s="25">
        <v>0</v>
      </c>
      <c r="BD5" s="24" t="s">
        <v>54</v>
      </c>
      <c r="BE5" s="25">
        <v>0</v>
      </c>
      <c r="BF5" s="24" t="s">
        <v>54</v>
      </c>
      <c r="BG5" s="100"/>
      <c r="BH5" s="102">
        <v>15000</v>
      </c>
      <c r="BI5" s="102">
        <v>15500</v>
      </c>
      <c r="BJ5" s="25">
        <v>160</v>
      </c>
      <c r="BK5" s="25">
        <v>200</v>
      </c>
      <c r="BL5" s="80">
        <v>33</v>
      </c>
      <c r="BM5" s="80">
        <v>33</v>
      </c>
      <c r="BN5" s="80">
        <v>1</v>
      </c>
      <c r="BO5" s="80">
        <v>1</v>
      </c>
      <c r="BP5" s="27" t="s">
        <v>65</v>
      </c>
      <c r="BQ5" s="27" t="s">
        <v>65</v>
      </c>
      <c r="BR5" s="27" t="s">
        <v>65</v>
      </c>
      <c r="BS5" s="27" t="s">
        <v>65</v>
      </c>
      <c r="BT5" s="27" t="s">
        <v>65</v>
      </c>
      <c r="BU5" s="27" t="s">
        <v>64</v>
      </c>
    </row>
    <row r="6" s="3" customFormat="1" ht="96" hidden="1" spans="1:73">
      <c r="A6" s="20">
        <v>5</v>
      </c>
      <c r="B6" s="20" t="s">
        <v>77</v>
      </c>
      <c r="C6" s="21" t="s">
        <v>78</v>
      </c>
      <c r="D6" s="21" t="s">
        <v>79</v>
      </c>
      <c r="E6" s="22">
        <v>97.54</v>
      </c>
      <c r="F6" s="21" t="s">
        <v>53</v>
      </c>
      <c r="G6" s="22">
        <v>97.6</v>
      </c>
      <c r="H6" s="21" t="s">
        <v>53</v>
      </c>
      <c r="I6" s="39"/>
      <c r="J6" s="31">
        <v>19.84</v>
      </c>
      <c r="K6" s="21" t="s">
        <v>54</v>
      </c>
      <c r="L6" s="22">
        <v>20</v>
      </c>
      <c r="M6" s="21" t="s">
        <v>54</v>
      </c>
      <c r="N6" s="39"/>
      <c r="O6" s="31">
        <v>7.03</v>
      </c>
      <c r="P6" s="21" t="s">
        <v>56</v>
      </c>
      <c r="Q6" s="22">
        <v>7.1</v>
      </c>
      <c r="R6" s="21" t="s">
        <v>56</v>
      </c>
      <c r="S6" s="50"/>
      <c r="T6" s="31">
        <v>3.45</v>
      </c>
      <c r="U6" s="21" t="s">
        <v>56</v>
      </c>
      <c r="V6" s="22">
        <v>3.45</v>
      </c>
      <c r="W6" s="21" t="s">
        <v>56</v>
      </c>
      <c r="X6" s="31">
        <f t="shared" si="0"/>
        <v>50.9246088193457</v>
      </c>
      <c r="Y6" s="22">
        <f t="shared" si="1"/>
        <v>51.4084507042254</v>
      </c>
      <c r="Z6" s="37"/>
      <c r="AA6" s="31">
        <f t="shared" si="2"/>
        <v>139475.2</v>
      </c>
      <c r="AB6" s="22">
        <f t="shared" si="3"/>
        <v>142000</v>
      </c>
      <c r="AC6" s="37"/>
      <c r="AD6" s="31">
        <f t="shared" si="4"/>
        <v>0.142992823457043</v>
      </c>
      <c r="AE6" s="59">
        <f>L6*Q6*1000/G6/10000</f>
        <v>0.145491803278689</v>
      </c>
      <c r="AF6" s="37"/>
      <c r="AG6" s="31">
        <f t="shared" si="5"/>
        <v>203.403731802337</v>
      </c>
      <c r="AH6" s="22">
        <f t="shared" si="6"/>
        <v>204.918032786885</v>
      </c>
      <c r="AI6" s="37"/>
      <c r="AJ6" s="31">
        <f t="shared" si="7"/>
        <v>0.0728185359852368</v>
      </c>
      <c r="AK6" s="22">
        <f t="shared" si="8"/>
        <v>0.0747950819672131</v>
      </c>
      <c r="AL6" s="37"/>
      <c r="AM6" s="34">
        <v>33.07</v>
      </c>
      <c r="AN6" s="21" t="s">
        <v>54</v>
      </c>
      <c r="AO6" s="22">
        <v>33.33</v>
      </c>
      <c r="AP6" s="21" t="s">
        <v>54</v>
      </c>
      <c r="AQ6" s="81">
        <f t="shared" si="9"/>
        <v>166.683467741935</v>
      </c>
      <c r="AR6" s="82">
        <f t="shared" si="10"/>
        <v>166.65</v>
      </c>
      <c r="AS6" s="40" t="s">
        <v>80</v>
      </c>
      <c r="AT6" s="77">
        <v>87.1</v>
      </c>
      <c r="AU6" s="78">
        <v>87.5</v>
      </c>
      <c r="AV6" s="77">
        <v>80</v>
      </c>
      <c r="AW6" s="78">
        <v>80</v>
      </c>
      <c r="AX6" s="22">
        <v>0.1</v>
      </c>
      <c r="AY6" s="21" t="s">
        <v>54</v>
      </c>
      <c r="AZ6" s="22">
        <v>0.1</v>
      </c>
      <c r="BA6" s="21" t="s">
        <v>54</v>
      </c>
      <c r="BB6" s="50"/>
      <c r="BC6" s="22">
        <v>0</v>
      </c>
      <c r="BD6" s="21" t="s">
        <v>54</v>
      </c>
      <c r="BE6" s="22">
        <v>0</v>
      </c>
      <c r="BF6" s="21" t="s">
        <v>54</v>
      </c>
      <c r="BG6" s="100"/>
      <c r="BH6" s="98">
        <v>130000</v>
      </c>
      <c r="BI6" s="99">
        <v>130000</v>
      </c>
      <c r="BJ6" s="22">
        <v>10</v>
      </c>
      <c r="BK6" s="22">
        <v>10</v>
      </c>
      <c r="BL6" s="78">
        <v>14500</v>
      </c>
      <c r="BM6" s="78">
        <v>14500</v>
      </c>
      <c r="BN6" s="78">
        <v>2</v>
      </c>
      <c r="BO6" s="78">
        <v>2</v>
      </c>
      <c r="BP6" s="27" t="s">
        <v>64</v>
      </c>
      <c r="BQ6" s="27" t="s">
        <v>65</v>
      </c>
      <c r="BR6" s="27" t="s">
        <v>65</v>
      </c>
      <c r="BS6" s="27" t="s">
        <v>65</v>
      </c>
      <c r="BT6" s="27" t="s">
        <v>65</v>
      </c>
      <c r="BU6" s="27" t="s">
        <v>65</v>
      </c>
    </row>
    <row r="7" s="4" customFormat="1" hidden="1" spans="1:73">
      <c r="A7" s="26">
        <v>6</v>
      </c>
      <c r="B7" s="26" t="s">
        <v>81</v>
      </c>
      <c r="C7" s="27" t="s">
        <v>82</v>
      </c>
      <c r="D7" s="27" t="s">
        <v>83</v>
      </c>
      <c r="E7" s="28">
        <v>1.2</v>
      </c>
      <c r="F7" s="27" t="s">
        <v>53</v>
      </c>
      <c r="G7" s="28">
        <v>1.21</v>
      </c>
      <c r="H7" s="27" t="s">
        <v>53</v>
      </c>
      <c r="I7" s="40"/>
      <c r="J7" s="28">
        <v>0.042</v>
      </c>
      <c r="K7" s="27" t="s">
        <v>54</v>
      </c>
      <c r="L7" s="28">
        <v>0.062</v>
      </c>
      <c r="M7" s="27" t="s">
        <v>54</v>
      </c>
      <c r="N7" s="27"/>
      <c r="O7" s="28">
        <v>400</v>
      </c>
      <c r="P7" s="27" t="s">
        <v>56</v>
      </c>
      <c r="Q7" s="52" t="s">
        <v>69</v>
      </c>
      <c r="R7" s="27" t="s">
        <v>69</v>
      </c>
      <c r="S7" s="50"/>
      <c r="T7" s="28">
        <v>180</v>
      </c>
      <c r="U7" s="27" t="s">
        <v>56</v>
      </c>
      <c r="V7" s="52" t="s">
        <v>69</v>
      </c>
      <c r="W7" s="27" t="s">
        <v>69</v>
      </c>
      <c r="X7" s="53">
        <f t="shared" si="0"/>
        <v>55</v>
      </c>
      <c r="Y7" s="52" t="s">
        <v>69</v>
      </c>
      <c r="Z7" s="27"/>
      <c r="AA7" s="53">
        <f t="shared" si="2"/>
        <v>16800</v>
      </c>
      <c r="AB7" s="28">
        <v>6300</v>
      </c>
      <c r="AC7" s="27"/>
      <c r="AD7" s="53">
        <f t="shared" si="4"/>
        <v>1.4</v>
      </c>
      <c r="AE7" s="27" t="s">
        <v>69</v>
      </c>
      <c r="AF7" s="27"/>
      <c r="AG7" s="53">
        <f t="shared" si="5"/>
        <v>35</v>
      </c>
      <c r="AH7" s="52" t="s">
        <v>69</v>
      </c>
      <c r="AI7" s="27"/>
      <c r="AJ7" s="53">
        <f t="shared" si="7"/>
        <v>0.77</v>
      </c>
      <c r="AK7" s="52" t="s">
        <v>69</v>
      </c>
      <c r="AL7" s="27"/>
      <c r="AM7" s="52">
        <v>0.042</v>
      </c>
      <c r="AN7" s="27" t="s">
        <v>54</v>
      </c>
      <c r="AO7" s="52" t="s">
        <v>69</v>
      </c>
      <c r="AP7" s="52" t="s">
        <v>69</v>
      </c>
      <c r="AQ7" s="83">
        <f t="shared" si="9"/>
        <v>100</v>
      </c>
      <c r="AR7" s="52" t="s">
        <v>69</v>
      </c>
      <c r="AS7" s="50"/>
      <c r="AT7" s="84">
        <v>10</v>
      </c>
      <c r="AU7" s="85" t="s">
        <v>69</v>
      </c>
      <c r="AV7" s="84">
        <v>76.2</v>
      </c>
      <c r="AW7" s="85" t="s">
        <v>69</v>
      </c>
      <c r="AX7" s="28">
        <v>0.01</v>
      </c>
      <c r="AY7" s="27" t="s">
        <v>54</v>
      </c>
      <c r="AZ7" s="85" t="s">
        <v>69</v>
      </c>
      <c r="BA7" s="85" t="s">
        <v>69</v>
      </c>
      <c r="BB7" s="50"/>
      <c r="BC7" s="28">
        <v>0</v>
      </c>
      <c r="BD7" s="27" t="s">
        <v>54</v>
      </c>
      <c r="BE7" s="52" t="s">
        <v>69</v>
      </c>
      <c r="BF7" s="27" t="s">
        <v>69</v>
      </c>
      <c r="BG7" s="100"/>
      <c r="BH7" s="103">
        <v>3500</v>
      </c>
      <c r="BI7" s="104" t="s">
        <v>69</v>
      </c>
      <c r="BJ7" s="28">
        <v>0</v>
      </c>
      <c r="BK7" s="52" t="s">
        <v>69</v>
      </c>
      <c r="BL7" s="52" t="s">
        <v>69</v>
      </c>
      <c r="BM7" s="52" t="s">
        <v>69</v>
      </c>
      <c r="BN7" s="52" t="s">
        <v>69</v>
      </c>
      <c r="BO7" s="52" t="s">
        <v>69</v>
      </c>
      <c r="BP7" s="27" t="s">
        <v>64</v>
      </c>
      <c r="BQ7" s="27" t="s">
        <v>65</v>
      </c>
      <c r="BR7" s="27" t="s">
        <v>65</v>
      </c>
      <c r="BS7" s="27" t="s">
        <v>64</v>
      </c>
      <c r="BT7" s="27" t="s">
        <v>65</v>
      </c>
      <c r="BU7" s="27" t="s">
        <v>64</v>
      </c>
    </row>
    <row r="8" s="4" customFormat="1" ht="96" hidden="1" spans="1:73">
      <c r="A8" s="20">
        <v>7</v>
      </c>
      <c r="B8" s="20" t="s">
        <v>84</v>
      </c>
      <c r="C8" s="21" t="s">
        <v>85</v>
      </c>
      <c r="D8" s="21" t="s">
        <v>83</v>
      </c>
      <c r="E8" s="22">
        <v>0.5</v>
      </c>
      <c r="F8" s="21" t="s">
        <v>53</v>
      </c>
      <c r="G8" s="22">
        <v>0.6</v>
      </c>
      <c r="H8" s="21" t="s">
        <v>53</v>
      </c>
      <c r="I8" s="39"/>
      <c r="J8" s="22">
        <v>0.055</v>
      </c>
      <c r="K8" s="21" t="s">
        <v>54</v>
      </c>
      <c r="L8" s="22">
        <v>0.06</v>
      </c>
      <c r="M8" s="21" t="s">
        <v>54</v>
      </c>
      <c r="N8" s="41"/>
      <c r="O8" s="22">
        <v>200</v>
      </c>
      <c r="P8" s="21" t="s">
        <v>56</v>
      </c>
      <c r="Q8" s="22">
        <v>200</v>
      </c>
      <c r="R8" s="21" t="s">
        <v>56</v>
      </c>
      <c r="S8" s="50"/>
      <c r="T8" s="31">
        <v>120</v>
      </c>
      <c r="U8" s="21" t="s">
        <v>56</v>
      </c>
      <c r="V8" s="22">
        <v>120</v>
      </c>
      <c r="W8" s="21" t="s">
        <v>56</v>
      </c>
      <c r="X8" s="31">
        <f t="shared" si="0"/>
        <v>40</v>
      </c>
      <c r="Y8" s="22">
        <f t="shared" si="1"/>
        <v>40</v>
      </c>
      <c r="Z8" s="37"/>
      <c r="AA8" s="31">
        <f t="shared" si="2"/>
        <v>11000</v>
      </c>
      <c r="AB8" s="22">
        <f>L8*Q8*1000</f>
        <v>12000</v>
      </c>
      <c r="AC8" s="37"/>
      <c r="AD8" s="31">
        <f t="shared" si="4"/>
        <v>2.2</v>
      </c>
      <c r="AE8" s="59">
        <f t="shared" ref="AE7:AE32" si="11">L8*Q8*1000/G8/10000</f>
        <v>2</v>
      </c>
      <c r="AF8" s="37"/>
      <c r="AG8" s="31">
        <f t="shared" si="5"/>
        <v>110</v>
      </c>
      <c r="AH8" s="22">
        <f t="shared" si="6"/>
        <v>100</v>
      </c>
      <c r="AI8" s="37"/>
      <c r="AJ8" s="31">
        <f t="shared" si="7"/>
        <v>0.88</v>
      </c>
      <c r="AK8" s="22">
        <f t="shared" si="8"/>
        <v>0.8</v>
      </c>
      <c r="AL8" s="37"/>
      <c r="AM8" s="34">
        <v>0.275</v>
      </c>
      <c r="AN8" s="21" t="s">
        <v>54</v>
      </c>
      <c r="AO8" s="22">
        <v>0.3</v>
      </c>
      <c r="AP8" s="21" t="s">
        <v>54</v>
      </c>
      <c r="AQ8" s="81">
        <f t="shared" si="9"/>
        <v>500</v>
      </c>
      <c r="AR8" s="82">
        <f t="shared" si="10"/>
        <v>500</v>
      </c>
      <c r="AS8" s="40" t="s">
        <v>86</v>
      </c>
      <c r="AT8" s="78">
        <v>10</v>
      </c>
      <c r="AU8" s="78">
        <v>10</v>
      </c>
      <c r="AV8" s="78">
        <v>90</v>
      </c>
      <c r="AW8" s="78">
        <v>90</v>
      </c>
      <c r="AX8" s="31">
        <v>0.00825</v>
      </c>
      <c r="AY8" s="21" t="s">
        <v>54</v>
      </c>
      <c r="AZ8" s="22">
        <v>0.012</v>
      </c>
      <c r="BA8" s="21" t="s">
        <v>54</v>
      </c>
      <c r="BB8" s="50"/>
      <c r="BC8" s="31">
        <v>0.0002</v>
      </c>
      <c r="BD8" s="21" t="s">
        <v>54</v>
      </c>
      <c r="BE8" s="22">
        <v>0.0005</v>
      </c>
      <c r="BF8" s="21" t="s">
        <v>54</v>
      </c>
      <c r="BG8" s="100"/>
      <c r="BH8" s="98">
        <v>1000</v>
      </c>
      <c r="BI8" s="99">
        <v>1200</v>
      </c>
      <c r="BJ8" s="31">
        <v>325</v>
      </c>
      <c r="BK8" s="22">
        <v>550</v>
      </c>
      <c r="BL8" s="78">
        <v>2000</v>
      </c>
      <c r="BM8" s="78">
        <v>2500</v>
      </c>
      <c r="BN8" s="78">
        <v>8</v>
      </c>
      <c r="BO8" s="78">
        <v>8</v>
      </c>
      <c r="BP8" s="27" t="s">
        <v>64</v>
      </c>
      <c r="BQ8" s="27" t="s">
        <v>65</v>
      </c>
      <c r="BR8" s="27" t="s">
        <v>65</v>
      </c>
      <c r="BS8" s="27" t="s">
        <v>65</v>
      </c>
      <c r="BT8" s="27" t="s">
        <v>65</v>
      </c>
      <c r="BU8" s="27" t="s">
        <v>65</v>
      </c>
    </row>
    <row r="9" spans="1:73">
      <c r="A9" s="23">
        <v>8</v>
      </c>
      <c r="B9" s="23" t="s">
        <v>87</v>
      </c>
      <c r="C9" s="24" t="s">
        <v>88</v>
      </c>
      <c r="D9" s="24" t="s">
        <v>89</v>
      </c>
      <c r="E9" s="29">
        <v>47</v>
      </c>
      <c r="F9" s="30" t="s">
        <v>90</v>
      </c>
      <c r="G9" s="25">
        <v>100</v>
      </c>
      <c r="H9" s="30" t="s">
        <v>90</v>
      </c>
      <c r="I9" s="39"/>
      <c r="J9" s="29">
        <v>0.2</v>
      </c>
      <c r="K9" s="24" t="s">
        <v>54</v>
      </c>
      <c r="L9" s="25">
        <v>0.425</v>
      </c>
      <c r="M9" s="24" t="s">
        <v>54</v>
      </c>
      <c r="N9" s="39"/>
      <c r="O9" s="25">
        <v>14</v>
      </c>
      <c r="P9" s="24" t="s">
        <v>56</v>
      </c>
      <c r="Q9" s="25">
        <v>25</v>
      </c>
      <c r="R9" s="24" t="s">
        <v>56</v>
      </c>
      <c r="S9" s="50"/>
      <c r="T9" s="29">
        <v>12</v>
      </c>
      <c r="U9" s="24" t="s">
        <v>56</v>
      </c>
      <c r="V9" s="25">
        <v>18.18</v>
      </c>
      <c r="W9" s="24" t="s">
        <v>56</v>
      </c>
      <c r="X9" s="29">
        <f t="shared" si="0"/>
        <v>14.2857142857143</v>
      </c>
      <c r="Y9" s="55">
        <f t="shared" si="1"/>
        <v>27.28</v>
      </c>
      <c r="Z9" s="60"/>
      <c r="AA9" s="55">
        <f t="shared" si="2"/>
        <v>2800</v>
      </c>
      <c r="AB9" s="44">
        <f>L9*Q9*1000</f>
        <v>10625</v>
      </c>
      <c r="AC9" s="38"/>
      <c r="AD9" s="61" t="s">
        <v>69</v>
      </c>
      <c r="AE9" s="61" t="s">
        <v>69</v>
      </c>
      <c r="AF9" s="38"/>
      <c r="AG9" s="72" t="s">
        <v>69</v>
      </c>
      <c r="AH9" s="71" t="s">
        <v>69</v>
      </c>
      <c r="AI9" s="38"/>
      <c r="AJ9" s="72" t="s">
        <v>69</v>
      </c>
      <c r="AK9" s="72" t="s">
        <v>69</v>
      </c>
      <c r="AL9" s="38"/>
      <c r="AM9" s="72">
        <v>0.06</v>
      </c>
      <c r="AN9" s="24" t="s">
        <v>54</v>
      </c>
      <c r="AO9" s="25">
        <v>0.075</v>
      </c>
      <c r="AP9" s="24" t="s">
        <v>54</v>
      </c>
      <c r="AQ9" s="79">
        <f t="shared" si="9"/>
        <v>30</v>
      </c>
      <c r="AR9" s="80">
        <f t="shared" si="10"/>
        <v>17.6470588235294</v>
      </c>
      <c r="AS9" s="40"/>
      <c r="AT9" s="79">
        <v>0</v>
      </c>
      <c r="AU9" s="80">
        <v>0</v>
      </c>
      <c r="AV9" s="79">
        <v>85</v>
      </c>
      <c r="AW9" s="80">
        <v>90</v>
      </c>
      <c r="AX9" s="29">
        <v>0</v>
      </c>
      <c r="AY9" s="24" t="s">
        <v>54</v>
      </c>
      <c r="AZ9" s="25">
        <v>0</v>
      </c>
      <c r="BA9" s="24" t="s">
        <v>54</v>
      </c>
      <c r="BB9" s="50"/>
      <c r="BC9" s="25">
        <v>0</v>
      </c>
      <c r="BD9" s="24" t="s">
        <v>54</v>
      </c>
      <c r="BE9" s="25">
        <v>0</v>
      </c>
      <c r="BF9" s="24" t="s">
        <v>54</v>
      </c>
      <c r="BG9" s="100"/>
      <c r="BH9" s="101">
        <v>350</v>
      </c>
      <c r="BI9" s="102">
        <v>370</v>
      </c>
      <c r="BJ9" s="29">
        <v>23</v>
      </c>
      <c r="BK9" s="25">
        <v>30</v>
      </c>
      <c r="BL9" s="80">
        <v>133</v>
      </c>
      <c r="BM9" s="80">
        <v>133</v>
      </c>
      <c r="BN9" s="80">
        <v>4</v>
      </c>
      <c r="BO9" s="80">
        <v>4</v>
      </c>
      <c r="BP9" s="27" t="s">
        <v>64</v>
      </c>
      <c r="BQ9" s="27" t="s">
        <v>65</v>
      </c>
      <c r="BR9" s="27" t="s">
        <v>64</v>
      </c>
      <c r="BS9" s="27" t="s">
        <v>64</v>
      </c>
      <c r="BT9" s="27" t="s">
        <v>65</v>
      </c>
      <c r="BU9" s="27" t="s">
        <v>64</v>
      </c>
    </row>
    <row r="10" hidden="1" spans="1:73">
      <c r="A10" s="20">
        <v>9</v>
      </c>
      <c r="B10" s="20" t="s">
        <v>91</v>
      </c>
      <c r="C10" s="21" t="s">
        <v>76</v>
      </c>
      <c r="D10" s="21" t="s">
        <v>68</v>
      </c>
      <c r="E10" s="22">
        <v>10</v>
      </c>
      <c r="F10" s="21" t="s">
        <v>53</v>
      </c>
      <c r="G10" s="22">
        <v>12</v>
      </c>
      <c r="H10" s="21" t="s">
        <v>53</v>
      </c>
      <c r="I10" s="39"/>
      <c r="J10" s="22">
        <v>15</v>
      </c>
      <c r="K10" s="21" t="s">
        <v>54</v>
      </c>
      <c r="L10" s="22">
        <v>18</v>
      </c>
      <c r="M10" s="21" t="s">
        <v>54</v>
      </c>
      <c r="N10" s="39"/>
      <c r="O10" s="31">
        <v>6</v>
      </c>
      <c r="P10" s="21" t="s">
        <v>56</v>
      </c>
      <c r="Q10" s="22">
        <v>6</v>
      </c>
      <c r="R10" s="21" t="s">
        <v>56</v>
      </c>
      <c r="S10" s="50"/>
      <c r="T10" s="31">
        <v>4.4</v>
      </c>
      <c r="U10" s="21" t="s">
        <v>56</v>
      </c>
      <c r="V10" s="22">
        <v>4.8</v>
      </c>
      <c r="W10" s="21" t="s">
        <v>56</v>
      </c>
      <c r="X10" s="31">
        <f t="shared" si="0"/>
        <v>26.6666666666667</v>
      </c>
      <c r="Y10" s="22">
        <f t="shared" si="1"/>
        <v>20</v>
      </c>
      <c r="Z10" s="37"/>
      <c r="AA10" s="31">
        <f t="shared" si="2"/>
        <v>90000</v>
      </c>
      <c r="AB10" s="22">
        <f t="shared" si="3"/>
        <v>108000</v>
      </c>
      <c r="AC10" s="37"/>
      <c r="AD10" s="31">
        <f t="shared" ref="AD10:AD40" si="12">J10*O10*1000/E10/10000</f>
        <v>0.9</v>
      </c>
      <c r="AE10" s="59">
        <f t="shared" si="11"/>
        <v>0.9</v>
      </c>
      <c r="AF10" s="37"/>
      <c r="AG10" s="31">
        <f t="shared" si="5"/>
        <v>1500</v>
      </c>
      <c r="AH10" s="22">
        <f t="shared" si="6"/>
        <v>1500</v>
      </c>
      <c r="AI10" s="37"/>
      <c r="AJ10" s="31">
        <f t="shared" si="7"/>
        <v>0.24</v>
      </c>
      <c r="AK10" s="22">
        <f t="shared" si="8"/>
        <v>0.18</v>
      </c>
      <c r="AL10" s="37"/>
      <c r="AM10" s="34">
        <v>12</v>
      </c>
      <c r="AN10" s="21" t="s">
        <v>54</v>
      </c>
      <c r="AO10" s="22">
        <v>14.4</v>
      </c>
      <c r="AP10" s="21" t="s">
        <v>54</v>
      </c>
      <c r="AQ10" s="77">
        <f t="shared" si="9"/>
        <v>80</v>
      </c>
      <c r="AR10" s="78">
        <f t="shared" si="10"/>
        <v>80</v>
      </c>
      <c r="AS10" s="40"/>
      <c r="AT10" s="78">
        <v>50</v>
      </c>
      <c r="AU10" s="78">
        <v>65</v>
      </c>
      <c r="AV10" s="78">
        <v>80</v>
      </c>
      <c r="AW10" s="78">
        <v>85</v>
      </c>
      <c r="AX10" s="31">
        <v>0.75</v>
      </c>
      <c r="AY10" s="21" t="s">
        <v>54</v>
      </c>
      <c r="AZ10" s="22">
        <v>0.9</v>
      </c>
      <c r="BA10" s="21" t="s">
        <v>54</v>
      </c>
      <c r="BB10" s="50"/>
      <c r="BC10" s="22">
        <v>0</v>
      </c>
      <c r="BD10" s="21" t="s">
        <v>54</v>
      </c>
      <c r="BE10" s="22">
        <v>0</v>
      </c>
      <c r="BF10" s="21" t="s">
        <v>54</v>
      </c>
      <c r="BG10" s="100"/>
      <c r="BH10" s="98">
        <v>50000</v>
      </c>
      <c r="BI10" s="99">
        <v>50000</v>
      </c>
      <c r="BJ10" s="22">
        <v>200</v>
      </c>
      <c r="BK10" s="22">
        <v>300</v>
      </c>
      <c r="BL10" s="78">
        <v>6000</v>
      </c>
      <c r="BM10" s="78">
        <v>6000</v>
      </c>
      <c r="BN10" s="78">
        <v>2</v>
      </c>
      <c r="BO10" s="78">
        <v>2</v>
      </c>
      <c r="BP10" s="27" t="s">
        <v>65</v>
      </c>
      <c r="BQ10" s="27" t="s">
        <v>65</v>
      </c>
      <c r="BR10" s="27" t="s">
        <v>65</v>
      </c>
      <c r="BS10" s="27" t="s">
        <v>65</v>
      </c>
      <c r="BT10" s="27" t="s">
        <v>65</v>
      </c>
      <c r="BU10" s="27" t="s">
        <v>64</v>
      </c>
    </row>
    <row r="11" s="3" customFormat="1" ht="12" spans="1:73">
      <c r="A11" s="23">
        <v>10</v>
      </c>
      <c r="B11" s="23" t="s">
        <v>92</v>
      </c>
      <c r="C11" s="24" t="s">
        <v>88</v>
      </c>
      <c r="D11" s="24" t="s">
        <v>52</v>
      </c>
      <c r="E11" s="29">
        <v>7500</v>
      </c>
      <c r="F11" s="30" t="s">
        <v>93</v>
      </c>
      <c r="G11" s="25">
        <v>10000</v>
      </c>
      <c r="H11" s="30" t="s">
        <v>93</v>
      </c>
      <c r="I11" s="37"/>
      <c r="J11" s="29">
        <v>0.49</v>
      </c>
      <c r="K11" s="24" t="s">
        <v>54</v>
      </c>
      <c r="L11" s="25">
        <v>0.65</v>
      </c>
      <c r="M11" s="24" t="s">
        <v>54</v>
      </c>
      <c r="N11" s="39"/>
      <c r="O11" s="29">
        <v>15.5</v>
      </c>
      <c r="P11" s="24" t="s">
        <v>56</v>
      </c>
      <c r="Q11" s="25">
        <v>15.5</v>
      </c>
      <c r="R11" s="24" t="s">
        <v>56</v>
      </c>
      <c r="S11" s="50"/>
      <c r="T11" s="29">
        <v>14.5</v>
      </c>
      <c r="U11" s="24" t="s">
        <v>56</v>
      </c>
      <c r="V11" s="25">
        <v>13</v>
      </c>
      <c r="W11" s="24" t="s">
        <v>56</v>
      </c>
      <c r="X11" s="29">
        <f t="shared" si="0"/>
        <v>6.45161290322581</v>
      </c>
      <c r="Y11" s="25">
        <f t="shared" si="1"/>
        <v>16.1290322580645</v>
      </c>
      <c r="Z11" s="37"/>
      <c r="AA11" s="29">
        <f t="shared" si="2"/>
        <v>7595</v>
      </c>
      <c r="AB11" s="25">
        <f t="shared" si="3"/>
        <v>10075</v>
      </c>
      <c r="AC11" s="37"/>
      <c r="AD11" s="23" t="s">
        <v>69</v>
      </c>
      <c r="AE11" s="23" t="s">
        <v>69</v>
      </c>
      <c r="AF11" s="38"/>
      <c r="AG11" s="72" t="s">
        <v>69</v>
      </c>
      <c r="AH11" s="71" t="s">
        <v>69</v>
      </c>
      <c r="AI11" s="38"/>
      <c r="AJ11" s="72" t="s">
        <v>69</v>
      </c>
      <c r="AK11" s="72" t="s">
        <v>69</v>
      </c>
      <c r="AL11" s="38"/>
      <c r="AM11" s="72">
        <v>0.49</v>
      </c>
      <c r="AN11" s="27" t="s">
        <v>54</v>
      </c>
      <c r="AO11" s="25">
        <v>0.65</v>
      </c>
      <c r="AP11" s="27" t="s">
        <v>54</v>
      </c>
      <c r="AQ11" s="79">
        <f t="shared" si="9"/>
        <v>100</v>
      </c>
      <c r="AR11" s="80">
        <f t="shared" si="10"/>
        <v>100</v>
      </c>
      <c r="AS11" s="40"/>
      <c r="AT11" s="80">
        <v>50</v>
      </c>
      <c r="AU11" s="80">
        <v>50</v>
      </c>
      <c r="AV11" s="80">
        <v>100</v>
      </c>
      <c r="AW11" s="80">
        <v>100</v>
      </c>
      <c r="AX11" s="44">
        <v>0.02</v>
      </c>
      <c r="AY11" s="45" t="s">
        <v>54</v>
      </c>
      <c r="AZ11" s="91">
        <v>0.065</v>
      </c>
      <c r="BA11" s="45" t="s">
        <v>54</v>
      </c>
      <c r="BB11" s="50"/>
      <c r="BC11" s="29">
        <v>0.39</v>
      </c>
      <c r="BD11" s="24" t="s">
        <v>54</v>
      </c>
      <c r="BE11" s="25">
        <v>0.52</v>
      </c>
      <c r="BF11" s="24" t="s">
        <v>54</v>
      </c>
      <c r="BG11" s="100"/>
      <c r="BH11" s="102">
        <v>1850</v>
      </c>
      <c r="BI11" s="102">
        <v>2000</v>
      </c>
      <c r="BJ11" s="29">
        <v>40</v>
      </c>
      <c r="BK11" s="25">
        <v>50</v>
      </c>
      <c r="BL11" s="80">
        <v>200</v>
      </c>
      <c r="BM11" s="80">
        <v>200</v>
      </c>
      <c r="BN11" s="80" t="s">
        <v>94</v>
      </c>
      <c r="BO11" s="80" t="s">
        <v>94</v>
      </c>
      <c r="BP11" s="27" t="s">
        <v>64</v>
      </c>
      <c r="BQ11" s="27" t="s">
        <v>64</v>
      </c>
      <c r="BR11" s="27" t="s">
        <v>64</v>
      </c>
      <c r="BS11" s="27" t="s">
        <v>64</v>
      </c>
      <c r="BT11" s="27" t="s">
        <v>65</v>
      </c>
      <c r="BU11" s="27" t="s">
        <v>64</v>
      </c>
    </row>
    <row r="12" s="4" customFormat="1" hidden="1" spans="1:73">
      <c r="A12" s="26">
        <v>11</v>
      </c>
      <c r="B12" s="26" t="s">
        <v>95</v>
      </c>
      <c r="C12" s="27" t="s">
        <v>96</v>
      </c>
      <c r="D12" s="27" t="s">
        <v>72</v>
      </c>
      <c r="E12" s="28">
        <v>0.25</v>
      </c>
      <c r="F12" s="27" t="s">
        <v>53</v>
      </c>
      <c r="G12" s="28">
        <v>0.27</v>
      </c>
      <c r="H12" s="27" t="s">
        <v>53</v>
      </c>
      <c r="I12" s="40"/>
      <c r="J12" s="28">
        <v>0.31</v>
      </c>
      <c r="K12" s="27" t="s">
        <v>54</v>
      </c>
      <c r="L12" s="28">
        <v>0.33</v>
      </c>
      <c r="M12" s="27" t="s">
        <v>54</v>
      </c>
      <c r="N12" s="27"/>
      <c r="O12" s="28">
        <v>8</v>
      </c>
      <c r="P12" s="27" t="s">
        <v>56</v>
      </c>
      <c r="Q12" s="52" t="s">
        <v>69</v>
      </c>
      <c r="R12" s="27" t="s">
        <v>69</v>
      </c>
      <c r="S12" s="50"/>
      <c r="T12" s="28">
        <v>4</v>
      </c>
      <c r="U12" s="27" t="s">
        <v>56</v>
      </c>
      <c r="V12" s="52" t="s">
        <v>69</v>
      </c>
      <c r="W12" s="27" t="s">
        <v>69</v>
      </c>
      <c r="X12" s="53">
        <f t="shared" si="0"/>
        <v>50</v>
      </c>
      <c r="Y12" s="52" t="s">
        <v>69</v>
      </c>
      <c r="Z12" s="27"/>
      <c r="AA12" s="53">
        <f t="shared" si="2"/>
        <v>2480</v>
      </c>
      <c r="AB12" s="28">
        <v>3000</v>
      </c>
      <c r="AC12" s="27"/>
      <c r="AD12" s="53">
        <f t="shared" si="12"/>
        <v>0.992</v>
      </c>
      <c r="AE12" s="27" t="s">
        <v>69</v>
      </c>
      <c r="AF12" s="27"/>
      <c r="AG12" s="53">
        <f t="shared" si="5"/>
        <v>1240</v>
      </c>
      <c r="AH12" s="52" t="s">
        <v>69</v>
      </c>
      <c r="AI12" s="27"/>
      <c r="AJ12" s="53">
        <f t="shared" si="7"/>
        <v>0.496</v>
      </c>
      <c r="AK12" s="52" t="s">
        <v>69</v>
      </c>
      <c r="AL12" s="27"/>
      <c r="AM12" s="52">
        <v>0</v>
      </c>
      <c r="AN12" s="27" t="s">
        <v>54</v>
      </c>
      <c r="AO12" s="52" t="s">
        <v>69</v>
      </c>
      <c r="AP12" s="52" t="s">
        <v>69</v>
      </c>
      <c r="AQ12" s="83">
        <f t="shared" si="9"/>
        <v>0</v>
      </c>
      <c r="AR12" s="52" t="s">
        <v>69</v>
      </c>
      <c r="AS12" s="50"/>
      <c r="AT12" s="84">
        <v>0</v>
      </c>
      <c r="AU12" s="85" t="s">
        <v>69</v>
      </c>
      <c r="AV12" s="84">
        <v>100</v>
      </c>
      <c r="AW12" s="85" t="s">
        <v>69</v>
      </c>
      <c r="AX12" s="28">
        <v>0</v>
      </c>
      <c r="AY12" s="27" t="s">
        <v>54</v>
      </c>
      <c r="AZ12" s="85" t="s">
        <v>69</v>
      </c>
      <c r="BA12" s="85" t="s">
        <v>69</v>
      </c>
      <c r="BB12" s="50"/>
      <c r="BC12" s="28">
        <v>0</v>
      </c>
      <c r="BD12" s="27" t="s">
        <v>54</v>
      </c>
      <c r="BE12" s="52" t="s">
        <v>69</v>
      </c>
      <c r="BF12" s="52" t="s">
        <v>69</v>
      </c>
      <c r="BG12" s="100"/>
      <c r="BH12" s="103">
        <v>200</v>
      </c>
      <c r="BI12" s="104" t="s">
        <v>69</v>
      </c>
      <c r="BJ12" s="28">
        <v>0</v>
      </c>
      <c r="BK12" s="52" t="s">
        <v>69</v>
      </c>
      <c r="BL12" s="52" t="s">
        <v>69</v>
      </c>
      <c r="BM12" s="52" t="s">
        <v>69</v>
      </c>
      <c r="BN12" s="52" t="s">
        <v>69</v>
      </c>
      <c r="BO12" s="52" t="s">
        <v>69</v>
      </c>
      <c r="BP12" s="27" t="s">
        <v>64</v>
      </c>
      <c r="BQ12" s="27" t="s">
        <v>64</v>
      </c>
      <c r="BR12" s="27" t="s">
        <v>64</v>
      </c>
      <c r="BS12" s="27" t="s">
        <v>64</v>
      </c>
      <c r="BT12" s="32" t="s">
        <v>64</v>
      </c>
      <c r="BU12" s="27" t="s">
        <v>64</v>
      </c>
    </row>
    <row r="13" s="4" customFormat="1" ht="36" spans="1:73">
      <c r="A13" s="23">
        <v>12</v>
      </c>
      <c r="B13" s="23" t="s">
        <v>97</v>
      </c>
      <c r="C13" s="24" t="s">
        <v>98</v>
      </c>
      <c r="D13" s="24" t="s">
        <v>89</v>
      </c>
      <c r="E13" s="29">
        <v>4100</v>
      </c>
      <c r="F13" s="30" t="s">
        <v>90</v>
      </c>
      <c r="G13" s="25">
        <v>5500</v>
      </c>
      <c r="H13" s="30" t="s">
        <v>90</v>
      </c>
      <c r="I13" s="39"/>
      <c r="J13" s="29">
        <v>7.18</v>
      </c>
      <c r="K13" s="24" t="s">
        <v>54</v>
      </c>
      <c r="L13" s="25">
        <v>9.63</v>
      </c>
      <c r="M13" s="24" t="s">
        <v>54</v>
      </c>
      <c r="N13" s="39"/>
      <c r="O13" s="25">
        <v>23</v>
      </c>
      <c r="P13" s="24" t="s">
        <v>56</v>
      </c>
      <c r="Q13" s="25">
        <v>25</v>
      </c>
      <c r="R13" s="24" t="s">
        <v>56</v>
      </c>
      <c r="S13" s="50"/>
      <c r="T13" s="29">
        <v>20</v>
      </c>
      <c r="U13" s="24" t="s">
        <v>56</v>
      </c>
      <c r="V13" s="25">
        <v>23</v>
      </c>
      <c r="W13" s="24" t="s">
        <v>56</v>
      </c>
      <c r="X13" s="29">
        <f t="shared" si="0"/>
        <v>13.0434782608696</v>
      </c>
      <c r="Y13" s="25">
        <f t="shared" si="1"/>
        <v>8</v>
      </c>
      <c r="Z13" s="38"/>
      <c r="AA13" s="29">
        <f t="shared" si="2"/>
        <v>165140</v>
      </c>
      <c r="AB13" s="25">
        <f t="shared" si="3"/>
        <v>240750</v>
      </c>
      <c r="AC13" s="37"/>
      <c r="AD13" s="23" t="s">
        <v>69</v>
      </c>
      <c r="AE13" s="23" t="s">
        <v>69</v>
      </c>
      <c r="AF13" s="38"/>
      <c r="AG13" s="72" t="s">
        <v>69</v>
      </c>
      <c r="AH13" s="71" t="s">
        <v>69</v>
      </c>
      <c r="AI13" s="38"/>
      <c r="AJ13" s="72" t="s">
        <v>69</v>
      </c>
      <c r="AK13" s="72" t="s">
        <v>69</v>
      </c>
      <c r="AL13" s="38"/>
      <c r="AM13" s="71">
        <v>0.14</v>
      </c>
      <c r="AN13" s="24" t="s">
        <v>54</v>
      </c>
      <c r="AO13" s="25">
        <v>2</v>
      </c>
      <c r="AP13" s="24" t="s">
        <v>54</v>
      </c>
      <c r="AQ13" s="79">
        <f t="shared" si="9"/>
        <v>1.94986072423398</v>
      </c>
      <c r="AR13" s="80">
        <f t="shared" si="10"/>
        <v>20.7684319833853</v>
      </c>
      <c r="AS13" s="40"/>
      <c r="AT13" s="80">
        <v>0.2</v>
      </c>
      <c r="AU13" s="80">
        <v>0.5</v>
      </c>
      <c r="AV13" s="80">
        <v>60</v>
      </c>
      <c r="AW13" s="80">
        <v>65</v>
      </c>
      <c r="AX13" s="25">
        <v>2.2</v>
      </c>
      <c r="AY13" s="24" t="s">
        <v>54</v>
      </c>
      <c r="AZ13" s="25">
        <v>3</v>
      </c>
      <c r="BA13" s="24" t="s">
        <v>54</v>
      </c>
      <c r="BB13" s="50"/>
      <c r="BC13" s="25">
        <v>0</v>
      </c>
      <c r="BD13" s="24" t="s">
        <v>54</v>
      </c>
      <c r="BE13" s="25">
        <v>1</v>
      </c>
      <c r="BF13" s="24" t="s">
        <v>54</v>
      </c>
      <c r="BG13" s="100"/>
      <c r="BH13" s="102">
        <v>2200</v>
      </c>
      <c r="BI13" s="102">
        <v>2300</v>
      </c>
      <c r="BJ13" s="25">
        <v>60</v>
      </c>
      <c r="BK13" s="25">
        <v>100</v>
      </c>
      <c r="BL13" s="105" t="s">
        <v>99</v>
      </c>
      <c r="BM13" s="105" t="s">
        <v>99</v>
      </c>
      <c r="BN13" s="80">
        <v>2.5</v>
      </c>
      <c r="BO13" s="80">
        <v>2.5</v>
      </c>
      <c r="BP13" s="27" t="s">
        <v>65</v>
      </c>
      <c r="BQ13" s="27" t="s">
        <v>65</v>
      </c>
      <c r="BR13" s="27" t="s">
        <v>65</v>
      </c>
      <c r="BS13" s="27" t="s">
        <v>64</v>
      </c>
      <c r="BT13" s="27" t="s">
        <v>65</v>
      </c>
      <c r="BU13" s="27" t="s">
        <v>65</v>
      </c>
    </row>
    <row r="14" s="3" customFormat="1" ht="96" hidden="1" spans="1:73">
      <c r="A14" s="20">
        <v>13</v>
      </c>
      <c r="B14" s="20" t="s">
        <v>100</v>
      </c>
      <c r="C14" s="21" t="s">
        <v>88</v>
      </c>
      <c r="D14" s="21" t="s">
        <v>83</v>
      </c>
      <c r="E14" s="31">
        <v>0.6</v>
      </c>
      <c r="F14" s="21" t="s">
        <v>53</v>
      </c>
      <c r="G14" s="22">
        <v>0.65</v>
      </c>
      <c r="H14" s="21" t="s">
        <v>53</v>
      </c>
      <c r="I14" s="39"/>
      <c r="J14" s="22">
        <v>0.018</v>
      </c>
      <c r="K14" s="21" t="s">
        <v>54</v>
      </c>
      <c r="L14" s="22">
        <v>0.019</v>
      </c>
      <c r="M14" s="21" t="s">
        <v>54</v>
      </c>
      <c r="N14" s="41"/>
      <c r="O14" s="31">
        <v>360</v>
      </c>
      <c r="P14" s="21" t="s">
        <v>56</v>
      </c>
      <c r="Q14" s="22">
        <v>400</v>
      </c>
      <c r="R14" s="21" t="s">
        <v>56</v>
      </c>
      <c r="S14" s="50"/>
      <c r="T14" s="31">
        <v>240</v>
      </c>
      <c r="U14" s="21" t="s">
        <v>56</v>
      </c>
      <c r="V14" s="22">
        <v>260</v>
      </c>
      <c r="W14" s="21" t="s">
        <v>56</v>
      </c>
      <c r="X14" s="31">
        <f t="shared" si="0"/>
        <v>33.3333333333333</v>
      </c>
      <c r="Y14" s="22">
        <f t="shared" si="1"/>
        <v>35</v>
      </c>
      <c r="Z14" s="37"/>
      <c r="AA14" s="31">
        <f t="shared" si="2"/>
        <v>6480</v>
      </c>
      <c r="AB14" s="22">
        <f t="shared" si="3"/>
        <v>7600</v>
      </c>
      <c r="AC14" s="37"/>
      <c r="AD14" s="31">
        <f>J14*O14*1000/E14/10000</f>
        <v>1.08</v>
      </c>
      <c r="AE14" s="59">
        <f t="shared" si="11"/>
        <v>1.16923076923077</v>
      </c>
      <c r="AF14" s="37"/>
      <c r="AG14" s="31">
        <f t="shared" si="5"/>
        <v>30</v>
      </c>
      <c r="AH14" s="22">
        <f t="shared" si="6"/>
        <v>29.2307692307692</v>
      </c>
      <c r="AI14" s="37"/>
      <c r="AJ14" s="31">
        <f>(O14-T14)*J14*1000/(E14*10000)</f>
        <v>0.36</v>
      </c>
      <c r="AK14" s="22">
        <f t="shared" si="8"/>
        <v>0.409230769230769</v>
      </c>
      <c r="AL14" s="37"/>
      <c r="AM14" s="34">
        <v>0.09</v>
      </c>
      <c r="AN14" s="21" t="s">
        <v>54</v>
      </c>
      <c r="AO14" s="22">
        <v>0.095</v>
      </c>
      <c r="AP14" s="21" t="s">
        <v>54</v>
      </c>
      <c r="AQ14" s="81">
        <f t="shared" si="9"/>
        <v>500</v>
      </c>
      <c r="AR14" s="82">
        <f t="shared" si="10"/>
        <v>500</v>
      </c>
      <c r="AS14" s="40" t="s">
        <v>86</v>
      </c>
      <c r="AT14" s="77">
        <v>80</v>
      </c>
      <c r="AU14" s="78">
        <v>80</v>
      </c>
      <c r="AV14" s="77">
        <v>80</v>
      </c>
      <c r="AW14" s="78">
        <v>80</v>
      </c>
      <c r="AX14" s="22">
        <v>0</v>
      </c>
      <c r="AY14" s="21" t="s">
        <v>54</v>
      </c>
      <c r="AZ14" s="22">
        <v>0.002</v>
      </c>
      <c r="BA14" s="21" t="s">
        <v>54</v>
      </c>
      <c r="BB14" s="50"/>
      <c r="BC14" s="22">
        <v>0</v>
      </c>
      <c r="BD14" s="21" t="s">
        <v>54</v>
      </c>
      <c r="BE14" s="22">
        <v>0</v>
      </c>
      <c r="BF14" s="21" t="s">
        <v>54</v>
      </c>
      <c r="BG14" s="100"/>
      <c r="BH14" s="99">
        <v>1000</v>
      </c>
      <c r="BI14" s="99">
        <v>1200</v>
      </c>
      <c r="BJ14" s="22">
        <v>23</v>
      </c>
      <c r="BK14" s="22">
        <v>80</v>
      </c>
      <c r="BL14" s="78">
        <v>2000</v>
      </c>
      <c r="BM14" s="78">
        <v>2000</v>
      </c>
      <c r="BN14" s="78">
        <v>3</v>
      </c>
      <c r="BO14" s="78">
        <v>3</v>
      </c>
      <c r="BP14" s="27" t="s">
        <v>64</v>
      </c>
      <c r="BQ14" s="27" t="s">
        <v>64</v>
      </c>
      <c r="BR14" s="27" t="s">
        <v>64</v>
      </c>
      <c r="BS14" s="27" t="s">
        <v>65</v>
      </c>
      <c r="BT14" s="27" t="s">
        <v>65</v>
      </c>
      <c r="BU14" s="27" t="s">
        <v>64</v>
      </c>
    </row>
    <row r="15" hidden="1" spans="1:73">
      <c r="A15" s="23">
        <v>14</v>
      </c>
      <c r="B15" s="23" t="s">
        <v>101</v>
      </c>
      <c r="C15" s="24" t="s">
        <v>102</v>
      </c>
      <c r="D15" s="24" t="s">
        <v>83</v>
      </c>
      <c r="E15" s="29">
        <v>0.7</v>
      </c>
      <c r="F15" s="24" t="s">
        <v>53</v>
      </c>
      <c r="G15" s="25">
        <v>0.83</v>
      </c>
      <c r="H15" s="24" t="s">
        <v>53</v>
      </c>
      <c r="I15" s="39"/>
      <c r="J15" s="29">
        <v>0.07</v>
      </c>
      <c r="K15" s="24" t="s">
        <v>54</v>
      </c>
      <c r="L15" s="25">
        <v>0.08</v>
      </c>
      <c r="M15" s="24" t="s">
        <v>54</v>
      </c>
      <c r="N15" s="39"/>
      <c r="O15" s="29">
        <v>100</v>
      </c>
      <c r="P15" s="24" t="s">
        <v>56</v>
      </c>
      <c r="Q15" s="25">
        <v>130</v>
      </c>
      <c r="R15" s="24" t="s">
        <v>56</v>
      </c>
      <c r="S15" s="50"/>
      <c r="T15" s="29">
        <v>70</v>
      </c>
      <c r="U15" s="24" t="s">
        <v>56</v>
      </c>
      <c r="V15" s="25">
        <v>80</v>
      </c>
      <c r="W15" s="24" t="s">
        <v>56</v>
      </c>
      <c r="X15" s="29">
        <f t="shared" si="0"/>
        <v>30</v>
      </c>
      <c r="Y15" s="25">
        <f t="shared" si="1"/>
        <v>38.4615384615385</v>
      </c>
      <c r="Z15" s="37"/>
      <c r="AA15" s="29">
        <f t="shared" si="2"/>
        <v>7000</v>
      </c>
      <c r="AB15" s="25">
        <f t="shared" si="3"/>
        <v>10400</v>
      </c>
      <c r="AC15" s="37"/>
      <c r="AD15" s="29">
        <f t="shared" si="12"/>
        <v>1</v>
      </c>
      <c r="AE15" s="59">
        <f t="shared" si="11"/>
        <v>1.25301204819277</v>
      </c>
      <c r="AF15" s="37"/>
      <c r="AG15" s="29">
        <f t="shared" si="5"/>
        <v>100</v>
      </c>
      <c r="AH15" s="25">
        <f t="shared" si="6"/>
        <v>96.3855421686747</v>
      </c>
      <c r="AI15" s="37"/>
      <c r="AJ15" s="29">
        <f>(O15-T15)*J15*1000/(E15*10000)</f>
        <v>0.3</v>
      </c>
      <c r="AK15" s="25">
        <f t="shared" si="8"/>
        <v>0.481927710843373</v>
      </c>
      <c r="AL15" s="37"/>
      <c r="AM15" s="72">
        <v>0.07</v>
      </c>
      <c r="AN15" s="24" t="s">
        <v>54</v>
      </c>
      <c r="AO15" s="25">
        <v>0.077</v>
      </c>
      <c r="AP15" s="24" t="s">
        <v>54</v>
      </c>
      <c r="AQ15" s="79">
        <f t="shared" si="9"/>
        <v>100</v>
      </c>
      <c r="AR15" s="80">
        <f t="shared" si="10"/>
        <v>96.25</v>
      </c>
      <c r="AS15" s="40"/>
      <c r="AT15" s="80">
        <v>55</v>
      </c>
      <c r="AU15" s="80">
        <v>60</v>
      </c>
      <c r="AV15" s="80">
        <v>100</v>
      </c>
      <c r="AW15" s="80">
        <v>100</v>
      </c>
      <c r="AX15" s="92">
        <v>100</v>
      </c>
      <c r="AY15" s="93" t="s">
        <v>61</v>
      </c>
      <c r="AZ15" s="92">
        <v>150</v>
      </c>
      <c r="BA15" s="93" t="s">
        <v>61</v>
      </c>
      <c r="BB15" s="50"/>
      <c r="BC15" s="29">
        <v>0</v>
      </c>
      <c r="BD15" s="24" t="s">
        <v>54</v>
      </c>
      <c r="BE15" s="25">
        <v>0</v>
      </c>
      <c r="BF15" s="24" t="s">
        <v>54</v>
      </c>
      <c r="BG15" s="100"/>
      <c r="BH15" s="101">
        <v>1300</v>
      </c>
      <c r="BI15" s="102">
        <v>2000</v>
      </c>
      <c r="BJ15" s="25">
        <v>150</v>
      </c>
      <c r="BK15" s="25">
        <v>320</v>
      </c>
      <c r="BL15" s="80">
        <v>2000</v>
      </c>
      <c r="BM15" s="80">
        <v>2000</v>
      </c>
      <c r="BN15" s="80">
        <v>5</v>
      </c>
      <c r="BO15" s="106" t="s">
        <v>69</v>
      </c>
      <c r="BP15" s="27" t="s">
        <v>64</v>
      </c>
      <c r="BQ15" s="27" t="s">
        <v>65</v>
      </c>
      <c r="BR15" s="27" t="s">
        <v>65</v>
      </c>
      <c r="BS15" s="27" t="s">
        <v>65</v>
      </c>
      <c r="BT15" s="27" t="s">
        <v>65</v>
      </c>
      <c r="BU15" s="27" t="s">
        <v>64</v>
      </c>
    </row>
    <row r="16" ht="48" hidden="1" spans="1:73">
      <c r="A16" s="20">
        <v>15</v>
      </c>
      <c r="B16" s="20" t="s">
        <v>103</v>
      </c>
      <c r="C16" s="21" t="s">
        <v>104</v>
      </c>
      <c r="D16" s="21" t="s">
        <v>72</v>
      </c>
      <c r="E16" s="22">
        <v>58</v>
      </c>
      <c r="F16" s="21" t="s">
        <v>53</v>
      </c>
      <c r="G16" s="22">
        <v>58</v>
      </c>
      <c r="H16" s="21" t="s">
        <v>53</v>
      </c>
      <c r="I16" s="39"/>
      <c r="J16" s="31">
        <v>22.36</v>
      </c>
      <c r="K16" s="21" t="s">
        <v>54</v>
      </c>
      <c r="L16" s="22">
        <v>19.9</v>
      </c>
      <c r="M16" s="21" t="s">
        <v>54</v>
      </c>
      <c r="N16" s="39"/>
      <c r="O16" s="31">
        <v>5.88</v>
      </c>
      <c r="P16" s="21" t="s">
        <v>56</v>
      </c>
      <c r="Q16" s="22">
        <v>8</v>
      </c>
      <c r="R16" s="21" t="s">
        <v>56</v>
      </c>
      <c r="S16" s="50"/>
      <c r="T16" s="31">
        <v>3.5</v>
      </c>
      <c r="U16" s="21" t="s">
        <v>56</v>
      </c>
      <c r="V16" s="22">
        <v>4.2</v>
      </c>
      <c r="W16" s="21" t="s">
        <v>56</v>
      </c>
      <c r="X16" s="31">
        <f t="shared" si="0"/>
        <v>40.4761904761905</v>
      </c>
      <c r="Y16" s="22">
        <f t="shared" si="1"/>
        <v>47.5</v>
      </c>
      <c r="Z16" s="37"/>
      <c r="AA16" s="31">
        <f t="shared" si="2"/>
        <v>131476.8</v>
      </c>
      <c r="AB16" s="51">
        <v>130000</v>
      </c>
      <c r="AC16" s="38" t="s">
        <v>105</v>
      </c>
      <c r="AD16" s="31">
        <f t="shared" si="12"/>
        <v>0.226684137931034</v>
      </c>
      <c r="AE16" s="59">
        <f t="shared" si="11"/>
        <v>0.27448275862069</v>
      </c>
      <c r="AF16" s="38" t="s">
        <v>106</v>
      </c>
      <c r="AG16" s="31">
        <f t="shared" si="5"/>
        <v>385.51724137931</v>
      </c>
      <c r="AH16" s="22">
        <f t="shared" si="6"/>
        <v>343.103448275862</v>
      </c>
      <c r="AI16" s="37"/>
      <c r="AJ16" s="31">
        <f t="shared" si="7"/>
        <v>0.0917531034482758</v>
      </c>
      <c r="AK16" s="22">
        <f t="shared" si="8"/>
        <v>0.130379310344828</v>
      </c>
      <c r="AL16" s="38" t="s">
        <v>107</v>
      </c>
      <c r="AM16" s="34">
        <v>0.8</v>
      </c>
      <c r="AN16" s="21" t="s">
        <v>54</v>
      </c>
      <c r="AO16" s="22">
        <v>0.5</v>
      </c>
      <c r="AP16" s="21" t="s">
        <v>54</v>
      </c>
      <c r="AQ16" s="77">
        <f t="shared" si="9"/>
        <v>3.5778175313059</v>
      </c>
      <c r="AR16" s="78">
        <f t="shared" si="10"/>
        <v>2.51256281407035</v>
      </c>
      <c r="AS16" s="40"/>
      <c r="AT16" s="77">
        <v>65</v>
      </c>
      <c r="AU16" s="78">
        <v>70</v>
      </c>
      <c r="AV16" s="78">
        <v>70</v>
      </c>
      <c r="AW16" s="78">
        <v>70</v>
      </c>
      <c r="AX16" s="75">
        <v>1.5</v>
      </c>
      <c r="AY16" s="64" t="s">
        <v>54</v>
      </c>
      <c r="AZ16" s="75">
        <v>1.5</v>
      </c>
      <c r="BA16" s="64" t="s">
        <v>54</v>
      </c>
      <c r="BB16" s="50"/>
      <c r="BC16" s="31">
        <v>0.08</v>
      </c>
      <c r="BD16" s="21" t="s">
        <v>54</v>
      </c>
      <c r="BE16" s="22">
        <v>0.02</v>
      </c>
      <c r="BF16" s="21" t="s">
        <v>54</v>
      </c>
      <c r="BG16" s="100"/>
      <c r="BH16" s="99">
        <v>19000</v>
      </c>
      <c r="BI16" s="99">
        <v>19000</v>
      </c>
      <c r="BJ16" s="22">
        <v>100</v>
      </c>
      <c r="BK16" s="22">
        <v>300</v>
      </c>
      <c r="BL16" s="78">
        <v>20</v>
      </c>
      <c r="BM16" s="78">
        <v>20</v>
      </c>
      <c r="BN16" s="78">
        <v>1</v>
      </c>
      <c r="BO16" s="78">
        <v>1</v>
      </c>
      <c r="BP16" s="27" t="s">
        <v>65</v>
      </c>
      <c r="BQ16" s="27" t="s">
        <v>65</v>
      </c>
      <c r="BR16" s="27" t="s">
        <v>65</v>
      </c>
      <c r="BS16" s="27" t="s">
        <v>64</v>
      </c>
      <c r="BT16" s="27" t="s">
        <v>64</v>
      </c>
      <c r="BU16" s="27" t="s">
        <v>64</v>
      </c>
    </row>
    <row r="17" s="3" customFormat="1" ht="36" hidden="1" spans="1:73">
      <c r="A17" s="23">
        <v>16</v>
      </c>
      <c r="B17" s="23" t="s">
        <v>108</v>
      </c>
      <c r="C17" s="24" t="s">
        <v>109</v>
      </c>
      <c r="D17" s="24" t="s">
        <v>72</v>
      </c>
      <c r="E17" s="25">
        <v>1.2</v>
      </c>
      <c r="F17" s="24" t="s">
        <v>53</v>
      </c>
      <c r="G17" s="25">
        <v>1.5</v>
      </c>
      <c r="H17" s="24" t="s">
        <v>53</v>
      </c>
      <c r="I17" s="39"/>
      <c r="J17" s="25">
        <v>2.4</v>
      </c>
      <c r="K17" s="24" t="s">
        <v>54</v>
      </c>
      <c r="L17" s="25">
        <v>3</v>
      </c>
      <c r="M17" s="24" t="s">
        <v>54</v>
      </c>
      <c r="N17" s="39"/>
      <c r="O17" s="29">
        <v>3.69</v>
      </c>
      <c r="P17" s="24" t="s">
        <v>56</v>
      </c>
      <c r="Q17" s="25">
        <v>4</v>
      </c>
      <c r="R17" s="24" t="s">
        <v>56</v>
      </c>
      <c r="S17" s="50" t="s">
        <v>110</v>
      </c>
      <c r="T17" s="25">
        <v>2</v>
      </c>
      <c r="U17" s="24" t="s">
        <v>56</v>
      </c>
      <c r="V17" s="25">
        <v>2</v>
      </c>
      <c r="W17" s="24" t="s">
        <v>56</v>
      </c>
      <c r="X17" s="29">
        <f t="shared" si="0"/>
        <v>45.7994579945799</v>
      </c>
      <c r="Y17" s="25">
        <f t="shared" si="1"/>
        <v>50</v>
      </c>
      <c r="Z17" s="38"/>
      <c r="AA17" s="29">
        <f t="shared" si="2"/>
        <v>8856</v>
      </c>
      <c r="AB17" s="25">
        <f t="shared" si="3"/>
        <v>12000</v>
      </c>
      <c r="AC17" s="37"/>
      <c r="AD17" s="29">
        <f t="shared" si="12"/>
        <v>0.738</v>
      </c>
      <c r="AE17" s="59">
        <f t="shared" si="11"/>
        <v>0.8</v>
      </c>
      <c r="AF17" s="38"/>
      <c r="AG17" s="29">
        <f t="shared" si="5"/>
        <v>2000</v>
      </c>
      <c r="AH17" s="25">
        <f t="shared" si="6"/>
        <v>2000</v>
      </c>
      <c r="AI17" s="37"/>
      <c r="AJ17" s="29">
        <f t="shared" si="7"/>
        <v>0.338</v>
      </c>
      <c r="AK17" s="25">
        <f t="shared" si="8"/>
        <v>0.4</v>
      </c>
      <c r="AL17" s="38"/>
      <c r="AM17" s="71">
        <v>0</v>
      </c>
      <c r="AN17" s="24" t="s">
        <v>54</v>
      </c>
      <c r="AO17" s="25">
        <v>0</v>
      </c>
      <c r="AP17" s="24" t="s">
        <v>54</v>
      </c>
      <c r="AQ17" s="79">
        <f t="shared" si="9"/>
        <v>0</v>
      </c>
      <c r="AR17" s="80">
        <f t="shared" si="10"/>
        <v>0</v>
      </c>
      <c r="AS17" s="40"/>
      <c r="AT17" s="80">
        <v>50</v>
      </c>
      <c r="AU17" s="80">
        <v>50</v>
      </c>
      <c r="AV17" s="80">
        <v>100</v>
      </c>
      <c r="AW17" s="80">
        <v>100</v>
      </c>
      <c r="AX17" s="44">
        <v>0</v>
      </c>
      <c r="AY17" s="45" t="s">
        <v>54</v>
      </c>
      <c r="AZ17" s="44">
        <v>0.2</v>
      </c>
      <c r="BA17" s="45" t="s">
        <v>54</v>
      </c>
      <c r="BB17" s="50"/>
      <c r="BC17" s="25">
        <v>0</v>
      </c>
      <c r="BD17" s="24" t="s">
        <v>54</v>
      </c>
      <c r="BE17" s="25">
        <v>0</v>
      </c>
      <c r="BF17" s="24" t="s">
        <v>54</v>
      </c>
      <c r="BG17" s="100"/>
      <c r="BH17" s="101">
        <v>3700</v>
      </c>
      <c r="BI17" s="102">
        <v>4000</v>
      </c>
      <c r="BJ17" s="25">
        <v>25</v>
      </c>
      <c r="BK17" s="25">
        <v>25</v>
      </c>
      <c r="BL17" s="80" t="s">
        <v>111</v>
      </c>
      <c r="BM17" s="80" t="s">
        <v>111</v>
      </c>
      <c r="BN17" s="80">
        <v>2</v>
      </c>
      <c r="BO17" s="80">
        <v>2</v>
      </c>
      <c r="BP17" s="27" t="s">
        <v>65</v>
      </c>
      <c r="BQ17" s="27" t="s">
        <v>65</v>
      </c>
      <c r="BR17" s="27" t="s">
        <v>65</v>
      </c>
      <c r="BS17" s="27" t="s">
        <v>65</v>
      </c>
      <c r="BT17" s="27" t="s">
        <v>65</v>
      </c>
      <c r="BU17" s="27" t="s">
        <v>64</v>
      </c>
    </row>
    <row r="18" ht="48" hidden="1" spans="1:73">
      <c r="A18" s="20">
        <v>17</v>
      </c>
      <c r="B18" s="20" t="s">
        <v>112</v>
      </c>
      <c r="C18" s="21" t="s">
        <v>113</v>
      </c>
      <c r="D18" s="21" t="s">
        <v>72</v>
      </c>
      <c r="E18" s="31">
        <v>30</v>
      </c>
      <c r="F18" s="20" t="s">
        <v>53</v>
      </c>
      <c r="G18" s="31">
        <v>30</v>
      </c>
      <c r="H18" s="20" t="s">
        <v>53</v>
      </c>
      <c r="I18" s="42"/>
      <c r="J18" s="31">
        <v>6</v>
      </c>
      <c r="K18" s="21" t="s">
        <v>54</v>
      </c>
      <c r="L18" s="22">
        <v>1.45</v>
      </c>
      <c r="M18" s="21" t="s">
        <v>54</v>
      </c>
      <c r="N18" s="43"/>
      <c r="O18" s="31">
        <v>6</v>
      </c>
      <c r="P18" s="20" t="s">
        <v>56</v>
      </c>
      <c r="Q18" s="31">
        <v>22</v>
      </c>
      <c r="R18" s="20" t="s">
        <v>56</v>
      </c>
      <c r="S18" s="54"/>
      <c r="T18" s="31">
        <v>4</v>
      </c>
      <c r="U18" s="21" t="s">
        <v>56</v>
      </c>
      <c r="V18" s="22">
        <v>8</v>
      </c>
      <c r="W18" s="21" t="s">
        <v>56</v>
      </c>
      <c r="X18" s="31">
        <f t="shared" si="0"/>
        <v>33.3333333333333</v>
      </c>
      <c r="Y18" s="22">
        <f t="shared" si="1"/>
        <v>63.6363636363636</v>
      </c>
      <c r="Z18" s="62"/>
      <c r="AA18" s="31">
        <f t="shared" si="2"/>
        <v>36000</v>
      </c>
      <c r="AB18" s="22">
        <f t="shared" si="3"/>
        <v>31900</v>
      </c>
      <c r="AC18" s="62"/>
      <c r="AD18" s="31">
        <f t="shared" si="12"/>
        <v>0.12</v>
      </c>
      <c r="AE18" s="51">
        <v>0.308</v>
      </c>
      <c r="AF18" s="38" t="s">
        <v>114</v>
      </c>
      <c r="AG18" s="31">
        <f t="shared" si="5"/>
        <v>200</v>
      </c>
      <c r="AH18" s="22">
        <v>140</v>
      </c>
      <c r="AI18" s="47" t="s">
        <v>115</v>
      </c>
      <c r="AJ18" s="31">
        <f t="shared" si="7"/>
        <v>0.04</v>
      </c>
      <c r="AK18" s="51">
        <v>0.196</v>
      </c>
      <c r="AL18" s="38" t="s">
        <v>115</v>
      </c>
      <c r="AM18" s="34">
        <v>2.97</v>
      </c>
      <c r="AN18" s="20" t="s">
        <v>54</v>
      </c>
      <c r="AO18" s="31">
        <v>0.07</v>
      </c>
      <c r="AP18" s="20" t="s">
        <v>54</v>
      </c>
      <c r="AQ18" s="77">
        <f t="shared" si="9"/>
        <v>49.5</v>
      </c>
      <c r="AR18" s="78">
        <f t="shared" si="10"/>
        <v>4.82758620689655</v>
      </c>
      <c r="AS18" s="38"/>
      <c r="AT18" s="77">
        <v>30</v>
      </c>
      <c r="AU18" s="78">
        <v>35</v>
      </c>
      <c r="AV18" s="77">
        <v>60</v>
      </c>
      <c r="AW18" s="77">
        <v>65</v>
      </c>
      <c r="AX18" s="69">
        <v>1.08</v>
      </c>
      <c r="AY18" s="64" t="s">
        <v>54</v>
      </c>
      <c r="AZ18" s="58">
        <v>0.36</v>
      </c>
      <c r="BA18" s="64" t="s">
        <v>54</v>
      </c>
      <c r="BB18" s="50"/>
      <c r="BC18" s="31">
        <v>0.09</v>
      </c>
      <c r="BD18" s="20" t="s">
        <v>54</v>
      </c>
      <c r="BE18" s="31">
        <v>0.04</v>
      </c>
      <c r="BF18" s="20" t="s">
        <v>54</v>
      </c>
      <c r="BG18" s="100"/>
      <c r="BH18" s="98">
        <v>300000</v>
      </c>
      <c r="BI18" s="98">
        <v>150000</v>
      </c>
      <c r="BJ18" s="31">
        <v>1606.1</v>
      </c>
      <c r="BK18" s="22">
        <v>431.5</v>
      </c>
      <c r="BL18" s="78" t="s">
        <v>116</v>
      </c>
      <c r="BM18" s="78" t="s">
        <v>116</v>
      </c>
      <c r="BN18" s="78">
        <v>1</v>
      </c>
      <c r="BO18" s="78">
        <v>1</v>
      </c>
      <c r="BP18" s="27" t="s">
        <v>65</v>
      </c>
      <c r="BQ18" s="32" t="s">
        <v>65</v>
      </c>
      <c r="BR18" s="27" t="s">
        <v>65</v>
      </c>
      <c r="BS18" s="27" t="s">
        <v>65</v>
      </c>
      <c r="BT18" s="27" t="s">
        <v>65</v>
      </c>
      <c r="BU18" s="27" t="s">
        <v>65</v>
      </c>
    </row>
    <row r="19" ht="24" hidden="1" spans="1:73">
      <c r="A19" s="23">
        <v>18</v>
      </c>
      <c r="B19" s="23" t="s">
        <v>117</v>
      </c>
      <c r="C19" s="24" t="s">
        <v>118</v>
      </c>
      <c r="D19" s="24" t="s">
        <v>119</v>
      </c>
      <c r="E19" s="25">
        <v>8.2</v>
      </c>
      <c r="F19" s="24" t="s">
        <v>53</v>
      </c>
      <c r="G19" s="25">
        <v>10</v>
      </c>
      <c r="H19" s="24" t="s">
        <v>53</v>
      </c>
      <c r="I19" s="39"/>
      <c r="J19" s="25">
        <v>4</v>
      </c>
      <c r="K19" s="24" t="s">
        <v>54</v>
      </c>
      <c r="L19" s="25">
        <v>5</v>
      </c>
      <c r="M19" s="24" t="s">
        <v>54</v>
      </c>
      <c r="N19" s="39"/>
      <c r="O19" s="25">
        <v>20</v>
      </c>
      <c r="P19" s="24" t="s">
        <v>56</v>
      </c>
      <c r="Q19" s="25">
        <v>22</v>
      </c>
      <c r="R19" s="24" t="s">
        <v>56</v>
      </c>
      <c r="S19" s="50"/>
      <c r="T19" s="25">
        <v>3</v>
      </c>
      <c r="U19" s="24" t="s">
        <v>56</v>
      </c>
      <c r="V19" s="25">
        <v>2.8</v>
      </c>
      <c r="W19" s="24" t="s">
        <v>56</v>
      </c>
      <c r="X19" s="29">
        <f t="shared" si="0"/>
        <v>85</v>
      </c>
      <c r="Y19" s="63">
        <f t="shared" si="1"/>
        <v>87.2727272727273</v>
      </c>
      <c r="Z19" s="38" t="s">
        <v>120</v>
      </c>
      <c r="AA19" s="29">
        <f t="shared" si="2"/>
        <v>80000</v>
      </c>
      <c r="AB19" s="25">
        <f t="shared" si="3"/>
        <v>110000</v>
      </c>
      <c r="AC19" s="37"/>
      <c r="AD19" s="29">
        <f t="shared" si="12"/>
        <v>0.975609756097561</v>
      </c>
      <c r="AE19" s="59">
        <f t="shared" si="11"/>
        <v>1.1</v>
      </c>
      <c r="AF19" s="37"/>
      <c r="AG19" s="29">
        <f t="shared" si="5"/>
        <v>487.804878048781</v>
      </c>
      <c r="AH19" s="25">
        <f t="shared" si="6"/>
        <v>500</v>
      </c>
      <c r="AI19" s="37"/>
      <c r="AJ19" s="29">
        <f t="shared" si="7"/>
        <v>0.829268292682927</v>
      </c>
      <c r="AK19" s="25">
        <f t="shared" si="8"/>
        <v>0.96</v>
      </c>
      <c r="AL19" s="37"/>
      <c r="AM19" s="71">
        <v>3.8</v>
      </c>
      <c r="AN19" s="24" t="s">
        <v>54</v>
      </c>
      <c r="AO19" s="25">
        <v>4.75</v>
      </c>
      <c r="AP19" s="24" t="s">
        <v>54</v>
      </c>
      <c r="AQ19" s="79">
        <f t="shared" si="9"/>
        <v>95</v>
      </c>
      <c r="AR19" s="80">
        <f t="shared" si="10"/>
        <v>95</v>
      </c>
      <c r="AS19" s="40"/>
      <c r="AT19" s="80">
        <v>10</v>
      </c>
      <c r="AU19" s="80">
        <v>15</v>
      </c>
      <c r="AV19" s="80">
        <v>95</v>
      </c>
      <c r="AW19" s="80">
        <v>95</v>
      </c>
      <c r="AX19" s="55">
        <v>0.2</v>
      </c>
      <c r="AY19" s="45" t="s">
        <v>54</v>
      </c>
      <c r="AZ19" s="44">
        <v>0.5</v>
      </c>
      <c r="BA19" s="45" t="s">
        <v>54</v>
      </c>
      <c r="BB19" s="50"/>
      <c r="BC19" s="29">
        <v>0.07</v>
      </c>
      <c r="BD19" s="24" t="s">
        <v>54</v>
      </c>
      <c r="BE19" s="25">
        <v>0.5</v>
      </c>
      <c r="BF19" s="24" t="s">
        <v>54</v>
      </c>
      <c r="BG19" s="100"/>
      <c r="BH19" s="102">
        <v>115000</v>
      </c>
      <c r="BI19" s="102">
        <v>125000</v>
      </c>
      <c r="BJ19" s="25">
        <v>800</v>
      </c>
      <c r="BK19" s="25">
        <v>1000</v>
      </c>
      <c r="BL19" s="80" t="s">
        <v>121</v>
      </c>
      <c r="BM19" s="80" t="s">
        <v>121</v>
      </c>
      <c r="BN19" s="80">
        <v>1</v>
      </c>
      <c r="BO19" s="80">
        <v>1</v>
      </c>
      <c r="BP19" s="27" t="s">
        <v>64</v>
      </c>
      <c r="BQ19" s="27" t="s">
        <v>65</v>
      </c>
      <c r="BR19" s="27" t="s">
        <v>65</v>
      </c>
      <c r="BS19" s="27" t="s">
        <v>64</v>
      </c>
      <c r="BT19" s="27" t="s">
        <v>65</v>
      </c>
      <c r="BU19" s="27" t="s">
        <v>65</v>
      </c>
    </row>
    <row r="20" s="4" customFormat="1" hidden="1" spans="1:73">
      <c r="A20" s="26">
        <v>19</v>
      </c>
      <c r="B20" s="26" t="s">
        <v>122</v>
      </c>
      <c r="C20" s="26" t="s">
        <v>123</v>
      </c>
      <c r="D20" s="27" t="s">
        <v>72</v>
      </c>
      <c r="E20" s="28">
        <v>0.86</v>
      </c>
      <c r="F20" s="27" t="s">
        <v>53</v>
      </c>
      <c r="G20" s="28">
        <v>1.5</v>
      </c>
      <c r="H20" s="27" t="s">
        <v>53</v>
      </c>
      <c r="I20" s="40"/>
      <c r="J20" s="28">
        <v>3.2</v>
      </c>
      <c r="K20" s="27" t="s">
        <v>54</v>
      </c>
      <c r="L20" s="28">
        <v>3.52</v>
      </c>
      <c r="M20" s="27" t="s">
        <v>54</v>
      </c>
      <c r="N20" s="27"/>
      <c r="O20" s="28">
        <v>3.4</v>
      </c>
      <c r="P20" s="27" t="s">
        <v>56</v>
      </c>
      <c r="Q20" s="52" t="s">
        <v>69</v>
      </c>
      <c r="R20" s="27" t="s">
        <v>69</v>
      </c>
      <c r="S20" s="50"/>
      <c r="T20" s="28">
        <v>1.6</v>
      </c>
      <c r="U20" s="27" t="s">
        <v>56</v>
      </c>
      <c r="V20" s="52" t="s">
        <v>69</v>
      </c>
      <c r="W20" s="27" t="s">
        <v>69</v>
      </c>
      <c r="X20" s="53">
        <f t="shared" si="0"/>
        <v>52.9411764705882</v>
      </c>
      <c r="Y20" s="52" t="s">
        <v>69</v>
      </c>
      <c r="Z20" s="27"/>
      <c r="AA20" s="53">
        <f t="shared" si="2"/>
        <v>10880</v>
      </c>
      <c r="AB20" s="28">
        <v>13200</v>
      </c>
      <c r="AC20" s="27"/>
      <c r="AD20" s="53">
        <f t="shared" si="12"/>
        <v>1.26511627906977</v>
      </c>
      <c r="AE20" s="27" t="s">
        <v>69</v>
      </c>
      <c r="AF20" s="27"/>
      <c r="AG20" s="53">
        <f t="shared" si="5"/>
        <v>3720.93023255814</v>
      </c>
      <c r="AH20" s="52" t="s">
        <v>69</v>
      </c>
      <c r="AI20" s="27"/>
      <c r="AJ20" s="53">
        <f t="shared" si="7"/>
        <v>0.669767441860465</v>
      </c>
      <c r="AK20" s="52" t="s">
        <v>69</v>
      </c>
      <c r="AL20" s="27"/>
      <c r="AM20" s="52">
        <v>0.0005</v>
      </c>
      <c r="AN20" s="27" t="s">
        <v>54</v>
      </c>
      <c r="AO20" s="52" t="s">
        <v>69</v>
      </c>
      <c r="AP20" s="52" t="s">
        <v>69</v>
      </c>
      <c r="AQ20" s="83">
        <f t="shared" si="9"/>
        <v>0.015625</v>
      </c>
      <c r="AR20" s="52" t="s">
        <v>69</v>
      </c>
      <c r="AS20" s="50"/>
      <c r="AT20" s="84">
        <v>8</v>
      </c>
      <c r="AU20" s="85" t="s">
        <v>69</v>
      </c>
      <c r="AV20" s="84">
        <v>60</v>
      </c>
      <c r="AW20" s="85" t="s">
        <v>69</v>
      </c>
      <c r="AX20" s="28">
        <v>0.086</v>
      </c>
      <c r="AY20" s="27" t="s">
        <v>54</v>
      </c>
      <c r="AZ20" s="85" t="s">
        <v>69</v>
      </c>
      <c r="BA20" s="85" t="s">
        <v>69</v>
      </c>
      <c r="BB20" s="50"/>
      <c r="BC20" s="28">
        <v>0.2</v>
      </c>
      <c r="BD20" s="27" t="s">
        <v>54</v>
      </c>
      <c r="BE20" s="52" t="s">
        <v>69</v>
      </c>
      <c r="BF20" s="52" t="s">
        <v>69</v>
      </c>
      <c r="BG20" s="100"/>
      <c r="BH20" s="103">
        <v>3600</v>
      </c>
      <c r="BI20" s="104" t="s">
        <v>69</v>
      </c>
      <c r="BJ20" s="28">
        <v>100</v>
      </c>
      <c r="BK20" s="52" t="s">
        <v>69</v>
      </c>
      <c r="BL20" s="52" t="s">
        <v>69</v>
      </c>
      <c r="BM20" s="52" t="s">
        <v>69</v>
      </c>
      <c r="BN20" s="52" t="s">
        <v>69</v>
      </c>
      <c r="BO20" s="52" t="s">
        <v>69</v>
      </c>
      <c r="BP20" s="27" t="s">
        <v>65</v>
      </c>
      <c r="BQ20" s="27" t="s">
        <v>64</v>
      </c>
      <c r="BR20" s="27" t="s">
        <v>65</v>
      </c>
      <c r="BS20" s="27" t="s">
        <v>64</v>
      </c>
      <c r="BT20" s="27" t="s">
        <v>65</v>
      </c>
      <c r="BU20" s="27" t="s">
        <v>64</v>
      </c>
    </row>
    <row r="21" s="4" customFormat="1" hidden="1" spans="1:73">
      <c r="A21" s="26">
        <v>20</v>
      </c>
      <c r="B21" s="26" t="s">
        <v>124</v>
      </c>
      <c r="C21" s="26" t="s">
        <v>125</v>
      </c>
      <c r="D21" s="27" t="s">
        <v>68</v>
      </c>
      <c r="E21" s="28">
        <v>0.05</v>
      </c>
      <c r="F21" s="27" t="s">
        <v>53</v>
      </c>
      <c r="G21" s="28">
        <v>0.06</v>
      </c>
      <c r="H21" s="27" t="s">
        <v>53</v>
      </c>
      <c r="I21" s="40"/>
      <c r="J21" s="28">
        <v>0.1</v>
      </c>
      <c r="K21" s="27" t="s">
        <v>54</v>
      </c>
      <c r="L21" s="28">
        <v>0.12</v>
      </c>
      <c r="M21" s="27" t="s">
        <v>54</v>
      </c>
      <c r="N21" s="27"/>
      <c r="O21" s="28">
        <v>14</v>
      </c>
      <c r="P21" s="27" t="s">
        <v>56</v>
      </c>
      <c r="Q21" s="52" t="s">
        <v>69</v>
      </c>
      <c r="R21" s="27" t="s">
        <v>69</v>
      </c>
      <c r="S21" s="50"/>
      <c r="T21" s="28">
        <v>5.5</v>
      </c>
      <c r="U21" s="27" t="s">
        <v>56</v>
      </c>
      <c r="V21" s="52" t="s">
        <v>69</v>
      </c>
      <c r="W21" s="27" t="s">
        <v>69</v>
      </c>
      <c r="X21" s="53">
        <f t="shared" si="0"/>
        <v>60.7142857142857</v>
      </c>
      <c r="Y21" s="52" t="s">
        <v>69</v>
      </c>
      <c r="Z21" s="27"/>
      <c r="AA21" s="53">
        <f t="shared" si="2"/>
        <v>1400</v>
      </c>
      <c r="AB21" s="28">
        <v>1680</v>
      </c>
      <c r="AC21" s="27"/>
      <c r="AD21" s="53">
        <f t="shared" si="12"/>
        <v>2.8</v>
      </c>
      <c r="AE21" s="27" t="s">
        <v>69</v>
      </c>
      <c r="AF21" s="27"/>
      <c r="AG21" s="53">
        <f t="shared" si="5"/>
        <v>2000</v>
      </c>
      <c r="AH21" s="52" t="s">
        <v>69</v>
      </c>
      <c r="AI21" s="27"/>
      <c r="AJ21" s="53">
        <f t="shared" si="7"/>
        <v>1.7</v>
      </c>
      <c r="AK21" s="52" t="s">
        <v>69</v>
      </c>
      <c r="AL21" s="27"/>
      <c r="AM21" s="52">
        <v>0</v>
      </c>
      <c r="AN21" s="27" t="s">
        <v>54</v>
      </c>
      <c r="AO21" s="52" t="s">
        <v>69</v>
      </c>
      <c r="AP21" s="52" t="s">
        <v>69</v>
      </c>
      <c r="AQ21" s="83">
        <f t="shared" si="9"/>
        <v>0</v>
      </c>
      <c r="AR21" s="52" t="s">
        <v>69</v>
      </c>
      <c r="AS21" s="50"/>
      <c r="AT21" s="84">
        <v>0</v>
      </c>
      <c r="AU21" s="85" t="s">
        <v>69</v>
      </c>
      <c r="AV21" s="84">
        <v>80</v>
      </c>
      <c r="AW21" s="85" t="s">
        <v>69</v>
      </c>
      <c r="AX21" s="28">
        <v>0</v>
      </c>
      <c r="AY21" s="27" t="s">
        <v>54</v>
      </c>
      <c r="AZ21" s="85" t="s">
        <v>69</v>
      </c>
      <c r="BA21" s="85" t="s">
        <v>69</v>
      </c>
      <c r="BB21" s="50"/>
      <c r="BC21" s="28">
        <v>0</v>
      </c>
      <c r="BD21" s="27" t="s">
        <v>54</v>
      </c>
      <c r="BE21" s="52" t="s">
        <v>69</v>
      </c>
      <c r="BF21" s="52" t="s">
        <v>69</v>
      </c>
      <c r="BG21" s="100"/>
      <c r="BH21" s="103">
        <v>1000</v>
      </c>
      <c r="BI21" s="104" t="s">
        <v>69</v>
      </c>
      <c r="BJ21" s="28">
        <v>200</v>
      </c>
      <c r="BK21" s="52" t="s">
        <v>69</v>
      </c>
      <c r="BL21" s="52" t="s">
        <v>69</v>
      </c>
      <c r="BM21" s="52" t="s">
        <v>69</v>
      </c>
      <c r="BN21" s="52" t="s">
        <v>69</v>
      </c>
      <c r="BO21" s="52" t="s">
        <v>69</v>
      </c>
      <c r="BP21" s="27" t="s">
        <v>65</v>
      </c>
      <c r="BQ21" s="27" t="s">
        <v>65</v>
      </c>
      <c r="BR21" s="27" t="s">
        <v>65</v>
      </c>
      <c r="BS21" s="27" t="s">
        <v>65</v>
      </c>
      <c r="BT21" s="27" t="s">
        <v>65</v>
      </c>
      <c r="BU21" s="27" t="s">
        <v>64</v>
      </c>
    </row>
    <row r="22" s="4" customFormat="1" ht="36" spans="1:73">
      <c r="A22" s="26">
        <v>21</v>
      </c>
      <c r="B22" s="26" t="s">
        <v>126</v>
      </c>
      <c r="C22" s="26" t="s">
        <v>127</v>
      </c>
      <c r="D22" s="27" t="s">
        <v>89</v>
      </c>
      <c r="E22" s="28">
        <v>70</v>
      </c>
      <c r="F22" s="32" t="s">
        <v>128</v>
      </c>
      <c r="G22" s="28">
        <v>72</v>
      </c>
      <c r="H22" s="32" t="s">
        <v>128</v>
      </c>
      <c r="I22" s="40"/>
      <c r="J22" s="28">
        <v>580</v>
      </c>
      <c r="K22" s="32" t="s">
        <v>93</v>
      </c>
      <c r="L22" s="28">
        <v>576</v>
      </c>
      <c r="M22" s="32" t="s">
        <v>93</v>
      </c>
      <c r="N22" s="40"/>
      <c r="O22" s="28">
        <v>18</v>
      </c>
      <c r="P22" s="32" t="s">
        <v>129</v>
      </c>
      <c r="Q22" s="52" t="s">
        <v>69</v>
      </c>
      <c r="R22" s="27" t="s">
        <v>69</v>
      </c>
      <c r="S22" s="50"/>
      <c r="T22" s="28">
        <v>16</v>
      </c>
      <c r="U22" s="32" t="s">
        <v>129</v>
      </c>
      <c r="V22" s="52" t="s">
        <v>69</v>
      </c>
      <c r="W22" s="27" t="s">
        <v>69</v>
      </c>
      <c r="X22" s="53">
        <f t="shared" si="0"/>
        <v>11.1111111111111</v>
      </c>
      <c r="Y22" s="52" t="s">
        <v>69</v>
      </c>
      <c r="Z22" s="27"/>
      <c r="AA22" s="35">
        <f>J22*O22</f>
        <v>10440</v>
      </c>
      <c r="AB22" s="35">
        <v>10368</v>
      </c>
      <c r="AC22" s="50" t="s">
        <v>130</v>
      </c>
      <c r="AD22" s="27" t="s">
        <v>69</v>
      </c>
      <c r="AE22" s="27" t="s">
        <v>69</v>
      </c>
      <c r="AF22" s="27"/>
      <c r="AG22" s="73" t="s">
        <v>69</v>
      </c>
      <c r="AH22" s="52" t="s">
        <v>69</v>
      </c>
      <c r="AI22" s="27"/>
      <c r="AJ22" s="73" t="s">
        <v>69</v>
      </c>
      <c r="AK22" s="73" t="s">
        <v>69</v>
      </c>
      <c r="AL22" s="27"/>
      <c r="AM22" s="52">
        <v>0</v>
      </c>
      <c r="AN22" s="32" t="s">
        <v>93</v>
      </c>
      <c r="AO22" s="52" t="s">
        <v>69</v>
      </c>
      <c r="AP22" s="52" t="s">
        <v>69</v>
      </c>
      <c r="AQ22" s="83">
        <f t="shared" si="9"/>
        <v>0</v>
      </c>
      <c r="AR22" s="52" t="s">
        <v>69</v>
      </c>
      <c r="AS22" s="50"/>
      <c r="AT22" s="84">
        <v>80</v>
      </c>
      <c r="AU22" s="85" t="s">
        <v>69</v>
      </c>
      <c r="AV22" s="84">
        <v>100</v>
      </c>
      <c r="AW22" s="85" t="s">
        <v>69</v>
      </c>
      <c r="AX22" s="28">
        <v>0</v>
      </c>
      <c r="AY22" s="32" t="s">
        <v>93</v>
      </c>
      <c r="AZ22" s="85" t="s">
        <v>69</v>
      </c>
      <c r="BA22" s="85" t="s">
        <v>69</v>
      </c>
      <c r="BB22" s="50"/>
      <c r="BC22" s="28">
        <v>0</v>
      </c>
      <c r="BD22" s="32" t="s">
        <v>93</v>
      </c>
      <c r="BE22" s="52" t="s">
        <v>69</v>
      </c>
      <c r="BF22" s="52" t="s">
        <v>69</v>
      </c>
      <c r="BG22" s="100"/>
      <c r="BH22" s="103">
        <v>1618</v>
      </c>
      <c r="BI22" s="104" t="s">
        <v>69</v>
      </c>
      <c r="BJ22" s="28">
        <v>0</v>
      </c>
      <c r="BK22" s="52" t="s">
        <v>69</v>
      </c>
      <c r="BL22" s="52" t="s">
        <v>69</v>
      </c>
      <c r="BM22" s="52" t="s">
        <v>69</v>
      </c>
      <c r="BN22" s="52" t="s">
        <v>69</v>
      </c>
      <c r="BO22" s="52" t="s">
        <v>69</v>
      </c>
      <c r="BP22" s="27" t="s">
        <v>64</v>
      </c>
      <c r="BQ22" s="27" t="s">
        <v>64</v>
      </c>
      <c r="BR22" s="27" t="s">
        <v>64</v>
      </c>
      <c r="BS22" s="27" t="s">
        <v>64</v>
      </c>
      <c r="BT22" s="27" t="s">
        <v>65</v>
      </c>
      <c r="BU22" s="27" t="s">
        <v>64</v>
      </c>
    </row>
    <row r="23" s="4" customFormat="1" ht="60" hidden="1" spans="1:73">
      <c r="A23" s="23">
        <v>22</v>
      </c>
      <c r="B23" s="23" t="s">
        <v>131</v>
      </c>
      <c r="C23" s="24" t="s">
        <v>132</v>
      </c>
      <c r="D23" s="24" t="s">
        <v>83</v>
      </c>
      <c r="E23" s="25">
        <v>3.9</v>
      </c>
      <c r="F23" s="24" t="s">
        <v>53</v>
      </c>
      <c r="G23" s="25">
        <v>4.5</v>
      </c>
      <c r="H23" s="24" t="s">
        <v>53</v>
      </c>
      <c r="I23" s="39"/>
      <c r="J23" s="29">
        <v>0.18</v>
      </c>
      <c r="K23" s="24" t="s">
        <v>54</v>
      </c>
      <c r="L23" s="25">
        <v>0.201</v>
      </c>
      <c r="M23" s="24" t="s">
        <v>54</v>
      </c>
      <c r="N23" s="41"/>
      <c r="O23" s="25">
        <v>300</v>
      </c>
      <c r="P23" s="24" t="s">
        <v>56</v>
      </c>
      <c r="Q23" s="25">
        <v>300</v>
      </c>
      <c r="R23" s="24" t="s">
        <v>56</v>
      </c>
      <c r="S23" s="50"/>
      <c r="T23" s="25">
        <v>165</v>
      </c>
      <c r="U23" s="24" t="s">
        <v>56</v>
      </c>
      <c r="V23" s="25">
        <v>170</v>
      </c>
      <c r="W23" s="24" t="s">
        <v>56</v>
      </c>
      <c r="X23" s="29">
        <f t="shared" si="0"/>
        <v>45</v>
      </c>
      <c r="Y23" s="25">
        <f t="shared" si="1"/>
        <v>43.3333333333333</v>
      </c>
      <c r="Z23" s="37"/>
      <c r="AA23" s="29">
        <f t="shared" si="2"/>
        <v>54000</v>
      </c>
      <c r="AB23" s="25">
        <f t="shared" si="3"/>
        <v>60300</v>
      </c>
      <c r="AC23" s="38" t="s">
        <v>133</v>
      </c>
      <c r="AD23" s="29">
        <f t="shared" si="12"/>
        <v>1.38461538461538</v>
      </c>
      <c r="AE23" s="59">
        <f t="shared" si="11"/>
        <v>1.34</v>
      </c>
      <c r="AF23" s="38" t="s">
        <v>134</v>
      </c>
      <c r="AG23" s="29">
        <f t="shared" si="5"/>
        <v>46.1538461538462</v>
      </c>
      <c r="AH23" s="44">
        <f t="shared" si="6"/>
        <v>44.6666666666667</v>
      </c>
      <c r="AI23" s="38" t="s">
        <v>135</v>
      </c>
      <c r="AJ23" s="29">
        <f t="shared" si="7"/>
        <v>0.623076923076923</v>
      </c>
      <c r="AK23" s="25">
        <f t="shared" si="8"/>
        <v>0.580666666666667</v>
      </c>
      <c r="AL23" s="38" t="s">
        <v>136</v>
      </c>
      <c r="AM23" s="72">
        <v>0.18</v>
      </c>
      <c r="AN23" s="24" t="s">
        <v>54</v>
      </c>
      <c r="AO23" s="25">
        <v>0.201</v>
      </c>
      <c r="AP23" s="24" t="s">
        <v>54</v>
      </c>
      <c r="AQ23" s="79">
        <f t="shared" si="9"/>
        <v>100</v>
      </c>
      <c r="AR23" s="80">
        <f t="shared" si="10"/>
        <v>100</v>
      </c>
      <c r="AS23" s="40"/>
      <c r="AT23" s="80">
        <v>65</v>
      </c>
      <c r="AU23" s="80">
        <v>67</v>
      </c>
      <c r="AV23" s="80">
        <v>70</v>
      </c>
      <c r="AW23" s="80">
        <v>80</v>
      </c>
      <c r="AX23" s="94">
        <v>0.08</v>
      </c>
      <c r="AY23" s="45" t="s">
        <v>54</v>
      </c>
      <c r="AZ23" s="94">
        <v>0.1</v>
      </c>
      <c r="BA23" s="45" t="s">
        <v>54</v>
      </c>
      <c r="BB23" s="50"/>
      <c r="BC23" s="25">
        <v>0</v>
      </c>
      <c r="BD23" s="24" t="s">
        <v>54</v>
      </c>
      <c r="BE23" s="25">
        <v>5e-5</v>
      </c>
      <c r="BF23" s="24" t="s">
        <v>54</v>
      </c>
      <c r="BG23" s="100"/>
      <c r="BH23" s="102">
        <v>2000</v>
      </c>
      <c r="BI23" s="102">
        <v>2500</v>
      </c>
      <c r="BJ23" s="25">
        <v>300</v>
      </c>
      <c r="BK23" s="25">
        <v>600</v>
      </c>
      <c r="BL23" s="80">
        <v>2000</v>
      </c>
      <c r="BM23" s="80">
        <v>2000</v>
      </c>
      <c r="BN23" s="80">
        <v>10</v>
      </c>
      <c r="BO23" s="80">
        <v>10</v>
      </c>
      <c r="BP23" s="27" t="s">
        <v>64</v>
      </c>
      <c r="BQ23" s="27" t="s">
        <v>64</v>
      </c>
      <c r="BR23" s="27" t="s">
        <v>65</v>
      </c>
      <c r="BS23" s="27" t="s">
        <v>65</v>
      </c>
      <c r="BT23" s="27" t="s">
        <v>65</v>
      </c>
      <c r="BU23" s="27" t="s">
        <v>65</v>
      </c>
    </row>
    <row r="24" s="4" customFormat="1" hidden="1" spans="1:73">
      <c r="A24" s="26">
        <v>23</v>
      </c>
      <c r="B24" s="26" t="s">
        <v>137</v>
      </c>
      <c r="C24" s="27" t="s">
        <v>138</v>
      </c>
      <c r="D24" s="27" t="s">
        <v>72</v>
      </c>
      <c r="E24" s="28">
        <v>0.5</v>
      </c>
      <c r="F24" s="27" t="s">
        <v>53</v>
      </c>
      <c r="G24" s="28">
        <v>0.35</v>
      </c>
      <c r="H24" s="27" t="s">
        <v>53</v>
      </c>
      <c r="I24" s="40"/>
      <c r="J24" s="28">
        <v>0.22</v>
      </c>
      <c r="K24" s="27" t="s">
        <v>54</v>
      </c>
      <c r="L24" s="28">
        <v>0.22</v>
      </c>
      <c r="M24" s="27" t="s">
        <v>54</v>
      </c>
      <c r="N24" s="27"/>
      <c r="O24" s="28">
        <v>27</v>
      </c>
      <c r="P24" s="27" t="s">
        <v>56</v>
      </c>
      <c r="Q24" s="52" t="s">
        <v>69</v>
      </c>
      <c r="R24" s="27" t="s">
        <v>69</v>
      </c>
      <c r="S24" s="50"/>
      <c r="T24" s="28">
        <v>6.5</v>
      </c>
      <c r="U24" s="27" t="s">
        <v>56</v>
      </c>
      <c r="V24" s="52" t="s">
        <v>69</v>
      </c>
      <c r="W24" s="27" t="s">
        <v>69</v>
      </c>
      <c r="X24" s="53">
        <f t="shared" si="0"/>
        <v>75.9259259259259</v>
      </c>
      <c r="Y24" s="52" t="s">
        <v>69</v>
      </c>
      <c r="Z24" s="27"/>
      <c r="AA24" s="53">
        <f t="shared" si="2"/>
        <v>5940</v>
      </c>
      <c r="AB24" s="28">
        <v>4400</v>
      </c>
      <c r="AC24" s="27"/>
      <c r="AD24" s="53">
        <f t="shared" si="12"/>
        <v>1.188</v>
      </c>
      <c r="AE24" s="27" t="s">
        <v>69</v>
      </c>
      <c r="AF24" s="27"/>
      <c r="AG24" s="53">
        <f t="shared" si="5"/>
        <v>440</v>
      </c>
      <c r="AH24" s="52" t="s">
        <v>69</v>
      </c>
      <c r="AI24" s="27"/>
      <c r="AJ24" s="53">
        <f t="shared" si="7"/>
        <v>0.902</v>
      </c>
      <c r="AK24" s="52" t="s">
        <v>69</v>
      </c>
      <c r="AL24" s="27"/>
      <c r="AM24" s="52">
        <v>0</v>
      </c>
      <c r="AN24" s="27" t="s">
        <v>54</v>
      </c>
      <c r="AO24" s="52" t="s">
        <v>69</v>
      </c>
      <c r="AP24" s="52" t="s">
        <v>69</v>
      </c>
      <c r="AQ24" s="83">
        <f t="shared" si="9"/>
        <v>0</v>
      </c>
      <c r="AR24" s="52" t="s">
        <v>69</v>
      </c>
      <c r="AS24" s="50"/>
      <c r="AT24" s="84">
        <v>0</v>
      </c>
      <c r="AU24" s="85" t="s">
        <v>69</v>
      </c>
      <c r="AV24" s="84">
        <v>50</v>
      </c>
      <c r="AW24" s="85" t="s">
        <v>69</v>
      </c>
      <c r="AX24" s="28">
        <v>0.05</v>
      </c>
      <c r="AY24" s="27" t="s">
        <v>54</v>
      </c>
      <c r="AZ24" s="85" t="s">
        <v>69</v>
      </c>
      <c r="BA24" s="85" t="s">
        <v>69</v>
      </c>
      <c r="BB24" s="50"/>
      <c r="BC24" s="28">
        <v>0</v>
      </c>
      <c r="BD24" s="27" t="s">
        <v>54</v>
      </c>
      <c r="BE24" s="52" t="s">
        <v>69</v>
      </c>
      <c r="BF24" s="52" t="s">
        <v>69</v>
      </c>
      <c r="BG24" s="100"/>
      <c r="BH24" s="103">
        <v>530</v>
      </c>
      <c r="BI24" s="104" t="s">
        <v>69</v>
      </c>
      <c r="BJ24" s="28">
        <v>10</v>
      </c>
      <c r="BK24" s="52" t="s">
        <v>69</v>
      </c>
      <c r="BL24" s="52" t="s">
        <v>69</v>
      </c>
      <c r="BM24" s="52" t="s">
        <v>69</v>
      </c>
      <c r="BN24" s="52" t="s">
        <v>69</v>
      </c>
      <c r="BO24" s="52" t="s">
        <v>69</v>
      </c>
      <c r="BP24" s="27" t="s">
        <v>64</v>
      </c>
      <c r="BQ24" s="27" t="s">
        <v>65</v>
      </c>
      <c r="BR24" s="27" t="s">
        <v>65</v>
      </c>
      <c r="BS24" s="27" t="s">
        <v>65</v>
      </c>
      <c r="BT24" s="27" t="s">
        <v>65</v>
      </c>
      <c r="BU24" s="27" t="s">
        <v>64</v>
      </c>
    </row>
    <row r="25" s="4" customFormat="1" hidden="1" spans="1:73">
      <c r="A25" s="23">
        <v>24</v>
      </c>
      <c r="B25" s="23" t="s">
        <v>139</v>
      </c>
      <c r="C25" s="24" t="s">
        <v>140</v>
      </c>
      <c r="D25" s="24" t="s">
        <v>72</v>
      </c>
      <c r="E25" s="25">
        <v>10.5</v>
      </c>
      <c r="F25" s="24" t="s">
        <v>53</v>
      </c>
      <c r="G25" s="25">
        <v>11</v>
      </c>
      <c r="H25" s="24" t="s">
        <v>53</v>
      </c>
      <c r="I25" s="39"/>
      <c r="J25" s="25">
        <v>22.5</v>
      </c>
      <c r="K25" s="24" t="s">
        <v>54</v>
      </c>
      <c r="L25" s="25">
        <v>22.5</v>
      </c>
      <c r="M25" s="24" t="s">
        <v>54</v>
      </c>
      <c r="N25" s="39"/>
      <c r="O25" s="25">
        <v>8</v>
      </c>
      <c r="P25" s="24" t="s">
        <v>56</v>
      </c>
      <c r="Q25" s="25">
        <v>8</v>
      </c>
      <c r="R25" s="24" t="s">
        <v>56</v>
      </c>
      <c r="S25" s="50"/>
      <c r="T25" s="25">
        <v>4</v>
      </c>
      <c r="U25" s="24" t="s">
        <v>56</v>
      </c>
      <c r="V25" s="25">
        <v>4</v>
      </c>
      <c r="W25" s="24" t="s">
        <v>56</v>
      </c>
      <c r="X25" s="29">
        <f t="shared" si="0"/>
        <v>50</v>
      </c>
      <c r="Y25" s="25">
        <f t="shared" si="1"/>
        <v>50</v>
      </c>
      <c r="Z25" s="37"/>
      <c r="AA25" s="29">
        <f t="shared" si="2"/>
        <v>180000</v>
      </c>
      <c r="AB25" s="25">
        <f t="shared" si="3"/>
        <v>180000</v>
      </c>
      <c r="AC25" s="37"/>
      <c r="AD25" s="29">
        <f t="shared" si="12"/>
        <v>1.71428571428571</v>
      </c>
      <c r="AE25" s="59">
        <f t="shared" si="11"/>
        <v>1.63636363636364</v>
      </c>
      <c r="AF25" s="37"/>
      <c r="AG25" s="29">
        <f t="shared" si="5"/>
        <v>2142.85714285714</v>
      </c>
      <c r="AH25" s="25">
        <f t="shared" si="6"/>
        <v>2045.45454545455</v>
      </c>
      <c r="AI25" s="37"/>
      <c r="AJ25" s="29">
        <f t="shared" si="7"/>
        <v>0.857142857142857</v>
      </c>
      <c r="AK25" s="25">
        <f t="shared" si="8"/>
        <v>0.818181818181818</v>
      </c>
      <c r="AL25" s="37"/>
      <c r="AM25" s="71">
        <v>17.5</v>
      </c>
      <c r="AN25" s="24" t="s">
        <v>54</v>
      </c>
      <c r="AO25" s="25">
        <v>17.5</v>
      </c>
      <c r="AP25" s="24" t="s">
        <v>54</v>
      </c>
      <c r="AQ25" s="79">
        <f t="shared" si="9"/>
        <v>77.7777777777778</v>
      </c>
      <c r="AR25" s="80">
        <f t="shared" si="10"/>
        <v>77.7777777777778</v>
      </c>
      <c r="AS25" s="40"/>
      <c r="AT25" s="80">
        <v>50</v>
      </c>
      <c r="AU25" s="80">
        <v>60</v>
      </c>
      <c r="AV25" s="79">
        <v>45</v>
      </c>
      <c r="AW25" s="87">
        <v>35</v>
      </c>
      <c r="AX25" s="55">
        <v>1.2</v>
      </c>
      <c r="AY25" s="45" t="s">
        <v>54</v>
      </c>
      <c r="AZ25" s="44">
        <v>1.5</v>
      </c>
      <c r="BA25" s="45" t="s">
        <v>54</v>
      </c>
      <c r="BB25" s="50"/>
      <c r="BC25" s="25">
        <v>0</v>
      </c>
      <c r="BD25" s="24" t="s">
        <v>54</v>
      </c>
      <c r="BE25" s="25">
        <v>0.1</v>
      </c>
      <c r="BF25" s="24" t="s">
        <v>54</v>
      </c>
      <c r="BG25" s="100"/>
      <c r="BH25" s="102">
        <v>70000</v>
      </c>
      <c r="BI25" s="102">
        <v>70000</v>
      </c>
      <c r="BJ25" s="29">
        <v>600</v>
      </c>
      <c r="BK25" s="25">
        <v>800</v>
      </c>
      <c r="BL25" s="106" t="s">
        <v>69</v>
      </c>
      <c r="BM25" s="80">
        <v>70</v>
      </c>
      <c r="BN25" s="106" t="s">
        <v>69</v>
      </c>
      <c r="BO25" s="106" t="s">
        <v>69</v>
      </c>
      <c r="BP25" s="27" t="s">
        <v>64</v>
      </c>
      <c r="BQ25" s="27" t="s">
        <v>65</v>
      </c>
      <c r="BR25" s="27" t="s">
        <v>65</v>
      </c>
      <c r="BS25" s="27" t="s">
        <v>64</v>
      </c>
      <c r="BT25" s="27" t="s">
        <v>65</v>
      </c>
      <c r="BU25" s="27" t="s">
        <v>64</v>
      </c>
    </row>
    <row r="26" s="4" customFormat="1" ht="36" spans="1:73">
      <c r="A26" s="26">
        <v>25</v>
      </c>
      <c r="B26" s="26" t="s">
        <v>141</v>
      </c>
      <c r="C26" s="27" t="s">
        <v>123</v>
      </c>
      <c r="D26" s="27" t="s">
        <v>52</v>
      </c>
      <c r="E26" s="28">
        <v>13</v>
      </c>
      <c r="F26" s="32" t="s">
        <v>142</v>
      </c>
      <c r="G26" s="28">
        <v>12</v>
      </c>
      <c r="H26" s="32" t="s">
        <v>142</v>
      </c>
      <c r="I26" s="40"/>
      <c r="J26" s="28">
        <v>0.18</v>
      </c>
      <c r="K26" s="27" t="s">
        <v>54</v>
      </c>
      <c r="L26" s="35">
        <v>2500</v>
      </c>
      <c r="M26" s="27" t="s">
        <v>54</v>
      </c>
      <c r="N26" s="37" t="s">
        <v>143</v>
      </c>
      <c r="O26" s="28">
        <v>120</v>
      </c>
      <c r="P26" s="27" t="s">
        <v>56</v>
      </c>
      <c r="Q26" s="52" t="s">
        <v>69</v>
      </c>
      <c r="R26" s="27" t="s">
        <v>69</v>
      </c>
      <c r="S26" s="50"/>
      <c r="T26" s="28">
        <v>60</v>
      </c>
      <c r="U26" s="27" t="s">
        <v>56</v>
      </c>
      <c r="V26" s="52" t="s">
        <v>69</v>
      </c>
      <c r="W26" s="27" t="s">
        <v>69</v>
      </c>
      <c r="X26" s="53">
        <f t="shared" si="0"/>
        <v>50</v>
      </c>
      <c r="Y26" s="52" t="s">
        <v>69</v>
      </c>
      <c r="Z26" s="27"/>
      <c r="AA26" s="53">
        <f t="shared" si="2"/>
        <v>21600</v>
      </c>
      <c r="AB26" s="35">
        <v>12000</v>
      </c>
      <c r="AC26" s="50" t="s">
        <v>144</v>
      </c>
      <c r="AD26" s="27" t="s">
        <v>69</v>
      </c>
      <c r="AE26" s="27" t="s">
        <v>69</v>
      </c>
      <c r="AF26" s="27" t="s">
        <v>69</v>
      </c>
      <c r="AG26" s="73" t="s">
        <v>69</v>
      </c>
      <c r="AH26" s="52" t="s">
        <v>69</v>
      </c>
      <c r="AI26" s="27"/>
      <c r="AJ26" s="73" t="s">
        <v>69</v>
      </c>
      <c r="AK26" s="52" t="s">
        <v>69</v>
      </c>
      <c r="AL26" s="27"/>
      <c r="AM26" s="52">
        <v>0.126</v>
      </c>
      <c r="AN26" s="27" t="s">
        <v>54</v>
      </c>
      <c r="AO26" s="52" t="s">
        <v>69</v>
      </c>
      <c r="AP26" s="52" t="s">
        <v>69</v>
      </c>
      <c r="AQ26" s="83">
        <f t="shared" si="9"/>
        <v>70</v>
      </c>
      <c r="AR26" s="52" t="s">
        <v>69</v>
      </c>
      <c r="AS26" s="50"/>
      <c r="AT26" s="84">
        <v>25</v>
      </c>
      <c r="AU26" s="85" t="s">
        <v>69</v>
      </c>
      <c r="AV26" s="84">
        <v>50</v>
      </c>
      <c r="AW26" s="85" t="s">
        <v>69</v>
      </c>
      <c r="AX26" s="28">
        <v>0.035</v>
      </c>
      <c r="AY26" s="27" t="s">
        <v>54</v>
      </c>
      <c r="AZ26" s="85" t="s">
        <v>69</v>
      </c>
      <c r="BA26" s="85" t="s">
        <v>69</v>
      </c>
      <c r="BB26" s="50"/>
      <c r="BC26" s="28">
        <v>0</v>
      </c>
      <c r="BD26" s="27" t="s">
        <v>54</v>
      </c>
      <c r="BE26" s="52" t="s">
        <v>69</v>
      </c>
      <c r="BF26" s="52" t="s">
        <v>69</v>
      </c>
      <c r="BG26" s="100"/>
      <c r="BH26" s="103">
        <v>3000</v>
      </c>
      <c r="BI26" s="104" t="s">
        <v>69</v>
      </c>
      <c r="BJ26" s="28">
        <v>10</v>
      </c>
      <c r="BK26" s="52" t="s">
        <v>69</v>
      </c>
      <c r="BL26" s="52" t="s">
        <v>69</v>
      </c>
      <c r="BM26" s="52" t="s">
        <v>69</v>
      </c>
      <c r="BN26" s="52" t="s">
        <v>69</v>
      </c>
      <c r="BO26" s="52" t="s">
        <v>69</v>
      </c>
      <c r="BP26" s="27" t="s">
        <v>64</v>
      </c>
      <c r="BQ26" s="32" t="s">
        <v>65</v>
      </c>
      <c r="BR26" s="27" t="s">
        <v>64</v>
      </c>
      <c r="BS26" s="27" t="s">
        <v>64</v>
      </c>
      <c r="BT26" s="27" t="s">
        <v>65</v>
      </c>
      <c r="BU26" s="27" t="s">
        <v>64</v>
      </c>
    </row>
    <row r="27" s="4" customFormat="1" hidden="1" spans="1:73">
      <c r="A27" s="26">
        <v>26</v>
      </c>
      <c r="B27" s="26" t="s">
        <v>145</v>
      </c>
      <c r="C27" s="27" t="s">
        <v>146</v>
      </c>
      <c r="D27" s="27" t="s">
        <v>72</v>
      </c>
      <c r="E27" s="28">
        <v>1.217</v>
      </c>
      <c r="F27" s="27" t="s">
        <v>53</v>
      </c>
      <c r="G27" s="28">
        <v>1.2</v>
      </c>
      <c r="H27" s="27" t="s">
        <v>53</v>
      </c>
      <c r="I27" s="40"/>
      <c r="J27" s="28">
        <v>1.52</v>
      </c>
      <c r="K27" s="27" t="s">
        <v>54</v>
      </c>
      <c r="L27" s="28">
        <v>1.7</v>
      </c>
      <c r="M27" s="27" t="s">
        <v>54</v>
      </c>
      <c r="N27" s="27"/>
      <c r="O27" s="28">
        <v>6.5</v>
      </c>
      <c r="P27" s="27" t="s">
        <v>56</v>
      </c>
      <c r="Q27" s="52" t="s">
        <v>69</v>
      </c>
      <c r="R27" s="27" t="s">
        <v>69</v>
      </c>
      <c r="S27" s="50"/>
      <c r="T27" s="28">
        <v>6</v>
      </c>
      <c r="U27" s="27" t="s">
        <v>56</v>
      </c>
      <c r="V27" s="52" t="s">
        <v>69</v>
      </c>
      <c r="W27" s="27" t="s">
        <v>69</v>
      </c>
      <c r="X27" s="53">
        <f t="shared" si="0"/>
        <v>7.69230769230769</v>
      </c>
      <c r="Y27" s="52" t="s">
        <v>69</v>
      </c>
      <c r="Z27" s="27"/>
      <c r="AA27" s="53">
        <f t="shared" si="2"/>
        <v>9880</v>
      </c>
      <c r="AB27" s="28">
        <v>13000</v>
      </c>
      <c r="AC27" s="27"/>
      <c r="AD27" s="53">
        <f t="shared" si="12"/>
        <v>0.811832374691865</v>
      </c>
      <c r="AE27" s="27" t="s">
        <v>69</v>
      </c>
      <c r="AF27" s="27"/>
      <c r="AG27" s="53">
        <f t="shared" si="5"/>
        <v>1248.97288414133</v>
      </c>
      <c r="AH27" s="52" t="s">
        <v>69</v>
      </c>
      <c r="AI27" s="27"/>
      <c r="AJ27" s="53">
        <f t="shared" si="7"/>
        <v>0.0624486442070666</v>
      </c>
      <c r="AK27" s="52" t="s">
        <v>69</v>
      </c>
      <c r="AL27" s="27"/>
      <c r="AM27" s="52">
        <v>0</v>
      </c>
      <c r="AN27" s="27" t="s">
        <v>54</v>
      </c>
      <c r="AO27" s="52" t="s">
        <v>69</v>
      </c>
      <c r="AP27" s="52" t="s">
        <v>69</v>
      </c>
      <c r="AQ27" s="83">
        <f t="shared" si="9"/>
        <v>0</v>
      </c>
      <c r="AR27" s="52" t="s">
        <v>69</v>
      </c>
      <c r="AS27" s="50"/>
      <c r="AT27" s="84">
        <v>0</v>
      </c>
      <c r="AU27" s="85" t="s">
        <v>69</v>
      </c>
      <c r="AV27" s="84">
        <v>60</v>
      </c>
      <c r="AW27" s="85" t="s">
        <v>69</v>
      </c>
      <c r="AX27" s="28">
        <v>0.0009</v>
      </c>
      <c r="AY27" s="27" t="s">
        <v>54</v>
      </c>
      <c r="AZ27" s="85" t="s">
        <v>69</v>
      </c>
      <c r="BA27" s="85" t="s">
        <v>69</v>
      </c>
      <c r="BB27" s="50"/>
      <c r="BC27" s="28">
        <v>0</v>
      </c>
      <c r="BD27" s="27" t="s">
        <v>54</v>
      </c>
      <c r="BE27" s="52" t="s">
        <v>69</v>
      </c>
      <c r="BF27" s="52" t="s">
        <v>69</v>
      </c>
      <c r="BG27" s="100"/>
      <c r="BH27" s="103">
        <v>3500</v>
      </c>
      <c r="BI27" s="104" t="s">
        <v>69</v>
      </c>
      <c r="BJ27" s="28">
        <v>16.4</v>
      </c>
      <c r="BK27" s="52" t="s">
        <v>69</v>
      </c>
      <c r="BL27" s="52" t="s">
        <v>69</v>
      </c>
      <c r="BM27" s="52" t="s">
        <v>69</v>
      </c>
      <c r="BN27" s="52" t="s">
        <v>69</v>
      </c>
      <c r="BO27" s="52" t="s">
        <v>69</v>
      </c>
      <c r="BP27" s="27" t="s">
        <v>64</v>
      </c>
      <c r="BQ27" s="27" t="s">
        <v>65</v>
      </c>
      <c r="BR27" s="27" t="s">
        <v>65</v>
      </c>
      <c r="BS27" s="27" t="s">
        <v>64</v>
      </c>
      <c r="BT27" s="27" t="s">
        <v>65</v>
      </c>
      <c r="BU27" s="27" t="s">
        <v>64</v>
      </c>
    </row>
    <row r="28" spans="1:73">
      <c r="A28" s="20">
        <v>27</v>
      </c>
      <c r="B28" s="20" t="s">
        <v>147</v>
      </c>
      <c r="C28" s="21" t="s">
        <v>148</v>
      </c>
      <c r="D28" s="21" t="s">
        <v>89</v>
      </c>
      <c r="E28" s="22">
        <v>180</v>
      </c>
      <c r="F28" s="33" t="s">
        <v>90</v>
      </c>
      <c r="G28" s="22">
        <v>190</v>
      </c>
      <c r="H28" s="33" t="s">
        <v>90</v>
      </c>
      <c r="I28" s="39"/>
      <c r="J28" s="22">
        <v>1.44</v>
      </c>
      <c r="K28" s="21" t="s">
        <v>54</v>
      </c>
      <c r="L28" s="22">
        <v>1.52</v>
      </c>
      <c r="M28" s="21" t="s">
        <v>54</v>
      </c>
      <c r="N28" s="39"/>
      <c r="O28" s="22">
        <v>30</v>
      </c>
      <c r="P28" s="21" t="s">
        <v>56</v>
      </c>
      <c r="Q28" s="22">
        <v>32</v>
      </c>
      <c r="R28" s="21" t="s">
        <v>56</v>
      </c>
      <c r="S28" s="50"/>
      <c r="T28" s="22">
        <v>22</v>
      </c>
      <c r="U28" s="21" t="s">
        <v>56</v>
      </c>
      <c r="V28" s="22">
        <v>24</v>
      </c>
      <c r="W28" s="21" t="s">
        <v>56</v>
      </c>
      <c r="X28" s="31">
        <f t="shared" si="0"/>
        <v>26.6666666666667</v>
      </c>
      <c r="Y28" s="22">
        <f t="shared" si="1"/>
        <v>25</v>
      </c>
      <c r="Z28" s="37"/>
      <c r="AA28" s="31">
        <f t="shared" si="2"/>
        <v>43200</v>
      </c>
      <c r="AB28" s="22">
        <f t="shared" si="3"/>
        <v>48640</v>
      </c>
      <c r="AC28" s="37"/>
      <c r="AD28" s="64" t="s">
        <v>69</v>
      </c>
      <c r="AE28" s="64" t="s">
        <v>69</v>
      </c>
      <c r="AF28" s="37"/>
      <c r="AG28" s="34" t="s">
        <v>69</v>
      </c>
      <c r="AH28" s="48" t="s">
        <v>69</v>
      </c>
      <c r="AI28" s="37"/>
      <c r="AJ28" s="74" t="s">
        <v>69</v>
      </c>
      <c r="AK28" s="75" t="s">
        <v>69</v>
      </c>
      <c r="AL28" s="37"/>
      <c r="AM28" s="34">
        <v>1.15</v>
      </c>
      <c r="AN28" s="21" t="s">
        <v>54</v>
      </c>
      <c r="AO28" s="22">
        <v>1.22</v>
      </c>
      <c r="AP28" s="21" t="s">
        <v>54</v>
      </c>
      <c r="AQ28" s="77">
        <f t="shared" si="9"/>
        <v>79.8611111111111</v>
      </c>
      <c r="AR28" s="78">
        <f t="shared" si="10"/>
        <v>80.2631578947368</v>
      </c>
      <c r="AS28" s="40"/>
      <c r="AT28" s="78">
        <v>10</v>
      </c>
      <c r="AU28" s="78">
        <v>10</v>
      </c>
      <c r="AV28" s="78">
        <v>60</v>
      </c>
      <c r="AW28" s="78">
        <v>62</v>
      </c>
      <c r="AX28" s="31">
        <v>0.03</v>
      </c>
      <c r="AY28" s="20" t="s">
        <v>54</v>
      </c>
      <c r="AZ28" s="31">
        <v>0.032</v>
      </c>
      <c r="BA28" s="20" t="s">
        <v>54</v>
      </c>
      <c r="BB28" s="50"/>
      <c r="BC28" s="22">
        <v>0</v>
      </c>
      <c r="BD28" s="21" t="s">
        <v>54</v>
      </c>
      <c r="BE28" s="22">
        <v>0</v>
      </c>
      <c r="BF28" s="21" t="s">
        <v>54</v>
      </c>
      <c r="BG28" s="100"/>
      <c r="BH28" s="98">
        <v>3600</v>
      </c>
      <c r="BI28" s="99">
        <v>3800</v>
      </c>
      <c r="BJ28" s="31">
        <v>400</v>
      </c>
      <c r="BK28" s="22">
        <v>400</v>
      </c>
      <c r="BL28" s="78">
        <v>1000</v>
      </c>
      <c r="BM28" s="78">
        <v>1000</v>
      </c>
      <c r="BN28" s="78">
        <v>3</v>
      </c>
      <c r="BO28" s="78">
        <v>3</v>
      </c>
      <c r="BP28" s="27" t="s">
        <v>64</v>
      </c>
      <c r="BQ28" s="32" t="s">
        <v>65</v>
      </c>
      <c r="BR28" s="27" t="s">
        <v>64</v>
      </c>
      <c r="BS28" s="27" t="s">
        <v>64</v>
      </c>
      <c r="BT28" s="27" t="s">
        <v>65</v>
      </c>
      <c r="BU28" s="27" t="s">
        <v>64</v>
      </c>
    </row>
    <row r="29" ht="48" hidden="1" spans="1:73">
      <c r="A29" s="23">
        <v>28</v>
      </c>
      <c r="B29" s="23" t="s">
        <v>149</v>
      </c>
      <c r="C29" s="24" t="s">
        <v>150</v>
      </c>
      <c r="D29" s="24" t="s">
        <v>83</v>
      </c>
      <c r="E29" s="29">
        <v>12.3</v>
      </c>
      <c r="F29" s="24" t="s">
        <v>53</v>
      </c>
      <c r="G29" s="25">
        <v>14.5</v>
      </c>
      <c r="H29" s="24" t="s">
        <v>53</v>
      </c>
      <c r="I29" s="39"/>
      <c r="J29" s="29">
        <v>0.83</v>
      </c>
      <c r="K29" s="24" t="s">
        <v>54</v>
      </c>
      <c r="L29" s="25">
        <v>1.1</v>
      </c>
      <c r="M29" s="24" t="s">
        <v>54</v>
      </c>
      <c r="N29" s="39"/>
      <c r="O29" s="29">
        <v>390</v>
      </c>
      <c r="P29" s="24" t="s">
        <v>56</v>
      </c>
      <c r="Q29" s="25">
        <v>400</v>
      </c>
      <c r="R29" s="24" t="s">
        <v>56</v>
      </c>
      <c r="S29" s="50"/>
      <c r="T29" s="29">
        <v>170</v>
      </c>
      <c r="U29" s="24" t="s">
        <v>56</v>
      </c>
      <c r="V29" s="25">
        <v>180</v>
      </c>
      <c r="W29" s="24" t="s">
        <v>56</v>
      </c>
      <c r="X29" s="29">
        <f t="shared" si="0"/>
        <v>56.4102564102564</v>
      </c>
      <c r="Y29" s="25">
        <f t="shared" si="1"/>
        <v>55</v>
      </c>
      <c r="Z29" s="37"/>
      <c r="AA29" s="63">
        <v>360000</v>
      </c>
      <c r="AB29" s="63">
        <v>480000</v>
      </c>
      <c r="AC29" s="54" t="s">
        <v>151</v>
      </c>
      <c r="AD29" s="29">
        <f t="shared" si="12"/>
        <v>2.63170731707317</v>
      </c>
      <c r="AE29" s="59">
        <f t="shared" si="11"/>
        <v>3.03448275862069</v>
      </c>
      <c r="AF29" s="37"/>
      <c r="AG29" s="29">
        <f>J29*1000/E29</f>
        <v>67.479674796748</v>
      </c>
      <c r="AH29" s="25">
        <f t="shared" si="6"/>
        <v>75.8620689655172</v>
      </c>
      <c r="AI29" s="37"/>
      <c r="AJ29" s="29">
        <f t="shared" si="7"/>
        <v>1.48455284552846</v>
      </c>
      <c r="AK29" s="25">
        <f t="shared" si="8"/>
        <v>1.66896551724138</v>
      </c>
      <c r="AL29" s="37"/>
      <c r="AM29" s="72">
        <v>0.83</v>
      </c>
      <c r="AN29" s="24" t="s">
        <v>54</v>
      </c>
      <c r="AO29" s="25">
        <v>1.1</v>
      </c>
      <c r="AP29" s="24" t="s">
        <v>54</v>
      </c>
      <c r="AQ29" s="79">
        <f t="shared" si="9"/>
        <v>100</v>
      </c>
      <c r="AR29" s="80">
        <f t="shared" si="10"/>
        <v>100</v>
      </c>
      <c r="AS29" s="40"/>
      <c r="AT29" s="80">
        <v>88</v>
      </c>
      <c r="AU29" s="80">
        <v>90</v>
      </c>
      <c r="AV29" s="79">
        <v>93</v>
      </c>
      <c r="AW29" s="80">
        <v>95</v>
      </c>
      <c r="AX29" s="55">
        <v>0.14</v>
      </c>
      <c r="AY29" s="45" t="s">
        <v>54</v>
      </c>
      <c r="AZ29" s="44">
        <v>0.25</v>
      </c>
      <c r="BA29" s="45" t="s">
        <v>54</v>
      </c>
      <c r="BB29" s="50"/>
      <c r="BC29" s="29">
        <v>0.02</v>
      </c>
      <c r="BD29" s="24" t="s">
        <v>54</v>
      </c>
      <c r="BE29" s="25">
        <v>0.05</v>
      </c>
      <c r="BF29" s="24" t="s">
        <v>54</v>
      </c>
      <c r="BG29" s="100"/>
      <c r="BH29" s="101">
        <v>130000</v>
      </c>
      <c r="BI29" s="102">
        <v>140000</v>
      </c>
      <c r="BJ29" s="29">
        <v>600</v>
      </c>
      <c r="BK29" s="25">
        <v>1400</v>
      </c>
      <c r="BL29" s="80">
        <v>2400</v>
      </c>
      <c r="BM29" s="80">
        <v>2400</v>
      </c>
      <c r="BN29" s="80">
        <v>8</v>
      </c>
      <c r="BO29" s="80">
        <v>8</v>
      </c>
      <c r="BP29" s="27" t="s">
        <v>64</v>
      </c>
      <c r="BQ29" s="27" t="s">
        <v>65</v>
      </c>
      <c r="BR29" s="27" t="s">
        <v>65</v>
      </c>
      <c r="BS29" s="27" t="s">
        <v>64</v>
      </c>
      <c r="BT29" s="27" t="s">
        <v>64</v>
      </c>
      <c r="BU29" s="27" t="s">
        <v>64</v>
      </c>
    </row>
    <row r="30" ht="24" hidden="1" spans="1:73">
      <c r="A30" s="20">
        <v>29</v>
      </c>
      <c r="B30" s="20" t="s">
        <v>152</v>
      </c>
      <c r="C30" s="21" t="s">
        <v>153</v>
      </c>
      <c r="D30" s="21" t="s">
        <v>68</v>
      </c>
      <c r="E30" s="31">
        <v>0.3</v>
      </c>
      <c r="F30" s="20" t="s">
        <v>53</v>
      </c>
      <c r="G30" s="31">
        <v>0.25</v>
      </c>
      <c r="H30" s="20" t="s">
        <v>53</v>
      </c>
      <c r="I30" s="42"/>
      <c r="J30" s="31">
        <v>2.9</v>
      </c>
      <c r="K30" s="21" t="s">
        <v>54</v>
      </c>
      <c r="L30" s="22">
        <v>2.375</v>
      </c>
      <c r="M30" s="21" t="s">
        <v>54</v>
      </c>
      <c r="N30" s="43"/>
      <c r="O30" s="31">
        <v>2</v>
      </c>
      <c r="P30" s="20" t="s">
        <v>56</v>
      </c>
      <c r="Q30" s="31">
        <v>2</v>
      </c>
      <c r="R30" s="20" t="s">
        <v>56</v>
      </c>
      <c r="S30" s="54"/>
      <c r="T30" s="31">
        <v>0.5</v>
      </c>
      <c r="U30" s="21" t="s">
        <v>56</v>
      </c>
      <c r="V30" s="22">
        <v>0.5</v>
      </c>
      <c r="W30" s="21" t="s">
        <v>56</v>
      </c>
      <c r="X30" s="31">
        <f t="shared" si="0"/>
        <v>75</v>
      </c>
      <c r="Y30" s="22">
        <f t="shared" si="1"/>
        <v>75</v>
      </c>
      <c r="Z30" s="62"/>
      <c r="AA30" s="31">
        <f t="shared" si="2"/>
        <v>5800</v>
      </c>
      <c r="AB30" s="22">
        <f t="shared" si="3"/>
        <v>4750</v>
      </c>
      <c r="AC30" s="62"/>
      <c r="AD30" s="31">
        <f t="shared" si="12"/>
        <v>1.93333333333333</v>
      </c>
      <c r="AE30" s="59">
        <f t="shared" si="11"/>
        <v>1.9</v>
      </c>
      <c r="AF30" s="62"/>
      <c r="AG30" s="31">
        <f t="shared" si="5"/>
        <v>9666.66666666667</v>
      </c>
      <c r="AH30" s="22">
        <f t="shared" si="6"/>
        <v>9500</v>
      </c>
      <c r="AI30" s="62"/>
      <c r="AJ30" s="31">
        <f t="shared" si="7"/>
        <v>1.45</v>
      </c>
      <c r="AK30" s="22">
        <f t="shared" si="8"/>
        <v>1.425</v>
      </c>
      <c r="AL30" s="62"/>
      <c r="AM30" s="34">
        <v>0.03</v>
      </c>
      <c r="AN30" s="20" t="s">
        <v>54</v>
      </c>
      <c r="AO30" s="31">
        <v>0.02</v>
      </c>
      <c r="AP30" s="20" t="s">
        <v>54</v>
      </c>
      <c r="AQ30" s="77">
        <f t="shared" si="9"/>
        <v>1.03448275862069</v>
      </c>
      <c r="AR30" s="78">
        <f t="shared" si="10"/>
        <v>0.842105263157895</v>
      </c>
      <c r="AS30" s="47" t="s">
        <v>154</v>
      </c>
      <c r="AT30" s="77">
        <v>0</v>
      </c>
      <c r="AU30" s="78">
        <v>0</v>
      </c>
      <c r="AV30" s="77">
        <v>80</v>
      </c>
      <c r="AW30" s="77">
        <v>90</v>
      </c>
      <c r="AX30" s="69">
        <v>0.5</v>
      </c>
      <c r="AY30" s="64" t="s">
        <v>54</v>
      </c>
      <c r="AZ30" s="58">
        <v>0.2</v>
      </c>
      <c r="BA30" s="64" t="s">
        <v>54</v>
      </c>
      <c r="BB30" s="50"/>
      <c r="BC30" s="31">
        <v>0.82</v>
      </c>
      <c r="BD30" s="20" t="s">
        <v>54</v>
      </c>
      <c r="BE30" s="31">
        <v>0.6</v>
      </c>
      <c r="BF30" s="20" t="s">
        <v>54</v>
      </c>
      <c r="BG30" s="100"/>
      <c r="BH30" s="98">
        <v>2250</v>
      </c>
      <c r="BI30" s="98">
        <v>2250</v>
      </c>
      <c r="BJ30" s="31">
        <v>23.5</v>
      </c>
      <c r="BK30" s="22">
        <v>20</v>
      </c>
      <c r="BL30" s="78">
        <v>100</v>
      </c>
      <c r="BM30" s="78">
        <v>100</v>
      </c>
      <c r="BN30" s="78">
        <v>6</v>
      </c>
      <c r="BO30" s="78">
        <v>6</v>
      </c>
      <c r="BP30" s="27" t="s">
        <v>65</v>
      </c>
      <c r="BQ30" s="27" t="s">
        <v>65</v>
      </c>
      <c r="BR30" s="27" t="s">
        <v>65</v>
      </c>
      <c r="BS30" s="27" t="s">
        <v>65</v>
      </c>
      <c r="BT30" s="27" t="s">
        <v>65</v>
      </c>
      <c r="BU30" s="27" t="s">
        <v>64</v>
      </c>
    </row>
    <row r="31" ht="48" hidden="1" spans="1:73">
      <c r="A31" s="23">
        <v>30</v>
      </c>
      <c r="B31" s="23" t="s">
        <v>155</v>
      </c>
      <c r="C31" s="24" t="s">
        <v>156</v>
      </c>
      <c r="D31" s="24" t="s">
        <v>72</v>
      </c>
      <c r="E31" s="25">
        <v>4.3</v>
      </c>
      <c r="F31" s="24" t="s">
        <v>53</v>
      </c>
      <c r="G31" s="25">
        <v>4.3</v>
      </c>
      <c r="H31" s="24" t="s">
        <v>53</v>
      </c>
      <c r="I31" s="43"/>
      <c r="J31" s="25">
        <v>2</v>
      </c>
      <c r="K31" s="24" t="s">
        <v>54</v>
      </c>
      <c r="L31" s="25">
        <v>0.02</v>
      </c>
      <c r="M31" s="24" t="s">
        <v>54</v>
      </c>
      <c r="N31" s="43"/>
      <c r="O31" s="44">
        <v>8</v>
      </c>
      <c r="P31" s="45" t="s">
        <v>56</v>
      </c>
      <c r="Q31" s="44">
        <v>137</v>
      </c>
      <c r="R31" s="45" t="s">
        <v>56</v>
      </c>
      <c r="S31" s="50" t="s">
        <v>157</v>
      </c>
      <c r="T31" s="44">
        <v>6</v>
      </c>
      <c r="U31" s="45" t="s">
        <v>56</v>
      </c>
      <c r="V31" s="44">
        <v>107.5</v>
      </c>
      <c r="W31" s="45" t="s">
        <v>56</v>
      </c>
      <c r="X31" s="29">
        <f t="shared" si="0"/>
        <v>25</v>
      </c>
      <c r="Y31" s="25">
        <f t="shared" si="1"/>
        <v>21.5328467153285</v>
      </c>
      <c r="Z31" s="62"/>
      <c r="AA31" s="29">
        <f t="shared" si="2"/>
        <v>16000</v>
      </c>
      <c r="AB31" s="25">
        <f t="shared" si="3"/>
        <v>2740</v>
      </c>
      <c r="AC31" s="62"/>
      <c r="AD31" s="29">
        <f t="shared" si="12"/>
        <v>0.372093023255814</v>
      </c>
      <c r="AE31" s="59">
        <f t="shared" si="11"/>
        <v>0.0637209302325581</v>
      </c>
      <c r="AF31" s="62"/>
      <c r="AG31" s="29">
        <f t="shared" si="5"/>
        <v>465.116279069767</v>
      </c>
      <c r="AH31" s="25">
        <f t="shared" si="6"/>
        <v>4.65116279069767</v>
      </c>
      <c r="AI31" s="62"/>
      <c r="AJ31" s="29">
        <f t="shared" si="7"/>
        <v>0.0930232558139535</v>
      </c>
      <c r="AK31" s="25">
        <f t="shared" si="8"/>
        <v>0.0137209302325581</v>
      </c>
      <c r="AL31" s="62"/>
      <c r="AM31" s="71">
        <v>0.8</v>
      </c>
      <c r="AN31" s="24" t="s">
        <v>54</v>
      </c>
      <c r="AO31" s="25">
        <v>0</v>
      </c>
      <c r="AP31" s="24" t="s">
        <v>54</v>
      </c>
      <c r="AQ31" s="79">
        <f t="shared" si="9"/>
        <v>40</v>
      </c>
      <c r="AR31" s="80">
        <f t="shared" si="10"/>
        <v>0</v>
      </c>
      <c r="AS31" s="38"/>
      <c r="AT31" s="79">
        <v>0</v>
      </c>
      <c r="AU31" s="80">
        <v>11.6</v>
      </c>
      <c r="AV31" s="80">
        <v>30</v>
      </c>
      <c r="AW31" s="80">
        <v>30</v>
      </c>
      <c r="AX31" s="44">
        <v>0.2</v>
      </c>
      <c r="AY31" s="45" t="s">
        <v>54</v>
      </c>
      <c r="AZ31" s="44">
        <v>0.003</v>
      </c>
      <c r="BA31" s="45" t="s">
        <v>54</v>
      </c>
      <c r="BB31" s="50"/>
      <c r="BC31" s="25">
        <v>0</v>
      </c>
      <c r="BD31" s="24" t="s">
        <v>54</v>
      </c>
      <c r="BE31" s="25">
        <v>0</v>
      </c>
      <c r="BF31" s="24" t="s">
        <v>54</v>
      </c>
      <c r="BG31" s="100"/>
      <c r="BH31" s="102">
        <v>28000</v>
      </c>
      <c r="BI31" s="102">
        <v>28000</v>
      </c>
      <c r="BJ31" s="25">
        <v>400</v>
      </c>
      <c r="BK31" s="25">
        <v>300</v>
      </c>
      <c r="BL31" s="80">
        <v>20</v>
      </c>
      <c r="BM31" s="80">
        <v>20</v>
      </c>
      <c r="BN31" s="80">
        <v>1</v>
      </c>
      <c r="BO31" s="80">
        <v>1</v>
      </c>
      <c r="BP31" s="27" t="s">
        <v>65</v>
      </c>
      <c r="BQ31" s="27" t="s">
        <v>65</v>
      </c>
      <c r="BR31" s="27" t="s">
        <v>65</v>
      </c>
      <c r="BS31" s="27" t="s">
        <v>65</v>
      </c>
      <c r="BT31" s="27" t="s">
        <v>65</v>
      </c>
      <c r="BU31" s="27" t="s">
        <v>65</v>
      </c>
    </row>
    <row r="32" ht="24" hidden="1" spans="1:73">
      <c r="A32" s="20">
        <v>31</v>
      </c>
      <c r="B32" s="20" t="s">
        <v>158</v>
      </c>
      <c r="C32" s="21" t="s">
        <v>159</v>
      </c>
      <c r="D32" s="21" t="s">
        <v>52</v>
      </c>
      <c r="E32" s="22">
        <v>21.7</v>
      </c>
      <c r="F32" s="21" t="s">
        <v>53</v>
      </c>
      <c r="G32" s="22">
        <v>21.7</v>
      </c>
      <c r="H32" s="21" t="s">
        <v>53</v>
      </c>
      <c r="I32" s="39"/>
      <c r="J32" s="22">
        <v>2.4</v>
      </c>
      <c r="K32" s="21" t="s">
        <v>54</v>
      </c>
      <c r="L32" s="22">
        <v>2.5</v>
      </c>
      <c r="M32" s="21" t="s">
        <v>54</v>
      </c>
      <c r="N32" s="39"/>
      <c r="O32" s="22">
        <v>20</v>
      </c>
      <c r="P32" s="21" t="s">
        <v>56</v>
      </c>
      <c r="Q32" s="22">
        <v>20</v>
      </c>
      <c r="R32" s="21" t="s">
        <v>56</v>
      </c>
      <c r="S32" s="50"/>
      <c r="T32" s="31">
        <v>7</v>
      </c>
      <c r="U32" s="21" t="s">
        <v>56</v>
      </c>
      <c r="V32" s="22">
        <v>7</v>
      </c>
      <c r="W32" s="21" t="s">
        <v>56</v>
      </c>
      <c r="X32" s="31">
        <f t="shared" si="0"/>
        <v>65</v>
      </c>
      <c r="Y32" s="22">
        <f t="shared" si="1"/>
        <v>65</v>
      </c>
      <c r="Z32" s="37"/>
      <c r="AA32" s="31">
        <f t="shared" si="2"/>
        <v>48000</v>
      </c>
      <c r="AB32" s="22">
        <f t="shared" si="3"/>
        <v>50000</v>
      </c>
      <c r="AC32" s="37"/>
      <c r="AD32" s="31">
        <f t="shared" si="12"/>
        <v>0.221198156682028</v>
      </c>
      <c r="AE32" s="59">
        <f t="shared" si="11"/>
        <v>0.230414746543779</v>
      </c>
      <c r="AF32" s="37"/>
      <c r="AG32" s="31">
        <f t="shared" si="5"/>
        <v>110.599078341014</v>
      </c>
      <c r="AH32" s="22">
        <f t="shared" si="6"/>
        <v>115.207373271889</v>
      </c>
      <c r="AI32" s="37"/>
      <c r="AJ32" s="31">
        <f t="shared" si="7"/>
        <v>0.143778801843318</v>
      </c>
      <c r="AK32" s="22">
        <f t="shared" si="8"/>
        <v>0.149769585253456</v>
      </c>
      <c r="AL32" s="37"/>
      <c r="AM32" s="48">
        <v>1.35</v>
      </c>
      <c r="AN32" s="21" t="s">
        <v>54</v>
      </c>
      <c r="AO32" s="22">
        <v>1.4</v>
      </c>
      <c r="AP32" s="21" t="s">
        <v>54</v>
      </c>
      <c r="AQ32" s="77">
        <f t="shared" si="9"/>
        <v>56.25</v>
      </c>
      <c r="AR32" s="78">
        <f t="shared" si="10"/>
        <v>56</v>
      </c>
      <c r="AS32" s="40" t="s">
        <v>160</v>
      </c>
      <c r="AT32" s="77">
        <v>6</v>
      </c>
      <c r="AU32" s="78">
        <v>7</v>
      </c>
      <c r="AV32" s="78">
        <v>83</v>
      </c>
      <c r="AW32" s="78">
        <v>83</v>
      </c>
      <c r="AX32" s="75">
        <v>4800</v>
      </c>
      <c r="AY32" s="90" t="s">
        <v>61</v>
      </c>
      <c r="AZ32" s="75">
        <v>5000</v>
      </c>
      <c r="BA32" s="90" t="s">
        <v>61</v>
      </c>
      <c r="BB32" s="50"/>
      <c r="BC32" s="22">
        <v>0</v>
      </c>
      <c r="BD32" s="21" t="s">
        <v>54</v>
      </c>
      <c r="BE32" s="22">
        <v>0</v>
      </c>
      <c r="BF32" s="21" t="s">
        <v>54</v>
      </c>
      <c r="BG32" s="100"/>
      <c r="BH32" s="98">
        <v>18000</v>
      </c>
      <c r="BI32" s="99">
        <v>18000</v>
      </c>
      <c r="BJ32" s="22">
        <v>150</v>
      </c>
      <c r="BK32" s="22">
        <v>150</v>
      </c>
      <c r="BL32" s="78">
        <v>23</v>
      </c>
      <c r="BM32" s="78">
        <v>23</v>
      </c>
      <c r="BN32" s="78">
        <v>1</v>
      </c>
      <c r="BO32" s="78">
        <v>1</v>
      </c>
      <c r="BP32" s="27" t="s">
        <v>65</v>
      </c>
      <c r="BQ32" s="27" t="s">
        <v>64</v>
      </c>
      <c r="BR32" s="27" t="s">
        <v>65</v>
      </c>
      <c r="BS32" s="27" t="s">
        <v>65</v>
      </c>
      <c r="BT32" s="27" t="s">
        <v>65</v>
      </c>
      <c r="BU32" s="27" t="s">
        <v>64</v>
      </c>
    </row>
    <row r="33" ht="60" hidden="1" spans="1:73">
      <c r="A33" s="23">
        <v>32</v>
      </c>
      <c r="B33" s="23" t="s">
        <v>161</v>
      </c>
      <c r="C33" s="24" t="s">
        <v>162</v>
      </c>
      <c r="D33" s="24" t="s">
        <v>72</v>
      </c>
      <c r="E33" s="25">
        <v>3.8</v>
      </c>
      <c r="F33" s="24" t="s">
        <v>53</v>
      </c>
      <c r="G33" s="25">
        <v>3.8</v>
      </c>
      <c r="H33" s="24" t="s">
        <v>53</v>
      </c>
      <c r="I33" s="39"/>
      <c r="J33" s="25">
        <v>3.5</v>
      </c>
      <c r="K33" s="24" t="s">
        <v>54</v>
      </c>
      <c r="L33" s="25">
        <v>3.35</v>
      </c>
      <c r="M33" s="24" t="s">
        <v>54</v>
      </c>
      <c r="N33" s="39"/>
      <c r="O33" s="25">
        <v>12</v>
      </c>
      <c r="P33" s="24" t="s">
        <v>56</v>
      </c>
      <c r="Q33" s="25">
        <v>15</v>
      </c>
      <c r="R33" s="24" t="s">
        <v>56</v>
      </c>
      <c r="S33" s="50"/>
      <c r="T33" s="25">
        <v>4</v>
      </c>
      <c r="U33" s="24" t="s">
        <v>56</v>
      </c>
      <c r="V33" s="25">
        <v>4</v>
      </c>
      <c r="W33" s="24" t="s">
        <v>56</v>
      </c>
      <c r="X33" s="29">
        <f t="shared" si="0"/>
        <v>66.6666666666667</v>
      </c>
      <c r="Y33" s="65">
        <v>67.3</v>
      </c>
      <c r="Z33" s="38" t="s">
        <v>163</v>
      </c>
      <c r="AA33" s="63">
        <v>37500</v>
      </c>
      <c r="AB33" s="63">
        <v>35000</v>
      </c>
      <c r="AC33" s="54" t="s">
        <v>164</v>
      </c>
      <c r="AD33" s="29">
        <f t="shared" si="12"/>
        <v>1.10526315789474</v>
      </c>
      <c r="AE33" s="63">
        <v>1.2037</v>
      </c>
      <c r="AF33" s="38" t="s">
        <v>165</v>
      </c>
      <c r="AG33" s="29">
        <f t="shared" si="5"/>
        <v>921.052631578947</v>
      </c>
      <c r="AH33" s="63">
        <v>780</v>
      </c>
      <c r="AI33" s="38" t="s">
        <v>166</v>
      </c>
      <c r="AJ33" s="29">
        <f t="shared" si="7"/>
        <v>0.736842105263158</v>
      </c>
      <c r="AK33" s="63">
        <v>0.7632</v>
      </c>
      <c r="AL33" s="38" t="s">
        <v>167</v>
      </c>
      <c r="AM33" s="71">
        <v>0</v>
      </c>
      <c r="AN33" s="24" t="s">
        <v>54</v>
      </c>
      <c r="AO33" s="25">
        <v>0</v>
      </c>
      <c r="AP33" s="24" t="s">
        <v>54</v>
      </c>
      <c r="AQ33" s="79">
        <f t="shared" si="9"/>
        <v>0</v>
      </c>
      <c r="AR33" s="80">
        <f t="shared" si="10"/>
        <v>0</v>
      </c>
      <c r="AS33" s="40"/>
      <c r="AT33" s="79">
        <v>5</v>
      </c>
      <c r="AU33" s="80">
        <v>5</v>
      </c>
      <c r="AV33" s="80">
        <v>90</v>
      </c>
      <c r="AW33" s="80">
        <v>90</v>
      </c>
      <c r="AX33" s="25">
        <v>1.5</v>
      </c>
      <c r="AY33" s="24" t="s">
        <v>54</v>
      </c>
      <c r="AZ33" s="25">
        <v>1.2</v>
      </c>
      <c r="BA33" s="24" t="s">
        <v>54</v>
      </c>
      <c r="BB33" s="50"/>
      <c r="BC33" s="25">
        <v>0</v>
      </c>
      <c r="BD33" s="24" t="s">
        <v>54</v>
      </c>
      <c r="BE33" s="25">
        <v>0</v>
      </c>
      <c r="BF33" s="24" t="s">
        <v>54</v>
      </c>
      <c r="BG33" s="100"/>
      <c r="BH33" s="102">
        <v>5000</v>
      </c>
      <c r="BI33" s="102">
        <v>5000</v>
      </c>
      <c r="BJ33" s="25">
        <v>30</v>
      </c>
      <c r="BK33" s="71" t="s">
        <v>69</v>
      </c>
      <c r="BL33" s="80" t="s">
        <v>168</v>
      </c>
      <c r="BM33" s="80" t="s">
        <v>168</v>
      </c>
      <c r="BN33" s="80">
        <v>1</v>
      </c>
      <c r="BO33" s="80">
        <v>1</v>
      </c>
      <c r="BP33" s="27" t="s">
        <v>65</v>
      </c>
      <c r="BQ33" s="27" t="s">
        <v>65</v>
      </c>
      <c r="BR33" s="27" t="s">
        <v>65</v>
      </c>
      <c r="BS33" s="27" t="s">
        <v>64</v>
      </c>
      <c r="BT33" s="27" t="s">
        <v>64</v>
      </c>
      <c r="BU33" s="27" t="s">
        <v>64</v>
      </c>
    </row>
    <row r="34" ht="48" hidden="1" spans="1:73">
      <c r="A34" s="20">
        <v>33</v>
      </c>
      <c r="B34" s="20" t="s">
        <v>169</v>
      </c>
      <c r="C34" s="21" t="s">
        <v>170</v>
      </c>
      <c r="D34" s="21" t="s">
        <v>171</v>
      </c>
      <c r="E34" s="22">
        <v>4.6</v>
      </c>
      <c r="F34" s="21" t="s">
        <v>53</v>
      </c>
      <c r="G34" s="22">
        <v>4.6</v>
      </c>
      <c r="H34" s="21" t="s">
        <v>53</v>
      </c>
      <c r="I34" s="39"/>
      <c r="J34" s="22">
        <v>3.2</v>
      </c>
      <c r="K34" s="21" t="s">
        <v>54</v>
      </c>
      <c r="L34" s="22">
        <v>3.4</v>
      </c>
      <c r="M34" s="21" t="s">
        <v>54</v>
      </c>
      <c r="N34" s="39"/>
      <c r="O34" s="22">
        <v>55</v>
      </c>
      <c r="P34" s="21" t="s">
        <v>56</v>
      </c>
      <c r="Q34" s="22">
        <v>60</v>
      </c>
      <c r="R34" s="21" t="s">
        <v>56</v>
      </c>
      <c r="S34" s="50"/>
      <c r="T34" s="31">
        <v>37</v>
      </c>
      <c r="U34" s="21" t="s">
        <v>56</v>
      </c>
      <c r="V34" s="22">
        <v>37</v>
      </c>
      <c r="W34" s="21" t="s">
        <v>56</v>
      </c>
      <c r="X34" s="31">
        <f t="shared" si="0"/>
        <v>32.7272727272727</v>
      </c>
      <c r="Y34" s="22">
        <f t="shared" si="1"/>
        <v>38.3333333333333</v>
      </c>
      <c r="Z34" s="38" t="s">
        <v>172</v>
      </c>
      <c r="AA34" s="31">
        <f t="shared" si="2"/>
        <v>176000</v>
      </c>
      <c r="AB34" s="22">
        <f t="shared" si="3"/>
        <v>204000</v>
      </c>
      <c r="AC34" s="37"/>
      <c r="AD34" s="31">
        <f t="shared" si="12"/>
        <v>3.82608695652174</v>
      </c>
      <c r="AE34" s="59">
        <f>L34*Q34*1000/G34/10000</f>
        <v>4.43478260869565</v>
      </c>
      <c r="AF34" s="38" t="s">
        <v>173</v>
      </c>
      <c r="AG34" s="31">
        <f t="shared" si="5"/>
        <v>695.652173913043</v>
      </c>
      <c r="AH34" s="22">
        <f t="shared" si="6"/>
        <v>739.130434782609</v>
      </c>
      <c r="AI34" s="37"/>
      <c r="AJ34" s="31">
        <f t="shared" si="7"/>
        <v>1.25217391304348</v>
      </c>
      <c r="AK34" s="22">
        <f t="shared" si="8"/>
        <v>1.7</v>
      </c>
      <c r="AL34" s="38" t="s">
        <v>174</v>
      </c>
      <c r="AM34" s="34">
        <v>1</v>
      </c>
      <c r="AN34" s="21" t="s">
        <v>54</v>
      </c>
      <c r="AO34" s="22">
        <v>1.3</v>
      </c>
      <c r="AP34" s="21" t="s">
        <v>54</v>
      </c>
      <c r="AQ34" s="77">
        <f t="shared" si="9"/>
        <v>31.25</v>
      </c>
      <c r="AR34" s="78">
        <f t="shared" si="10"/>
        <v>38.2352941176471</v>
      </c>
      <c r="AS34" s="40"/>
      <c r="AT34" s="78">
        <v>90</v>
      </c>
      <c r="AU34" s="78">
        <v>91</v>
      </c>
      <c r="AV34" s="78">
        <v>65</v>
      </c>
      <c r="AW34" s="78">
        <v>78.2</v>
      </c>
      <c r="AX34" s="31">
        <v>0.011</v>
      </c>
      <c r="AY34" s="21" t="s">
        <v>54</v>
      </c>
      <c r="AZ34" s="22">
        <v>0.013</v>
      </c>
      <c r="BA34" s="21" t="s">
        <v>54</v>
      </c>
      <c r="BB34" s="50"/>
      <c r="BC34" s="22">
        <v>0.8</v>
      </c>
      <c r="BD34" s="21" t="s">
        <v>54</v>
      </c>
      <c r="BE34" s="22">
        <v>1</v>
      </c>
      <c r="BF34" s="21" t="s">
        <v>54</v>
      </c>
      <c r="BG34" s="100"/>
      <c r="BH34" s="99">
        <v>16000</v>
      </c>
      <c r="BI34" s="99">
        <v>16300</v>
      </c>
      <c r="BJ34" s="22">
        <v>65</v>
      </c>
      <c r="BK34" s="48" t="s">
        <v>69</v>
      </c>
      <c r="BL34" s="78">
        <v>10000</v>
      </c>
      <c r="BM34" s="78">
        <v>10000</v>
      </c>
      <c r="BN34" s="78">
        <v>2</v>
      </c>
      <c r="BO34" s="78">
        <v>3</v>
      </c>
      <c r="BP34" s="27" t="s">
        <v>65</v>
      </c>
      <c r="BQ34" s="27" t="s">
        <v>64</v>
      </c>
      <c r="BR34" s="27" t="s">
        <v>65</v>
      </c>
      <c r="BS34" s="27" t="s">
        <v>65</v>
      </c>
      <c r="BT34" s="27" t="s">
        <v>65</v>
      </c>
      <c r="BU34" s="27" t="s">
        <v>65</v>
      </c>
    </row>
    <row r="35" ht="48" hidden="1" spans="1:73">
      <c r="A35" s="23">
        <v>34</v>
      </c>
      <c r="B35" s="23" t="s">
        <v>175</v>
      </c>
      <c r="C35" s="24" t="s">
        <v>176</v>
      </c>
      <c r="D35" s="24" t="s">
        <v>119</v>
      </c>
      <c r="E35" s="29">
        <v>4.05</v>
      </c>
      <c r="F35" s="24" t="s">
        <v>53</v>
      </c>
      <c r="G35" s="25">
        <v>4.15</v>
      </c>
      <c r="H35" s="24" t="s">
        <v>53</v>
      </c>
      <c r="I35" s="39"/>
      <c r="J35" s="29">
        <v>0.193</v>
      </c>
      <c r="K35" s="24" t="s">
        <v>54</v>
      </c>
      <c r="L35" s="25">
        <v>0.21</v>
      </c>
      <c r="M35" s="24" t="s">
        <v>54</v>
      </c>
      <c r="N35" s="46" t="s">
        <v>177</v>
      </c>
      <c r="O35" s="25">
        <v>560</v>
      </c>
      <c r="P35" s="24" t="s">
        <v>56</v>
      </c>
      <c r="Q35" s="25">
        <v>560</v>
      </c>
      <c r="R35" s="24" t="s">
        <v>56</v>
      </c>
      <c r="S35" s="50"/>
      <c r="T35" s="25">
        <v>200</v>
      </c>
      <c r="U35" s="24" t="s">
        <v>56</v>
      </c>
      <c r="V35" s="25">
        <v>200</v>
      </c>
      <c r="W35" s="24" t="s">
        <v>56</v>
      </c>
      <c r="X35" s="29">
        <f t="shared" ref="X35:X65" si="13">(O35-T35)/O35*100</f>
        <v>64.2857142857143</v>
      </c>
      <c r="Y35" s="25">
        <f t="shared" ref="Y35:Y65" si="14">(Q35-V35)/Q35*100</f>
        <v>64.2857142857143</v>
      </c>
      <c r="Z35" s="37"/>
      <c r="AA35" s="29">
        <f t="shared" ref="AA35:AA65" si="15">J35*O35*1000</f>
        <v>108080</v>
      </c>
      <c r="AB35" s="25">
        <f t="shared" ref="AB35:AB65" si="16">L35*Q35*1000</f>
        <v>117600</v>
      </c>
      <c r="AC35" s="38" t="s">
        <v>178</v>
      </c>
      <c r="AD35" s="29">
        <f t="shared" si="12"/>
        <v>2.66864197530864</v>
      </c>
      <c r="AE35" s="59">
        <f t="shared" ref="AE35:AE65" si="17">L35*Q35*1000/G35/10000</f>
        <v>2.83373493975904</v>
      </c>
      <c r="AF35" s="38" t="s">
        <v>178</v>
      </c>
      <c r="AG35" s="29">
        <f t="shared" ref="AG35:AG65" si="18">J35*1000/E35</f>
        <v>47.6543209876543</v>
      </c>
      <c r="AH35" s="25">
        <f t="shared" ref="AH35:AH65" si="19">L35*1000/G35</f>
        <v>50.6024096385542</v>
      </c>
      <c r="AI35" s="37"/>
      <c r="AJ35" s="29">
        <f t="shared" ref="AJ35:AJ65" si="20">(O35-T35)*J35*1000/(E35*10000)</f>
        <v>1.71555555555556</v>
      </c>
      <c r="AK35" s="25">
        <f t="shared" ref="AK35:AK65" si="21">(Q35-V35)*L35*1000/(G35*10000)</f>
        <v>1.82168674698795</v>
      </c>
      <c r="AL35" s="38" t="s">
        <v>179</v>
      </c>
      <c r="AM35" s="71">
        <v>0.19</v>
      </c>
      <c r="AN35" s="24" t="s">
        <v>54</v>
      </c>
      <c r="AO35" s="25">
        <v>0.21</v>
      </c>
      <c r="AP35" s="24" t="s">
        <v>54</v>
      </c>
      <c r="AQ35" s="79">
        <f t="shared" ref="AQ35:AQ65" si="22">AM35/J35*100</f>
        <v>98.4455958549223</v>
      </c>
      <c r="AR35" s="80">
        <f t="shared" ref="AR35:AR65" si="23">AO35/L35*100</f>
        <v>100</v>
      </c>
      <c r="AS35" s="38" t="s">
        <v>178</v>
      </c>
      <c r="AT35" s="80">
        <v>0</v>
      </c>
      <c r="AU35" s="80">
        <v>0</v>
      </c>
      <c r="AV35" s="80">
        <v>60</v>
      </c>
      <c r="AW35" s="80">
        <v>65</v>
      </c>
      <c r="AX35" s="29">
        <v>0.003</v>
      </c>
      <c r="AY35" s="24" t="s">
        <v>54</v>
      </c>
      <c r="AZ35" s="25">
        <v>0.004</v>
      </c>
      <c r="BA35" s="24" t="s">
        <v>54</v>
      </c>
      <c r="BB35" s="50"/>
      <c r="BC35" s="25">
        <v>0.001</v>
      </c>
      <c r="BD35" s="24" t="s">
        <v>54</v>
      </c>
      <c r="BE35" s="25">
        <v>0.001</v>
      </c>
      <c r="BF35" s="24" t="s">
        <v>54</v>
      </c>
      <c r="BG35" s="100"/>
      <c r="BH35" s="102">
        <v>20000</v>
      </c>
      <c r="BI35" s="102">
        <v>22000</v>
      </c>
      <c r="BJ35" s="25">
        <v>205</v>
      </c>
      <c r="BK35" s="25">
        <v>300</v>
      </c>
      <c r="BL35" s="106" t="s">
        <v>69</v>
      </c>
      <c r="BM35" s="80">
        <v>1000</v>
      </c>
      <c r="BN35" s="106" t="s">
        <v>69</v>
      </c>
      <c r="BO35" s="80">
        <v>1</v>
      </c>
      <c r="BP35" s="27" t="s">
        <v>64</v>
      </c>
      <c r="BQ35" s="27" t="s">
        <v>65</v>
      </c>
      <c r="BR35" s="27" t="s">
        <v>65</v>
      </c>
      <c r="BS35" s="27" t="s">
        <v>64</v>
      </c>
      <c r="BT35" s="27" t="s">
        <v>65</v>
      </c>
      <c r="BU35" s="27" t="s">
        <v>64</v>
      </c>
    </row>
    <row r="36" spans="1:73">
      <c r="A36" s="20">
        <v>35</v>
      </c>
      <c r="B36" s="20" t="s">
        <v>180</v>
      </c>
      <c r="C36" s="21" t="s">
        <v>181</v>
      </c>
      <c r="D36" s="21" t="s">
        <v>89</v>
      </c>
      <c r="E36" s="22">
        <v>1500</v>
      </c>
      <c r="F36" s="33" t="s">
        <v>128</v>
      </c>
      <c r="G36" s="22">
        <v>1800</v>
      </c>
      <c r="H36" s="33" t="s">
        <v>128</v>
      </c>
      <c r="I36" s="39"/>
      <c r="J36" s="31">
        <v>2.1</v>
      </c>
      <c r="K36" s="21" t="s">
        <v>54</v>
      </c>
      <c r="L36" s="31">
        <v>2.52</v>
      </c>
      <c r="M36" s="21" t="s">
        <v>54</v>
      </c>
      <c r="N36" s="39"/>
      <c r="O36" s="22">
        <v>50</v>
      </c>
      <c r="P36" s="21" t="s">
        <v>56</v>
      </c>
      <c r="Q36" s="22">
        <v>54</v>
      </c>
      <c r="R36" s="21" t="s">
        <v>56</v>
      </c>
      <c r="S36" s="50"/>
      <c r="T36" s="22">
        <v>47</v>
      </c>
      <c r="U36" s="21" t="s">
        <v>56</v>
      </c>
      <c r="V36" s="22">
        <v>49</v>
      </c>
      <c r="W36" s="21" t="s">
        <v>56</v>
      </c>
      <c r="X36" s="31">
        <f t="shared" si="13"/>
        <v>6</v>
      </c>
      <c r="Y36" s="22">
        <f t="shared" si="14"/>
        <v>9.25925925925926</v>
      </c>
      <c r="Z36" s="37"/>
      <c r="AA36" s="31">
        <f t="shared" si="15"/>
        <v>105000</v>
      </c>
      <c r="AB36" s="22">
        <f t="shared" si="16"/>
        <v>136080</v>
      </c>
      <c r="AC36" s="37"/>
      <c r="AD36" s="64" t="s">
        <v>69</v>
      </c>
      <c r="AE36" s="64" t="s">
        <v>69</v>
      </c>
      <c r="AF36" s="37" t="s">
        <v>69</v>
      </c>
      <c r="AG36" s="34" t="s">
        <v>69</v>
      </c>
      <c r="AH36" s="48" t="s">
        <v>69</v>
      </c>
      <c r="AI36" s="37"/>
      <c r="AJ36" s="74" t="s">
        <v>69</v>
      </c>
      <c r="AK36" s="75" t="s">
        <v>69</v>
      </c>
      <c r="AL36" s="37"/>
      <c r="AM36" s="34">
        <v>0.45</v>
      </c>
      <c r="AN36" s="21" t="s">
        <v>54</v>
      </c>
      <c r="AO36" s="22">
        <v>0.2</v>
      </c>
      <c r="AP36" s="21" t="s">
        <v>54</v>
      </c>
      <c r="AQ36" s="77">
        <f t="shared" si="22"/>
        <v>21.4285714285714</v>
      </c>
      <c r="AR36" s="78">
        <f t="shared" si="23"/>
        <v>7.93650793650794</v>
      </c>
      <c r="AS36" s="40"/>
      <c r="AT36" s="77">
        <v>45</v>
      </c>
      <c r="AU36" s="78">
        <v>60</v>
      </c>
      <c r="AV36" s="77">
        <v>65</v>
      </c>
      <c r="AW36" s="78">
        <v>60</v>
      </c>
      <c r="AX36" s="31">
        <v>0.15</v>
      </c>
      <c r="AY36" s="21" t="s">
        <v>54</v>
      </c>
      <c r="AZ36" s="22">
        <v>0.3</v>
      </c>
      <c r="BA36" s="21" t="s">
        <v>54</v>
      </c>
      <c r="BB36" s="50"/>
      <c r="BC36" s="22">
        <v>0</v>
      </c>
      <c r="BD36" s="21" t="s">
        <v>54</v>
      </c>
      <c r="BE36" s="22">
        <v>0</v>
      </c>
      <c r="BF36" s="21" t="s">
        <v>54</v>
      </c>
      <c r="BG36" s="100"/>
      <c r="BH36" s="98">
        <v>215</v>
      </c>
      <c r="BI36" s="99">
        <v>450</v>
      </c>
      <c r="BJ36" s="22">
        <v>500</v>
      </c>
      <c r="BK36" s="22">
        <v>550</v>
      </c>
      <c r="BL36" s="77">
        <v>2500</v>
      </c>
      <c r="BM36" s="77">
        <v>2500</v>
      </c>
      <c r="BN36" s="78">
        <v>2.5</v>
      </c>
      <c r="BO36" s="78">
        <v>2.5</v>
      </c>
      <c r="BP36" s="27" t="s">
        <v>64</v>
      </c>
      <c r="BQ36" s="27" t="s">
        <v>65</v>
      </c>
      <c r="BR36" s="27" t="s">
        <v>65</v>
      </c>
      <c r="BS36" s="27" t="s">
        <v>65</v>
      </c>
      <c r="BT36" s="27" t="s">
        <v>65</v>
      </c>
      <c r="BU36" s="27" t="s">
        <v>64</v>
      </c>
    </row>
    <row r="37" ht="36" hidden="1" spans="1:73">
      <c r="A37" s="23">
        <v>36</v>
      </c>
      <c r="B37" s="23" t="s">
        <v>182</v>
      </c>
      <c r="C37" s="24" t="s">
        <v>183</v>
      </c>
      <c r="D37" s="24" t="s">
        <v>72</v>
      </c>
      <c r="E37" s="29">
        <v>17.3</v>
      </c>
      <c r="F37" s="23" t="s">
        <v>53</v>
      </c>
      <c r="G37" s="29">
        <v>17.3</v>
      </c>
      <c r="H37" s="23" t="s">
        <v>53</v>
      </c>
      <c r="I37" s="42"/>
      <c r="J37" s="29">
        <v>3.44</v>
      </c>
      <c r="K37" s="24" t="s">
        <v>54</v>
      </c>
      <c r="L37" s="25">
        <v>0.6</v>
      </c>
      <c r="M37" s="24" t="s">
        <v>54</v>
      </c>
      <c r="N37" s="43"/>
      <c r="O37" s="29">
        <v>10</v>
      </c>
      <c r="P37" s="23" t="s">
        <v>56</v>
      </c>
      <c r="Q37" s="29">
        <v>50</v>
      </c>
      <c r="R37" s="23" t="s">
        <v>56</v>
      </c>
      <c r="S37" s="54"/>
      <c r="T37" s="29">
        <v>7</v>
      </c>
      <c r="U37" s="24" t="s">
        <v>56</v>
      </c>
      <c r="V37" s="25">
        <v>30</v>
      </c>
      <c r="W37" s="24" t="s">
        <v>56</v>
      </c>
      <c r="X37" s="29">
        <f t="shared" si="13"/>
        <v>30</v>
      </c>
      <c r="Y37" s="25">
        <f t="shared" si="14"/>
        <v>40</v>
      </c>
      <c r="Z37" s="62"/>
      <c r="AA37" s="29">
        <f t="shared" si="15"/>
        <v>34400</v>
      </c>
      <c r="AB37" s="25">
        <f t="shared" si="16"/>
        <v>30000</v>
      </c>
      <c r="AC37" s="62"/>
      <c r="AD37" s="29">
        <f t="shared" si="12"/>
        <v>0.198843930635838</v>
      </c>
      <c r="AE37" s="59">
        <f t="shared" si="17"/>
        <v>0.173410404624277</v>
      </c>
      <c r="AF37" s="62"/>
      <c r="AG37" s="29">
        <f t="shared" si="18"/>
        <v>198.843930635838</v>
      </c>
      <c r="AH37" s="25">
        <f t="shared" si="19"/>
        <v>34.6820809248555</v>
      </c>
      <c r="AI37" s="62"/>
      <c r="AJ37" s="29">
        <f t="shared" si="20"/>
        <v>0.0596531791907514</v>
      </c>
      <c r="AK37" s="25">
        <f t="shared" si="21"/>
        <v>0.069364161849711</v>
      </c>
      <c r="AL37" s="62"/>
      <c r="AM37" s="72">
        <v>0.005</v>
      </c>
      <c r="AN37" s="23" t="s">
        <v>54</v>
      </c>
      <c r="AO37" s="29">
        <v>0.001</v>
      </c>
      <c r="AP37" s="23" t="s">
        <v>54</v>
      </c>
      <c r="AQ37" s="86">
        <f t="shared" si="22"/>
        <v>0.145348837209302</v>
      </c>
      <c r="AR37" s="87">
        <f t="shared" si="23"/>
        <v>0.166666666666667</v>
      </c>
      <c r="AS37" s="38" t="s">
        <v>184</v>
      </c>
      <c r="AT37" s="79">
        <v>20</v>
      </c>
      <c r="AU37" s="80">
        <v>25</v>
      </c>
      <c r="AV37" s="80">
        <v>90</v>
      </c>
      <c r="AW37" s="80">
        <v>90</v>
      </c>
      <c r="AX37" s="25">
        <v>0.142</v>
      </c>
      <c r="AY37" s="24" t="s">
        <v>54</v>
      </c>
      <c r="AZ37" s="25">
        <v>0.08</v>
      </c>
      <c r="BA37" s="24" t="s">
        <v>54</v>
      </c>
      <c r="BB37" s="50"/>
      <c r="BC37" s="29">
        <v>0.002</v>
      </c>
      <c r="BD37" s="23" t="s">
        <v>54</v>
      </c>
      <c r="BE37" s="29">
        <v>0.003</v>
      </c>
      <c r="BF37" s="23" t="s">
        <v>54</v>
      </c>
      <c r="BG37" s="100"/>
      <c r="BH37" s="101">
        <v>30000</v>
      </c>
      <c r="BI37" s="101">
        <v>25000</v>
      </c>
      <c r="BJ37" s="29">
        <v>1333.5</v>
      </c>
      <c r="BK37" s="25">
        <v>6288.75</v>
      </c>
      <c r="BL37" s="80">
        <v>20</v>
      </c>
      <c r="BM37" s="80">
        <v>20</v>
      </c>
      <c r="BN37" s="80">
        <v>1</v>
      </c>
      <c r="BO37" s="80">
        <v>1</v>
      </c>
      <c r="BP37" s="27" t="s">
        <v>65</v>
      </c>
      <c r="BQ37" s="27" t="s">
        <v>65</v>
      </c>
      <c r="BR37" s="27" t="s">
        <v>65</v>
      </c>
      <c r="BS37" s="27" t="s">
        <v>65</v>
      </c>
      <c r="BT37" s="27" t="s">
        <v>65</v>
      </c>
      <c r="BU37" s="27" t="s">
        <v>65</v>
      </c>
    </row>
    <row r="38" ht="36" hidden="1" spans="1:73">
      <c r="A38" s="20">
        <v>37</v>
      </c>
      <c r="B38" s="20" t="s">
        <v>185</v>
      </c>
      <c r="C38" s="21" t="s">
        <v>183</v>
      </c>
      <c r="D38" s="21" t="s">
        <v>68</v>
      </c>
      <c r="E38" s="31">
        <v>5.08</v>
      </c>
      <c r="F38" s="20" t="s">
        <v>53</v>
      </c>
      <c r="G38" s="34" t="s">
        <v>69</v>
      </c>
      <c r="H38" s="34" t="s">
        <v>69</v>
      </c>
      <c r="I38" s="47" t="s">
        <v>186</v>
      </c>
      <c r="J38" s="31">
        <v>11.64</v>
      </c>
      <c r="K38" s="21" t="s">
        <v>54</v>
      </c>
      <c r="L38" s="48" t="s">
        <v>69</v>
      </c>
      <c r="M38" s="48" t="s">
        <v>69</v>
      </c>
      <c r="N38" s="43"/>
      <c r="O38" s="31">
        <v>4.5</v>
      </c>
      <c r="P38" s="20" t="s">
        <v>56</v>
      </c>
      <c r="Q38" s="52" t="s">
        <v>69</v>
      </c>
      <c r="R38" s="27" t="s">
        <v>69</v>
      </c>
      <c r="S38" s="54"/>
      <c r="T38" s="31">
        <v>2</v>
      </c>
      <c r="U38" s="21" t="s">
        <v>56</v>
      </c>
      <c r="V38" s="22">
        <v>2</v>
      </c>
      <c r="W38" s="21" t="s">
        <v>56</v>
      </c>
      <c r="X38" s="31">
        <f t="shared" si="13"/>
        <v>55.5555555555556</v>
      </c>
      <c r="Y38" s="48" t="s">
        <v>69</v>
      </c>
      <c r="Z38" s="62"/>
      <c r="AA38" s="31">
        <f t="shared" si="15"/>
        <v>52380</v>
      </c>
      <c r="AB38" s="48" t="s">
        <v>69</v>
      </c>
      <c r="AC38" s="62"/>
      <c r="AD38" s="31">
        <f t="shared" si="12"/>
        <v>1.03110236220472</v>
      </c>
      <c r="AE38" s="66" t="s">
        <v>69</v>
      </c>
      <c r="AF38" s="62"/>
      <c r="AG38" s="31">
        <f t="shared" si="18"/>
        <v>2291.33858267717</v>
      </c>
      <c r="AH38" s="48" t="s">
        <v>69</v>
      </c>
      <c r="AI38" s="62"/>
      <c r="AJ38" s="31">
        <f t="shared" si="20"/>
        <v>0.572834645669291</v>
      </c>
      <c r="AK38" s="48" t="s">
        <v>69</v>
      </c>
      <c r="AL38" s="62"/>
      <c r="AM38" s="34">
        <v>0.06</v>
      </c>
      <c r="AN38" s="20" t="s">
        <v>54</v>
      </c>
      <c r="AO38" s="34" t="s">
        <v>69</v>
      </c>
      <c r="AP38" s="20" t="s">
        <v>69</v>
      </c>
      <c r="AQ38" s="77">
        <f t="shared" si="22"/>
        <v>0.515463917525773</v>
      </c>
      <c r="AR38" s="88" t="s">
        <v>69</v>
      </c>
      <c r="AS38" s="38"/>
      <c r="AT38" s="77">
        <v>12</v>
      </c>
      <c r="AU38" s="89" t="s">
        <v>69</v>
      </c>
      <c r="AV38" s="77">
        <v>70</v>
      </c>
      <c r="AW38" s="77">
        <v>70</v>
      </c>
      <c r="AX38" s="31">
        <v>0.074</v>
      </c>
      <c r="AY38" s="21" t="s">
        <v>54</v>
      </c>
      <c r="AZ38" s="48" t="s">
        <v>69</v>
      </c>
      <c r="BA38" s="21" t="s">
        <v>69</v>
      </c>
      <c r="BB38" s="50"/>
      <c r="BC38" s="31">
        <v>0.041</v>
      </c>
      <c r="BD38" s="20" t="s">
        <v>54</v>
      </c>
      <c r="BE38" s="34" t="s">
        <v>69</v>
      </c>
      <c r="BF38" s="20" t="s">
        <v>69</v>
      </c>
      <c r="BG38" s="100"/>
      <c r="BH38" s="98">
        <v>7000</v>
      </c>
      <c r="BI38" s="107" t="s">
        <v>69</v>
      </c>
      <c r="BJ38" s="31">
        <v>361.5</v>
      </c>
      <c r="BK38" s="22">
        <v>5070</v>
      </c>
      <c r="BL38" s="78">
        <v>4000</v>
      </c>
      <c r="BM38" s="78">
        <v>4000</v>
      </c>
      <c r="BN38" s="78">
        <v>1</v>
      </c>
      <c r="BO38" s="78">
        <v>1</v>
      </c>
      <c r="BP38" s="27" t="s">
        <v>65</v>
      </c>
      <c r="BQ38" s="27" t="s">
        <v>65</v>
      </c>
      <c r="BR38" s="27" t="s">
        <v>65</v>
      </c>
      <c r="BS38" s="27" t="s">
        <v>65</v>
      </c>
      <c r="BT38" s="27" t="s">
        <v>65</v>
      </c>
      <c r="BU38" s="27" t="s">
        <v>65</v>
      </c>
    </row>
    <row r="39" ht="48" hidden="1" spans="1:73">
      <c r="A39" s="23">
        <v>38</v>
      </c>
      <c r="B39" s="23" t="s">
        <v>187</v>
      </c>
      <c r="C39" s="24" t="s">
        <v>188</v>
      </c>
      <c r="D39" s="24" t="s">
        <v>79</v>
      </c>
      <c r="E39" s="25">
        <v>11.29</v>
      </c>
      <c r="F39" s="24" t="s">
        <v>53</v>
      </c>
      <c r="G39" s="25">
        <v>11.29</v>
      </c>
      <c r="H39" s="24" t="s">
        <v>53</v>
      </c>
      <c r="I39" s="39"/>
      <c r="J39" s="25">
        <v>2.2</v>
      </c>
      <c r="K39" s="24" t="s">
        <v>54</v>
      </c>
      <c r="L39" s="25">
        <v>2.23</v>
      </c>
      <c r="M39" s="24" t="s">
        <v>54</v>
      </c>
      <c r="N39" s="39"/>
      <c r="O39" s="29">
        <v>8.15</v>
      </c>
      <c r="P39" s="24" t="s">
        <v>56</v>
      </c>
      <c r="Q39" s="25">
        <v>8.2</v>
      </c>
      <c r="R39" s="24" t="s">
        <v>56</v>
      </c>
      <c r="S39" s="50" t="s">
        <v>189</v>
      </c>
      <c r="T39" s="25">
        <v>5.8</v>
      </c>
      <c r="U39" s="24" t="s">
        <v>56</v>
      </c>
      <c r="V39" s="25">
        <v>5.58</v>
      </c>
      <c r="W39" s="24" t="s">
        <v>56</v>
      </c>
      <c r="X39" s="29">
        <f t="shared" si="13"/>
        <v>28.8343558282209</v>
      </c>
      <c r="Y39" s="25">
        <f t="shared" si="14"/>
        <v>31.9512195121951</v>
      </c>
      <c r="AA39" s="29">
        <f t="shared" si="15"/>
        <v>17930</v>
      </c>
      <c r="AB39" s="25">
        <f t="shared" si="16"/>
        <v>18286</v>
      </c>
      <c r="AC39" s="37"/>
      <c r="AD39" s="29">
        <f t="shared" si="12"/>
        <v>0.15881310894597</v>
      </c>
      <c r="AE39" s="59">
        <f t="shared" si="17"/>
        <v>0.161966341895483</v>
      </c>
      <c r="AF39" s="37"/>
      <c r="AG39" s="29">
        <f t="shared" si="18"/>
        <v>194.862710363153</v>
      </c>
      <c r="AH39" s="25">
        <f t="shared" si="19"/>
        <v>197.519929140833</v>
      </c>
      <c r="AI39" s="37"/>
      <c r="AJ39" s="29">
        <f t="shared" si="20"/>
        <v>0.045792736935341</v>
      </c>
      <c r="AK39" s="25">
        <f t="shared" si="21"/>
        <v>0.0517502214348981</v>
      </c>
      <c r="AL39" s="37"/>
      <c r="AM39" s="71">
        <v>2.2</v>
      </c>
      <c r="AN39" s="24" t="s">
        <v>54</v>
      </c>
      <c r="AO39" s="25">
        <v>2.23</v>
      </c>
      <c r="AP39" s="24" t="s">
        <v>54</v>
      </c>
      <c r="AQ39" s="79">
        <f t="shared" si="22"/>
        <v>100</v>
      </c>
      <c r="AR39" s="80">
        <f t="shared" si="23"/>
        <v>100</v>
      </c>
      <c r="AS39" s="40"/>
      <c r="AT39" s="79">
        <v>59.1</v>
      </c>
      <c r="AU39" s="80">
        <v>59.5</v>
      </c>
      <c r="AV39" s="80">
        <v>53.5</v>
      </c>
      <c r="AW39" s="80">
        <v>55</v>
      </c>
      <c r="AX39" s="25">
        <v>0.25</v>
      </c>
      <c r="AY39" s="24" t="s">
        <v>54</v>
      </c>
      <c r="AZ39" s="25">
        <v>0.35</v>
      </c>
      <c r="BA39" s="24" t="s">
        <v>54</v>
      </c>
      <c r="BB39" s="50"/>
      <c r="BC39" s="25">
        <v>0.06</v>
      </c>
      <c r="BD39" s="24" t="s">
        <v>54</v>
      </c>
      <c r="BE39" s="25">
        <v>0.08</v>
      </c>
      <c r="BF39" s="24" t="s">
        <v>54</v>
      </c>
      <c r="BG39" s="100"/>
      <c r="BH39" s="102">
        <v>35000</v>
      </c>
      <c r="BI39" s="102">
        <v>35000</v>
      </c>
      <c r="BJ39" s="25">
        <v>350</v>
      </c>
      <c r="BK39" s="25">
        <v>360</v>
      </c>
      <c r="BL39" s="80">
        <v>22000</v>
      </c>
      <c r="BM39" s="80">
        <v>22000</v>
      </c>
      <c r="BN39" s="80">
        <v>3</v>
      </c>
      <c r="BO39" s="80">
        <v>3</v>
      </c>
      <c r="BP39" s="27" t="s">
        <v>64</v>
      </c>
      <c r="BQ39" s="27" t="s">
        <v>65</v>
      </c>
      <c r="BR39" s="27" t="s">
        <v>65</v>
      </c>
      <c r="BS39" s="27" t="s">
        <v>65</v>
      </c>
      <c r="BT39" s="27" t="s">
        <v>65</v>
      </c>
      <c r="BU39" s="27" t="s">
        <v>65</v>
      </c>
    </row>
    <row r="40" s="4" customFormat="1" ht="24" hidden="1" spans="1:73">
      <c r="A40" s="26">
        <v>39</v>
      </c>
      <c r="B40" s="26" t="s">
        <v>190</v>
      </c>
      <c r="C40" s="27" t="s">
        <v>191</v>
      </c>
      <c r="D40" s="27" t="s">
        <v>52</v>
      </c>
      <c r="E40" s="28">
        <v>0.9</v>
      </c>
      <c r="F40" s="27" t="s">
        <v>53</v>
      </c>
      <c r="G40" s="35">
        <v>10000</v>
      </c>
      <c r="H40" s="27" t="s">
        <v>53</v>
      </c>
      <c r="I40" s="37" t="s">
        <v>192</v>
      </c>
      <c r="J40" s="28">
        <v>1.23</v>
      </c>
      <c r="K40" s="27" t="s">
        <v>54</v>
      </c>
      <c r="L40" s="28">
        <v>1.35</v>
      </c>
      <c r="M40" s="27" t="s">
        <v>54</v>
      </c>
      <c r="N40" s="27"/>
      <c r="O40" s="28">
        <v>4.4</v>
      </c>
      <c r="P40" s="27" t="s">
        <v>56</v>
      </c>
      <c r="Q40" s="52" t="s">
        <v>69</v>
      </c>
      <c r="R40" s="27" t="s">
        <v>69</v>
      </c>
      <c r="S40" s="50"/>
      <c r="T40" s="28">
        <v>3.6</v>
      </c>
      <c r="U40" s="27" t="s">
        <v>56</v>
      </c>
      <c r="V40" s="52" t="s">
        <v>69</v>
      </c>
      <c r="W40" s="27" t="s">
        <v>69</v>
      </c>
      <c r="X40" s="53">
        <f t="shared" si="13"/>
        <v>18.1818181818182</v>
      </c>
      <c r="Y40" s="52" t="s">
        <v>69</v>
      </c>
      <c r="Z40" s="27"/>
      <c r="AA40" s="53">
        <f t="shared" si="15"/>
        <v>5412</v>
      </c>
      <c r="AB40" s="28">
        <v>5900</v>
      </c>
      <c r="AC40" s="27"/>
      <c r="AD40" s="53">
        <f t="shared" si="12"/>
        <v>0.601333333333333</v>
      </c>
      <c r="AE40" s="27" t="s">
        <v>69</v>
      </c>
      <c r="AF40" s="27"/>
      <c r="AG40" s="53">
        <f t="shared" si="18"/>
        <v>1366.66666666667</v>
      </c>
      <c r="AH40" s="52" t="s">
        <v>69</v>
      </c>
      <c r="AI40" s="27"/>
      <c r="AJ40" s="53">
        <f t="shared" si="20"/>
        <v>0.109333333333333</v>
      </c>
      <c r="AK40" s="52" t="s">
        <v>69</v>
      </c>
      <c r="AL40" s="27"/>
      <c r="AM40" s="52">
        <v>0.27</v>
      </c>
      <c r="AN40" s="27" t="s">
        <v>54</v>
      </c>
      <c r="AO40" s="52" t="s">
        <v>69</v>
      </c>
      <c r="AP40" s="52" t="s">
        <v>69</v>
      </c>
      <c r="AQ40" s="83">
        <f t="shared" si="22"/>
        <v>21.9512195121951</v>
      </c>
      <c r="AR40" s="52" t="s">
        <v>69</v>
      </c>
      <c r="AS40" s="50"/>
      <c r="AT40" s="84">
        <v>30</v>
      </c>
      <c r="AU40" s="85" t="s">
        <v>69</v>
      </c>
      <c r="AV40" s="84">
        <v>100</v>
      </c>
      <c r="AW40" s="85" t="s">
        <v>69</v>
      </c>
      <c r="AX40" s="28">
        <v>0</v>
      </c>
      <c r="AY40" s="27" t="s">
        <v>54</v>
      </c>
      <c r="AZ40" s="85" t="s">
        <v>69</v>
      </c>
      <c r="BA40" s="85" t="s">
        <v>69</v>
      </c>
      <c r="BB40" s="50"/>
      <c r="BC40" s="28">
        <v>0.015</v>
      </c>
      <c r="BD40" s="27" t="s">
        <v>54</v>
      </c>
      <c r="BE40" s="52" t="s">
        <v>69</v>
      </c>
      <c r="BF40" s="52" t="s">
        <v>69</v>
      </c>
      <c r="BG40" s="100"/>
      <c r="BH40" s="103">
        <v>3000</v>
      </c>
      <c r="BI40" s="104" t="s">
        <v>69</v>
      </c>
      <c r="BJ40" s="28">
        <v>26</v>
      </c>
      <c r="BK40" s="52" t="s">
        <v>69</v>
      </c>
      <c r="BL40" s="52" t="s">
        <v>69</v>
      </c>
      <c r="BM40" s="52" t="s">
        <v>69</v>
      </c>
      <c r="BN40" s="52" t="s">
        <v>69</v>
      </c>
      <c r="BO40" s="52" t="s">
        <v>69</v>
      </c>
      <c r="BP40" s="27" t="s">
        <v>64</v>
      </c>
      <c r="BQ40" s="27" t="s">
        <v>65</v>
      </c>
      <c r="BR40" s="27" t="s">
        <v>65</v>
      </c>
      <c r="BS40" s="27" t="s">
        <v>65</v>
      </c>
      <c r="BT40" s="27" t="s">
        <v>65</v>
      </c>
      <c r="BU40" s="27" t="s">
        <v>64</v>
      </c>
    </row>
    <row r="41" s="4" customFormat="1" spans="1:73">
      <c r="A41" s="23">
        <v>40</v>
      </c>
      <c r="B41" s="23" t="s">
        <v>193</v>
      </c>
      <c r="C41" s="24" t="s">
        <v>76</v>
      </c>
      <c r="D41" s="24" t="s">
        <v>194</v>
      </c>
      <c r="E41" s="29">
        <v>0.5</v>
      </c>
      <c r="F41" s="30" t="s">
        <v>54</v>
      </c>
      <c r="G41" s="25">
        <v>0.55</v>
      </c>
      <c r="H41" s="30" t="s">
        <v>54</v>
      </c>
      <c r="I41" s="39"/>
      <c r="J41" s="25">
        <v>0.36</v>
      </c>
      <c r="K41" s="24" t="s">
        <v>54</v>
      </c>
      <c r="L41" s="25">
        <v>0.4</v>
      </c>
      <c r="M41" s="24" t="s">
        <v>54</v>
      </c>
      <c r="N41" s="39"/>
      <c r="O41" s="25">
        <v>90</v>
      </c>
      <c r="P41" s="24" t="s">
        <v>56</v>
      </c>
      <c r="Q41" s="25">
        <v>98</v>
      </c>
      <c r="R41" s="24" t="s">
        <v>56</v>
      </c>
      <c r="S41" s="50"/>
      <c r="T41" s="25">
        <v>75</v>
      </c>
      <c r="U41" s="24" t="s">
        <v>56</v>
      </c>
      <c r="V41" s="25">
        <v>80</v>
      </c>
      <c r="W41" s="24" t="s">
        <v>56</v>
      </c>
      <c r="X41" s="29">
        <f t="shared" si="13"/>
        <v>16.6666666666667</v>
      </c>
      <c r="Y41" s="25">
        <f t="shared" si="14"/>
        <v>18.3673469387755</v>
      </c>
      <c r="Z41" s="38" t="s">
        <v>195</v>
      </c>
      <c r="AA41" s="29">
        <f t="shared" si="15"/>
        <v>32400</v>
      </c>
      <c r="AB41" s="25">
        <f t="shared" si="16"/>
        <v>39200</v>
      </c>
      <c r="AC41" s="38" t="s">
        <v>195</v>
      </c>
      <c r="AD41" s="23" t="s">
        <v>69</v>
      </c>
      <c r="AE41" s="23" t="s">
        <v>69</v>
      </c>
      <c r="AF41" s="37"/>
      <c r="AG41" s="71" t="s">
        <v>69</v>
      </c>
      <c r="AH41" s="71" t="s">
        <v>69</v>
      </c>
      <c r="AI41" s="37"/>
      <c r="AJ41" s="71" t="s">
        <v>69</v>
      </c>
      <c r="AK41" s="71" t="s">
        <v>69</v>
      </c>
      <c r="AL41" s="37"/>
      <c r="AM41" s="71">
        <v>0.36</v>
      </c>
      <c r="AN41" s="24" t="s">
        <v>54</v>
      </c>
      <c r="AO41" s="25">
        <v>0.4</v>
      </c>
      <c r="AP41" s="24" t="s">
        <v>54</v>
      </c>
      <c r="AQ41" s="79">
        <f t="shared" si="22"/>
        <v>100</v>
      </c>
      <c r="AR41" s="80">
        <f t="shared" si="23"/>
        <v>100</v>
      </c>
      <c r="AS41" s="40"/>
      <c r="AT41" s="80">
        <v>80</v>
      </c>
      <c r="AU41" s="80">
        <v>85</v>
      </c>
      <c r="AV41" s="80">
        <v>85</v>
      </c>
      <c r="AW41" s="80">
        <v>88</v>
      </c>
      <c r="AX41" s="29">
        <v>0.07</v>
      </c>
      <c r="AY41" s="24" t="s">
        <v>54</v>
      </c>
      <c r="AZ41" s="25">
        <v>0.1</v>
      </c>
      <c r="BA41" s="24" t="s">
        <v>54</v>
      </c>
      <c r="BB41" s="50"/>
      <c r="BC41" s="25">
        <v>0</v>
      </c>
      <c r="BD41" s="24" t="s">
        <v>54</v>
      </c>
      <c r="BE41" s="25">
        <v>0</v>
      </c>
      <c r="BF41" s="24" t="s">
        <v>54</v>
      </c>
      <c r="BG41" s="100"/>
      <c r="BH41" s="101">
        <v>2200</v>
      </c>
      <c r="BI41" s="102">
        <v>2800</v>
      </c>
      <c r="BJ41" s="25">
        <v>10</v>
      </c>
      <c r="BK41" s="25">
        <v>25</v>
      </c>
      <c r="BL41" s="106" t="s">
        <v>69</v>
      </c>
      <c r="BM41" s="106" t="s">
        <v>69</v>
      </c>
      <c r="BN41" s="106" t="s">
        <v>69</v>
      </c>
      <c r="BO41" s="106" t="s">
        <v>69</v>
      </c>
      <c r="BP41" s="27" t="s">
        <v>64</v>
      </c>
      <c r="BQ41" s="27" t="s">
        <v>65</v>
      </c>
      <c r="BR41" s="27" t="s">
        <v>65</v>
      </c>
      <c r="BS41" s="27" t="s">
        <v>65</v>
      </c>
      <c r="BT41" s="27" t="s">
        <v>65</v>
      </c>
      <c r="BU41" s="27" t="s">
        <v>64</v>
      </c>
    </row>
    <row r="42" hidden="1" spans="1:73">
      <c r="A42" s="20">
        <v>41</v>
      </c>
      <c r="B42" s="20" t="s">
        <v>196</v>
      </c>
      <c r="C42" s="21" t="s">
        <v>197</v>
      </c>
      <c r="D42" s="21" t="s">
        <v>119</v>
      </c>
      <c r="E42" s="22">
        <v>8.5</v>
      </c>
      <c r="F42" s="21" t="s">
        <v>53</v>
      </c>
      <c r="G42" s="22">
        <v>8.5</v>
      </c>
      <c r="H42" s="21" t="s">
        <v>53</v>
      </c>
      <c r="I42" s="39"/>
      <c r="J42" s="22">
        <v>0.5</v>
      </c>
      <c r="K42" s="21" t="s">
        <v>54</v>
      </c>
      <c r="L42" s="22">
        <v>0.5</v>
      </c>
      <c r="M42" s="21" t="s">
        <v>54</v>
      </c>
      <c r="N42" s="39"/>
      <c r="O42" s="22">
        <v>220</v>
      </c>
      <c r="P42" s="21" t="s">
        <v>56</v>
      </c>
      <c r="Q42" s="22">
        <v>200</v>
      </c>
      <c r="R42" s="21" t="s">
        <v>56</v>
      </c>
      <c r="S42" s="50"/>
      <c r="T42" s="22">
        <v>160</v>
      </c>
      <c r="U42" s="21" t="s">
        <v>56</v>
      </c>
      <c r="V42" s="22">
        <v>160</v>
      </c>
      <c r="W42" s="21" t="s">
        <v>56</v>
      </c>
      <c r="X42" s="31">
        <f t="shared" si="13"/>
        <v>27.2727272727273</v>
      </c>
      <c r="Y42" s="22">
        <f t="shared" si="14"/>
        <v>20</v>
      </c>
      <c r="Z42" s="37"/>
      <c r="AA42" s="31">
        <f t="shared" si="15"/>
        <v>110000</v>
      </c>
      <c r="AB42" s="22">
        <f t="shared" si="16"/>
        <v>100000</v>
      </c>
      <c r="AC42" s="37"/>
      <c r="AD42" s="31">
        <f t="shared" ref="AD42:AD65" si="24">J42*O42*1000/E42/10000</f>
        <v>1.29411764705882</v>
      </c>
      <c r="AE42" s="59">
        <f t="shared" si="17"/>
        <v>1.17647058823529</v>
      </c>
      <c r="AF42" s="37"/>
      <c r="AG42" s="31">
        <f t="shared" si="18"/>
        <v>58.8235294117647</v>
      </c>
      <c r="AH42" s="22">
        <f t="shared" si="19"/>
        <v>58.8235294117647</v>
      </c>
      <c r="AI42" s="37"/>
      <c r="AJ42" s="31">
        <f t="shared" si="20"/>
        <v>0.352941176470588</v>
      </c>
      <c r="AK42" s="22">
        <f t="shared" si="21"/>
        <v>0.235294117647059</v>
      </c>
      <c r="AL42" s="37"/>
      <c r="AM42" s="48">
        <v>0.5</v>
      </c>
      <c r="AN42" s="21" t="s">
        <v>54</v>
      </c>
      <c r="AO42" s="22">
        <v>0.5</v>
      </c>
      <c r="AP42" s="21" t="s">
        <v>54</v>
      </c>
      <c r="AQ42" s="77">
        <f t="shared" si="22"/>
        <v>100</v>
      </c>
      <c r="AR42" s="78">
        <f t="shared" si="23"/>
        <v>100</v>
      </c>
      <c r="AS42" s="40"/>
      <c r="AT42" s="78">
        <v>60</v>
      </c>
      <c r="AU42" s="78">
        <v>60</v>
      </c>
      <c r="AV42" s="77">
        <v>80</v>
      </c>
      <c r="AW42" s="78">
        <v>80</v>
      </c>
      <c r="AX42" s="31">
        <v>0.1</v>
      </c>
      <c r="AY42" s="21" t="s">
        <v>54</v>
      </c>
      <c r="AZ42" s="22">
        <v>0.125</v>
      </c>
      <c r="BA42" s="21" t="s">
        <v>54</v>
      </c>
      <c r="BB42" s="50"/>
      <c r="BC42" s="22">
        <v>0</v>
      </c>
      <c r="BD42" s="21" t="s">
        <v>54</v>
      </c>
      <c r="BE42" s="22">
        <v>0</v>
      </c>
      <c r="BF42" s="21" t="s">
        <v>54</v>
      </c>
      <c r="BG42" s="100"/>
      <c r="BH42" s="98">
        <v>25000</v>
      </c>
      <c r="BI42" s="99">
        <v>25000</v>
      </c>
      <c r="BJ42" s="31">
        <v>600</v>
      </c>
      <c r="BK42" s="22">
        <v>800</v>
      </c>
      <c r="BL42" s="78">
        <v>70</v>
      </c>
      <c r="BM42" s="78">
        <v>70</v>
      </c>
      <c r="BN42" s="78">
        <v>4</v>
      </c>
      <c r="BO42" s="78">
        <v>4</v>
      </c>
      <c r="BP42" s="27" t="s">
        <v>65</v>
      </c>
      <c r="BQ42" s="27" t="s">
        <v>65</v>
      </c>
      <c r="BR42" s="27" t="s">
        <v>64</v>
      </c>
      <c r="BS42" s="27" t="s">
        <v>65</v>
      </c>
      <c r="BT42" s="27" t="s">
        <v>65</v>
      </c>
      <c r="BU42" s="27" t="s">
        <v>64</v>
      </c>
    </row>
    <row r="43" s="4" customFormat="1" hidden="1" spans="1:73">
      <c r="A43" s="26">
        <v>42</v>
      </c>
      <c r="B43" s="26" t="s">
        <v>198</v>
      </c>
      <c r="C43" s="27" t="s">
        <v>78</v>
      </c>
      <c r="D43" s="27" t="s">
        <v>52</v>
      </c>
      <c r="E43" s="28">
        <v>0.11</v>
      </c>
      <c r="F43" s="27" t="s">
        <v>53</v>
      </c>
      <c r="G43" s="28">
        <v>0.15</v>
      </c>
      <c r="H43" s="27" t="s">
        <v>53</v>
      </c>
      <c r="I43" s="40"/>
      <c r="J43" s="28">
        <v>0.55</v>
      </c>
      <c r="K43" s="27" t="s">
        <v>54</v>
      </c>
      <c r="L43" s="28">
        <v>1.8</v>
      </c>
      <c r="M43" s="27" t="s">
        <v>54</v>
      </c>
      <c r="N43" s="27"/>
      <c r="O43" s="28">
        <v>10</v>
      </c>
      <c r="P43" s="27" t="s">
        <v>56</v>
      </c>
      <c r="Q43" s="52" t="s">
        <v>69</v>
      </c>
      <c r="R43" s="27" t="s">
        <v>69</v>
      </c>
      <c r="S43" s="50"/>
      <c r="T43" s="28">
        <v>6.5</v>
      </c>
      <c r="U43" s="27" t="s">
        <v>56</v>
      </c>
      <c r="V43" s="52" t="s">
        <v>69</v>
      </c>
      <c r="W43" s="27" t="s">
        <v>69</v>
      </c>
      <c r="X43" s="53">
        <f t="shared" si="13"/>
        <v>35</v>
      </c>
      <c r="Y43" s="52" t="s">
        <v>69</v>
      </c>
      <c r="Z43" s="27"/>
      <c r="AA43" s="53">
        <f t="shared" si="15"/>
        <v>5500</v>
      </c>
      <c r="AB43" s="28">
        <v>18000</v>
      </c>
      <c r="AC43" s="27"/>
      <c r="AD43" s="53">
        <f t="shared" si="24"/>
        <v>5</v>
      </c>
      <c r="AE43" s="27" t="s">
        <v>69</v>
      </c>
      <c r="AF43" s="27"/>
      <c r="AG43" s="53">
        <f t="shared" si="18"/>
        <v>5000</v>
      </c>
      <c r="AH43" s="52" t="s">
        <v>69</v>
      </c>
      <c r="AI43" s="27"/>
      <c r="AJ43" s="53">
        <f t="shared" si="20"/>
        <v>1.75</v>
      </c>
      <c r="AK43" s="52" t="s">
        <v>69</v>
      </c>
      <c r="AL43" s="27"/>
      <c r="AM43" s="52">
        <v>0.9</v>
      </c>
      <c r="AN43" s="27" t="s">
        <v>54</v>
      </c>
      <c r="AO43" s="52" t="s">
        <v>69</v>
      </c>
      <c r="AP43" s="52" t="s">
        <v>69</v>
      </c>
      <c r="AQ43" s="83">
        <f t="shared" si="22"/>
        <v>163.636363636364</v>
      </c>
      <c r="AR43" s="52" t="s">
        <v>69</v>
      </c>
      <c r="AS43" s="50"/>
      <c r="AT43" s="84">
        <v>55</v>
      </c>
      <c r="AU43" s="85" t="s">
        <v>69</v>
      </c>
      <c r="AV43" s="84">
        <v>100</v>
      </c>
      <c r="AW43" s="85" t="s">
        <v>69</v>
      </c>
      <c r="AX43" s="28">
        <v>0.21</v>
      </c>
      <c r="AY43" s="27" t="s">
        <v>54</v>
      </c>
      <c r="AZ43" s="85" t="s">
        <v>69</v>
      </c>
      <c r="BA43" s="85" t="s">
        <v>69</v>
      </c>
      <c r="BB43" s="50"/>
      <c r="BC43" s="28">
        <v>0.34</v>
      </c>
      <c r="BD43" s="27" t="s">
        <v>54</v>
      </c>
      <c r="BE43" s="52" t="s">
        <v>69</v>
      </c>
      <c r="BF43" s="52" t="s">
        <v>69</v>
      </c>
      <c r="BG43" s="100"/>
      <c r="BH43" s="103">
        <v>319</v>
      </c>
      <c r="BI43" s="104" t="s">
        <v>69</v>
      </c>
      <c r="BJ43" s="28">
        <v>0</v>
      </c>
      <c r="BK43" s="52" t="s">
        <v>69</v>
      </c>
      <c r="BL43" s="52" t="s">
        <v>69</v>
      </c>
      <c r="BM43" s="52" t="s">
        <v>69</v>
      </c>
      <c r="BN43" s="52" t="s">
        <v>69</v>
      </c>
      <c r="BO43" s="52" t="s">
        <v>69</v>
      </c>
      <c r="BP43" s="27" t="s">
        <v>64</v>
      </c>
      <c r="BQ43" s="27" t="s">
        <v>64</v>
      </c>
      <c r="BR43" s="27" t="s">
        <v>65</v>
      </c>
      <c r="BS43" s="27" t="s">
        <v>64</v>
      </c>
      <c r="BT43" s="27" t="s">
        <v>65</v>
      </c>
      <c r="BU43" s="27" t="s">
        <v>64</v>
      </c>
    </row>
    <row r="44" s="4" customFormat="1" hidden="1" spans="1:73">
      <c r="A44" s="20">
        <v>43</v>
      </c>
      <c r="B44" s="20" t="s">
        <v>199</v>
      </c>
      <c r="C44" s="21" t="s">
        <v>197</v>
      </c>
      <c r="D44" s="21" t="s">
        <v>83</v>
      </c>
      <c r="E44" s="22">
        <v>8.5</v>
      </c>
      <c r="F44" s="21" t="s">
        <v>53</v>
      </c>
      <c r="G44" s="22">
        <v>8.5</v>
      </c>
      <c r="H44" s="21" t="s">
        <v>53</v>
      </c>
      <c r="I44" s="39"/>
      <c r="J44" s="31">
        <v>0.8</v>
      </c>
      <c r="K44" s="21" t="s">
        <v>54</v>
      </c>
      <c r="L44" s="22">
        <v>0.8</v>
      </c>
      <c r="M44" s="21" t="s">
        <v>54</v>
      </c>
      <c r="N44" s="39"/>
      <c r="O44" s="31">
        <v>360</v>
      </c>
      <c r="P44" s="21" t="s">
        <v>56</v>
      </c>
      <c r="Q44" s="22">
        <v>350</v>
      </c>
      <c r="R44" s="21" t="s">
        <v>56</v>
      </c>
      <c r="S44" s="50"/>
      <c r="T44" s="31">
        <v>220</v>
      </c>
      <c r="U44" s="21" t="s">
        <v>56</v>
      </c>
      <c r="V44" s="22">
        <v>220</v>
      </c>
      <c r="W44" s="21" t="s">
        <v>56</v>
      </c>
      <c r="X44" s="31">
        <f t="shared" si="13"/>
        <v>38.8888888888889</v>
      </c>
      <c r="Y44" s="22">
        <f t="shared" si="14"/>
        <v>37.1428571428571</v>
      </c>
      <c r="Z44" s="37"/>
      <c r="AA44" s="31">
        <f t="shared" si="15"/>
        <v>288000</v>
      </c>
      <c r="AB44" s="22">
        <f t="shared" si="16"/>
        <v>280000</v>
      </c>
      <c r="AC44" s="37"/>
      <c r="AD44" s="31">
        <f t="shared" si="24"/>
        <v>3.38823529411765</v>
      </c>
      <c r="AE44" s="59">
        <f t="shared" si="17"/>
        <v>3.29411764705882</v>
      </c>
      <c r="AF44" s="37"/>
      <c r="AG44" s="31">
        <f t="shared" si="18"/>
        <v>94.1176470588235</v>
      </c>
      <c r="AH44" s="22">
        <f t="shared" si="19"/>
        <v>94.1176470588235</v>
      </c>
      <c r="AI44" s="37"/>
      <c r="AJ44" s="31">
        <f t="shared" si="20"/>
        <v>1.31764705882353</v>
      </c>
      <c r="AK44" s="22">
        <f t="shared" si="21"/>
        <v>1.22352941176471</v>
      </c>
      <c r="AL44" s="37"/>
      <c r="AM44" s="34">
        <v>0.8</v>
      </c>
      <c r="AN44" s="21" t="s">
        <v>54</v>
      </c>
      <c r="AO44" s="22">
        <v>0.8</v>
      </c>
      <c r="AP44" s="21" t="s">
        <v>54</v>
      </c>
      <c r="AQ44" s="77">
        <f t="shared" si="22"/>
        <v>100</v>
      </c>
      <c r="AR44" s="78">
        <f t="shared" si="23"/>
        <v>100</v>
      </c>
      <c r="AS44" s="40"/>
      <c r="AT44" s="77">
        <v>80</v>
      </c>
      <c r="AU44" s="78">
        <v>80</v>
      </c>
      <c r="AV44" s="77">
        <v>95</v>
      </c>
      <c r="AW44" s="78">
        <v>95</v>
      </c>
      <c r="AX44" s="31">
        <v>0.16</v>
      </c>
      <c r="AY44" s="21" t="s">
        <v>54</v>
      </c>
      <c r="AZ44" s="22">
        <v>0.2</v>
      </c>
      <c r="BA44" s="21" t="s">
        <v>54</v>
      </c>
      <c r="BB44" s="50"/>
      <c r="BC44" s="22">
        <v>0</v>
      </c>
      <c r="BD44" s="21" t="s">
        <v>54</v>
      </c>
      <c r="BE44" s="22">
        <v>0.0005</v>
      </c>
      <c r="BF44" s="21" t="s">
        <v>54</v>
      </c>
      <c r="BG44" s="100"/>
      <c r="BH44" s="98">
        <v>25000</v>
      </c>
      <c r="BI44" s="99">
        <v>25000</v>
      </c>
      <c r="BJ44" s="31">
        <v>600</v>
      </c>
      <c r="BK44" s="22">
        <v>800</v>
      </c>
      <c r="BL44" s="78">
        <v>70</v>
      </c>
      <c r="BM44" s="78">
        <v>70</v>
      </c>
      <c r="BN44" s="78">
        <v>4</v>
      </c>
      <c r="BO44" s="78">
        <v>4</v>
      </c>
      <c r="BP44" s="27" t="s">
        <v>64</v>
      </c>
      <c r="BQ44" s="27" t="s">
        <v>64</v>
      </c>
      <c r="BR44" s="27" t="s">
        <v>64</v>
      </c>
      <c r="BS44" s="27" t="s">
        <v>65</v>
      </c>
      <c r="BT44" s="27" t="s">
        <v>65</v>
      </c>
      <c r="BU44" s="27" t="s">
        <v>64</v>
      </c>
    </row>
    <row r="45" hidden="1" spans="1:73">
      <c r="A45" s="23">
        <v>44</v>
      </c>
      <c r="B45" s="23" t="s">
        <v>200</v>
      </c>
      <c r="C45" s="24" t="s">
        <v>201</v>
      </c>
      <c r="D45" s="24" t="s">
        <v>52</v>
      </c>
      <c r="E45" s="25">
        <v>1.5</v>
      </c>
      <c r="F45" s="24" t="s">
        <v>53</v>
      </c>
      <c r="G45" s="25">
        <v>1.8</v>
      </c>
      <c r="H45" s="24" t="s">
        <v>53</v>
      </c>
      <c r="I45" s="39"/>
      <c r="J45" s="25">
        <v>0.56</v>
      </c>
      <c r="K45" s="24" t="s">
        <v>54</v>
      </c>
      <c r="L45" s="25">
        <v>0.7</v>
      </c>
      <c r="M45" s="24" t="s">
        <v>54</v>
      </c>
      <c r="N45" s="39"/>
      <c r="O45" s="25">
        <v>30</v>
      </c>
      <c r="P45" s="24" t="s">
        <v>56</v>
      </c>
      <c r="Q45" s="25">
        <v>31</v>
      </c>
      <c r="R45" s="24" t="s">
        <v>56</v>
      </c>
      <c r="S45" s="50"/>
      <c r="T45" s="29">
        <v>22</v>
      </c>
      <c r="U45" s="24" t="s">
        <v>56</v>
      </c>
      <c r="V45" s="25">
        <v>21</v>
      </c>
      <c r="W45" s="24" t="s">
        <v>56</v>
      </c>
      <c r="X45" s="29">
        <f t="shared" si="13"/>
        <v>26.6666666666667</v>
      </c>
      <c r="Y45" s="25">
        <f t="shared" si="14"/>
        <v>32.258064516129</v>
      </c>
      <c r="Z45" s="37"/>
      <c r="AA45" s="29">
        <f t="shared" si="15"/>
        <v>16800</v>
      </c>
      <c r="AB45" s="25">
        <f t="shared" si="16"/>
        <v>21700</v>
      </c>
      <c r="AC45" s="37"/>
      <c r="AD45" s="29">
        <f t="shared" si="24"/>
        <v>1.12</v>
      </c>
      <c r="AE45" s="59">
        <f t="shared" si="17"/>
        <v>1.20555555555556</v>
      </c>
      <c r="AF45" s="37"/>
      <c r="AG45" s="29">
        <f t="shared" si="18"/>
        <v>373.333333333333</v>
      </c>
      <c r="AH45" s="25">
        <f t="shared" si="19"/>
        <v>388.888888888889</v>
      </c>
      <c r="AI45" s="37"/>
      <c r="AJ45" s="29">
        <f t="shared" si="20"/>
        <v>0.298666666666667</v>
      </c>
      <c r="AK45" s="25">
        <f t="shared" si="21"/>
        <v>0.388888888888889</v>
      </c>
      <c r="AL45" s="37"/>
      <c r="AM45" s="72">
        <v>0.5</v>
      </c>
      <c r="AN45" s="24" t="s">
        <v>54</v>
      </c>
      <c r="AO45" s="25">
        <v>0.58</v>
      </c>
      <c r="AP45" s="24" t="s">
        <v>54</v>
      </c>
      <c r="AQ45" s="79">
        <f t="shared" si="22"/>
        <v>89.2857142857143</v>
      </c>
      <c r="AR45" s="80">
        <f t="shared" si="23"/>
        <v>82.8571428571428</v>
      </c>
      <c r="AS45" s="40"/>
      <c r="AT45" s="79">
        <v>25</v>
      </c>
      <c r="AU45" s="80">
        <v>25</v>
      </c>
      <c r="AV45" s="79">
        <v>15</v>
      </c>
      <c r="AW45" s="80">
        <v>15</v>
      </c>
      <c r="AX45" s="29">
        <v>0.3</v>
      </c>
      <c r="AY45" s="24" t="s">
        <v>54</v>
      </c>
      <c r="AZ45" s="25">
        <v>0.42</v>
      </c>
      <c r="BA45" s="24" t="s">
        <v>54</v>
      </c>
      <c r="BB45" s="50"/>
      <c r="BC45" s="25">
        <v>0</v>
      </c>
      <c r="BD45" s="24" t="s">
        <v>54</v>
      </c>
      <c r="BE45" s="25">
        <v>0</v>
      </c>
      <c r="BF45" s="24" t="s">
        <v>54</v>
      </c>
      <c r="BG45" s="100"/>
      <c r="BH45" s="101">
        <v>5000</v>
      </c>
      <c r="BI45" s="102">
        <v>5500</v>
      </c>
      <c r="BJ45" s="25">
        <v>20</v>
      </c>
      <c r="BK45" s="25">
        <v>100</v>
      </c>
      <c r="BL45" s="80">
        <v>3000</v>
      </c>
      <c r="BM45" s="80">
        <v>3000</v>
      </c>
      <c r="BN45" s="80">
        <v>1</v>
      </c>
      <c r="BO45" s="80">
        <v>1</v>
      </c>
      <c r="BP45" s="27" t="s">
        <v>64</v>
      </c>
      <c r="BQ45" s="27" t="s">
        <v>64</v>
      </c>
      <c r="BR45" s="27" t="s">
        <v>65</v>
      </c>
      <c r="BS45" s="27" t="s">
        <v>65</v>
      </c>
      <c r="BT45" s="27" t="s">
        <v>65</v>
      </c>
      <c r="BU45" s="27" t="s">
        <v>64</v>
      </c>
    </row>
    <row r="46" ht="48" hidden="1" spans="1:73">
      <c r="A46" s="20">
        <v>45</v>
      </c>
      <c r="B46" s="20" t="s">
        <v>202</v>
      </c>
      <c r="C46" s="21" t="s">
        <v>104</v>
      </c>
      <c r="D46" s="21" t="s">
        <v>72</v>
      </c>
      <c r="E46" s="22">
        <v>32</v>
      </c>
      <c r="F46" s="21" t="s">
        <v>53</v>
      </c>
      <c r="G46" s="22">
        <v>32</v>
      </c>
      <c r="H46" s="21" t="s">
        <v>53</v>
      </c>
      <c r="I46" s="39"/>
      <c r="J46" s="22">
        <v>16.5</v>
      </c>
      <c r="K46" s="21" t="s">
        <v>54</v>
      </c>
      <c r="L46" s="22">
        <v>14.5</v>
      </c>
      <c r="M46" s="21" t="s">
        <v>54</v>
      </c>
      <c r="N46" s="39"/>
      <c r="O46" s="22">
        <v>4.4</v>
      </c>
      <c r="P46" s="21" t="s">
        <v>56</v>
      </c>
      <c r="Q46" s="22">
        <v>5.6</v>
      </c>
      <c r="R46" s="21" t="s">
        <v>56</v>
      </c>
      <c r="S46" s="50"/>
      <c r="T46" s="31">
        <v>2.6</v>
      </c>
      <c r="U46" s="21" t="s">
        <v>56</v>
      </c>
      <c r="V46" s="22">
        <v>3</v>
      </c>
      <c r="W46" s="21" t="s">
        <v>56</v>
      </c>
      <c r="X46" s="31">
        <f t="shared" si="13"/>
        <v>40.9090909090909</v>
      </c>
      <c r="Y46" s="22">
        <f t="shared" si="14"/>
        <v>46.4285714285714</v>
      </c>
      <c r="Z46" s="38" t="s">
        <v>203</v>
      </c>
      <c r="AA46" s="31">
        <f t="shared" si="15"/>
        <v>72600</v>
      </c>
      <c r="AB46" s="22">
        <f t="shared" si="16"/>
        <v>81200</v>
      </c>
      <c r="AC46" s="37"/>
      <c r="AD46" s="31">
        <f t="shared" si="24"/>
        <v>0.226875</v>
      </c>
      <c r="AE46" s="59">
        <f t="shared" si="17"/>
        <v>0.25375</v>
      </c>
      <c r="AF46" s="37"/>
      <c r="AG46" s="31">
        <f t="shared" si="18"/>
        <v>515.625</v>
      </c>
      <c r="AH46" s="22">
        <f t="shared" si="19"/>
        <v>453.125</v>
      </c>
      <c r="AI46" s="37"/>
      <c r="AJ46" s="31">
        <f t="shared" si="20"/>
        <v>0.0928125</v>
      </c>
      <c r="AK46" s="22">
        <f t="shared" si="21"/>
        <v>0.1178125</v>
      </c>
      <c r="AL46" s="38" t="s">
        <v>203</v>
      </c>
      <c r="AM46" s="48">
        <v>4</v>
      </c>
      <c r="AN46" s="21" t="s">
        <v>54</v>
      </c>
      <c r="AO46" s="22">
        <v>3</v>
      </c>
      <c r="AP46" s="21" t="s">
        <v>54</v>
      </c>
      <c r="AQ46" s="77">
        <f t="shared" si="22"/>
        <v>24.2424242424242</v>
      </c>
      <c r="AR46" s="78">
        <f t="shared" si="23"/>
        <v>20.6896551724138</v>
      </c>
      <c r="AS46" s="40"/>
      <c r="AT46" s="77">
        <v>60</v>
      </c>
      <c r="AU46" s="78">
        <v>70</v>
      </c>
      <c r="AV46" s="78">
        <v>70</v>
      </c>
      <c r="AW46" s="78">
        <v>70</v>
      </c>
      <c r="AX46" s="69">
        <v>0.5</v>
      </c>
      <c r="AY46" s="64" t="s">
        <v>54</v>
      </c>
      <c r="AZ46" s="58">
        <v>0.4</v>
      </c>
      <c r="BA46" s="64" t="s">
        <v>54</v>
      </c>
      <c r="BB46" s="50"/>
      <c r="BC46" s="22">
        <v>0</v>
      </c>
      <c r="BD46" s="21" t="s">
        <v>54</v>
      </c>
      <c r="BE46" s="22">
        <v>0</v>
      </c>
      <c r="BF46" s="21" t="s">
        <v>54</v>
      </c>
      <c r="BG46" s="100"/>
      <c r="BH46" s="99">
        <v>16500</v>
      </c>
      <c r="BI46" s="99">
        <v>16500</v>
      </c>
      <c r="BJ46" s="31">
        <v>30</v>
      </c>
      <c r="BK46" s="22">
        <v>150</v>
      </c>
      <c r="BL46" s="78">
        <v>20</v>
      </c>
      <c r="BM46" s="78">
        <v>20</v>
      </c>
      <c r="BN46" s="78">
        <v>1</v>
      </c>
      <c r="BO46" s="78">
        <v>1</v>
      </c>
      <c r="BP46" s="27" t="s">
        <v>64</v>
      </c>
      <c r="BQ46" s="27" t="s">
        <v>64</v>
      </c>
      <c r="BR46" s="27" t="s">
        <v>65</v>
      </c>
      <c r="BS46" s="27" t="s">
        <v>64</v>
      </c>
      <c r="BT46" s="27" t="s">
        <v>65</v>
      </c>
      <c r="BU46" s="27" t="s">
        <v>64</v>
      </c>
    </row>
    <row r="47" ht="96" hidden="1" spans="1:73">
      <c r="A47" s="23">
        <v>46</v>
      </c>
      <c r="B47" s="23" t="s">
        <v>204</v>
      </c>
      <c r="C47" s="24" t="s">
        <v>205</v>
      </c>
      <c r="D47" s="24" t="s">
        <v>83</v>
      </c>
      <c r="E47" s="25">
        <v>2.4</v>
      </c>
      <c r="F47" s="24" t="s">
        <v>53</v>
      </c>
      <c r="G47" s="29">
        <v>2.544</v>
      </c>
      <c r="H47" s="24" t="s">
        <v>53</v>
      </c>
      <c r="I47" s="46" t="s">
        <v>206</v>
      </c>
      <c r="J47" s="29">
        <v>0.096</v>
      </c>
      <c r="K47" s="24" t="s">
        <v>54</v>
      </c>
      <c r="L47" s="25">
        <v>0.10176</v>
      </c>
      <c r="M47" s="24" t="s">
        <v>54</v>
      </c>
      <c r="N47" s="46" t="s">
        <v>207</v>
      </c>
      <c r="O47" s="29">
        <v>600</v>
      </c>
      <c r="P47" s="24" t="s">
        <v>56</v>
      </c>
      <c r="Q47" s="25">
        <v>600</v>
      </c>
      <c r="R47" s="24" t="s">
        <v>56</v>
      </c>
      <c r="S47" s="50"/>
      <c r="T47" s="25">
        <v>250</v>
      </c>
      <c r="U47" s="24" t="s">
        <v>56</v>
      </c>
      <c r="V47" s="25">
        <v>260</v>
      </c>
      <c r="W47" s="24" t="s">
        <v>56</v>
      </c>
      <c r="X47" s="29">
        <f t="shared" si="13"/>
        <v>58.3333333333333</v>
      </c>
      <c r="Y47" s="25">
        <f t="shared" si="14"/>
        <v>56.6666666666667</v>
      </c>
      <c r="Z47" s="37"/>
      <c r="AA47" s="29">
        <f t="shared" si="15"/>
        <v>57600</v>
      </c>
      <c r="AB47" s="25">
        <f t="shared" si="16"/>
        <v>61056</v>
      </c>
      <c r="AC47" s="37"/>
      <c r="AD47" s="29">
        <f t="shared" si="24"/>
        <v>2.4</v>
      </c>
      <c r="AE47" s="59">
        <f t="shared" si="17"/>
        <v>2.4</v>
      </c>
      <c r="AF47" s="38"/>
      <c r="AG47" s="29">
        <f t="shared" si="18"/>
        <v>40</v>
      </c>
      <c r="AH47" s="25">
        <f t="shared" si="19"/>
        <v>40</v>
      </c>
      <c r="AI47" s="37"/>
      <c r="AJ47" s="29">
        <f t="shared" si="20"/>
        <v>1.4</v>
      </c>
      <c r="AK47" s="25">
        <f t="shared" si="21"/>
        <v>1.36</v>
      </c>
      <c r="AL47" s="38"/>
      <c r="AM47" s="72">
        <v>0.48</v>
      </c>
      <c r="AN47" s="24" t="s">
        <v>54</v>
      </c>
      <c r="AO47" s="25">
        <v>0.51</v>
      </c>
      <c r="AP47" s="24" t="s">
        <v>54</v>
      </c>
      <c r="AQ47" s="86">
        <f t="shared" si="22"/>
        <v>500</v>
      </c>
      <c r="AR47" s="87">
        <f t="shared" si="23"/>
        <v>501.179245283019</v>
      </c>
      <c r="AS47" s="40" t="s">
        <v>86</v>
      </c>
      <c r="AT47" s="80">
        <v>5</v>
      </c>
      <c r="AU47" s="80">
        <v>6</v>
      </c>
      <c r="AV47" s="80">
        <v>93</v>
      </c>
      <c r="AW47" s="80">
        <v>95</v>
      </c>
      <c r="AX47" s="29">
        <v>0.001</v>
      </c>
      <c r="AY47" s="24" t="s">
        <v>54</v>
      </c>
      <c r="AZ47" s="25">
        <v>0.002</v>
      </c>
      <c r="BA47" s="24" t="s">
        <v>54</v>
      </c>
      <c r="BB47" s="50"/>
      <c r="BC47" s="25">
        <v>0</v>
      </c>
      <c r="BD47" s="24" t="s">
        <v>54</v>
      </c>
      <c r="BE47" s="25">
        <v>0</v>
      </c>
      <c r="BF47" s="24" t="s">
        <v>54</v>
      </c>
      <c r="BG47" s="100"/>
      <c r="BH47" s="102">
        <v>3400</v>
      </c>
      <c r="BI47" s="102">
        <v>3600</v>
      </c>
      <c r="BJ47" s="25">
        <v>437</v>
      </c>
      <c r="BK47" s="25">
        <v>450</v>
      </c>
      <c r="BL47" s="108" t="s">
        <v>208</v>
      </c>
      <c r="BM47" s="108" t="s">
        <v>208</v>
      </c>
      <c r="BN47" s="80">
        <v>9</v>
      </c>
      <c r="BO47" s="80">
        <v>9</v>
      </c>
      <c r="BP47" s="27" t="s">
        <v>64</v>
      </c>
      <c r="BQ47" s="32" t="s">
        <v>65</v>
      </c>
      <c r="BR47" s="27" t="s">
        <v>65</v>
      </c>
      <c r="BS47" s="27" t="s">
        <v>65</v>
      </c>
      <c r="BT47" s="27" t="s">
        <v>65</v>
      </c>
      <c r="BU47" s="27" t="s">
        <v>65</v>
      </c>
    </row>
    <row r="48" s="4" customFormat="1" hidden="1" spans="1:73">
      <c r="A48" s="26">
        <v>47</v>
      </c>
      <c r="B48" s="26" t="s">
        <v>209</v>
      </c>
      <c r="C48" s="27" t="s">
        <v>210</v>
      </c>
      <c r="D48" s="27" t="s">
        <v>72</v>
      </c>
      <c r="E48" s="28">
        <v>1.2</v>
      </c>
      <c r="F48" s="27" t="s">
        <v>53</v>
      </c>
      <c r="G48" s="28">
        <v>1.5</v>
      </c>
      <c r="H48" s="27" t="s">
        <v>53</v>
      </c>
      <c r="I48" s="40"/>
      <c r="J48" s="28">
        <v>0.03</v>
      </c>
      <c r="K48" s="27" t="s">
        <v>54</v>
      </c>
      <c r="L48" s="28">
        <v>0.5</v>
      </c>
      <c r="M48" s="27" t="s">
        <v>54</v>
      </c>
      <c r="N48" s="27"/>
      <c r="O48" s="28">
        <v>23</v>
      </c>
      <c r="P48" s="27" t="s">
        <v>56</v>
      </c>
      <c r="Q48" s="52" t="s">
        <v>69</v>
      </c>
      <c r="R48" s="27" t="s">
        <v>69</v>
      </c>
      <c r="S48" s="50"/>
      <c r="T48" s="28">
        <v>10</v>
      </c>
      <c r="U48" s="27" t="s">
        <v>56</v>
      </c>
      <c r="V48" s="52" t="s">
        <v>69</v>
      </c>
      <c r="W48" s="27" t="s">
        <v>69</v>
      </c>
      <c r="X48" s="53">
        <f t="shared" si="13"/>
        <v>56.5217391304348</v>
      </c>
      <c r="Y48" s="52" t="s">
        <v>69</v>
      </c>
      <c r="Z48" s="27"/>
      <c r="AA48" s="53">
        <f t="shared" si="15"/>
        <v>690</v>
      </c>
      <c r="AB48" s="28">
        <v>2000</v>
      </c>
      <c r="AC48" s="27"/>
      <c r="AD48" s="53">
        <f t="shared" si="24"/>
        <v>0.0575</v>
      </c>
      <c r="AE48" s="27" t="s">
        <v>69</v>
      </c>
      <c r="AF48" s="27"/>
      <c r="AG48" s="53">
        <f t="shared" si="18"/>
        <v>25</v>
      </c>
      <c r="AH48" s="52" t="s">
        <v>69</v>
      </c>
      <c r="AI48" s="27"/>
      <c r="AJ48" s="53">
        <f t="shared" si="20"/>
        <v>0.0325</v>
      </c>
      <c r="AK48" s="52" t="s">
        <v>69</v>
      </c>
      <c r="AL48" s="27"/>
      <c r="AM48" s="52">
        <v>0.03</v>
      </c>
      <c r="AN48" s="27" t="s">
        <v>54</v>
      </c>
      <c r="AO48" s="52" t="s">
        <v>69</v>
      </c>
      <c r="AP48" s="52" t="s">
        <v>69</v>
      </c>
      <c r="AQ48" s="83">
        <f t="shared" si="22"/>
        <v>100</v>
      </c>
      <c r="AR48" s="52" t="s">
        <v>69</v>
      </c>
      <c r="AS48" s="50"/>
      <c r="AT48" s="84">
        <v>10</v>
      </c>
      <c r="AU48" s="85" t="s">
        <v>69</v>
      </c>
      <c r="AV48" s="84">
        <v>98</v>
      </c>
      <c r="AW48" s="85" t="s">
        <v>69</v>
      </c>
      <c r="AX48" s="28">
        <v>0.016</v>
      </c>
      <c r="AY48" s="27" t="s">
        <v>54</v>
      </c>
      <c r="AZ48" s="85" t="s">
        <v>69</v>
      </c>
      <c r="BA48" s="85" t="s">
        <v>69</v>
      </c>
      <c r="BB48" s="50"/>
      <c r="BC48" s="28">
        <v>0.005</v>
      </c>
      <c r="BD48" s="27" t="s">
        <v>54</v>
      </c>
      <c r="BE48" s="52" t="s">
        <v>69</v>
      </c>
      <c r="BF48" s="52" t="s">
        <v>69</v>
      </c>
      <c r="BG48" s="100"/>
      <c r="BH48" s="103">
        <v>5500</v>
      </c>
      <c r="BI48" s="104" t="s">
        <v>69</v>
      </c>
      <c r="BJ48" s="28">
        <v>200</v>
      </c>
      <c r="BK48" s="52" t="s">
        <v>69</v>
      </c>
      <c r="BL48" s="52" t="s">
        <v>69</v>
      </c>
      <c r="BM48" s="52" t="s">
        <v>69</v>
      </c>
      <c r="BN48" s="52" t="s">
        <v>69</v>
      </c>
      <c r="BO48" s="52" t="s">
        <v>69</v>
      </c>
      <c r="BP48" s="27" t="s">
        <v>64</v>
      </c>
      <c r="BQ48" s="27" t="s">
        <v>65</v>
      </c>
      <c r="BR48" s="27" t="s">
        <v>64</v>
      </c>
      <c r="BS48" s="27" t="s">
        <v>65</v>
      </c>
      <c r="BT48" s="27" t="s">
        <v>65</v>
      </c>
      <c r="BU48" s="27" t="s">
        <v>64</v>
      </c>
    </row>
    <row r="49" s="5" customFormat="1" ht="24" hidden="1" spans="1:73">
      <c r="A49" s="23">
        <v>48</v>
      </c>
      <c r="B49" s="23" t="s">
        <v>211</v>
      </c>
      <c r="C49" s="24" t="s">
        <v>212</v>
      </c>
      <c r="D49" s="24" t="s">
        <v>72</v>
      </c>
      <c r="E49" s="25">
        <v>5.6</v>
      </c>
      <c r="F49" s="24" t="s">
        <v>53</v>
      </c>
      <c r="G49" s="25">
        <v>5.8</v>
      </c>
      <c r="H49" s="24" t="s">
        <v>53</v>
      </c>
      <c r="I49" s="39"/>
      <c r="J49" s="25">
        <v>4.5</v>
      </c>
      <c r="K49" s="24" t="s">
        <v>54</v>
      </c>
      <c r="L49" s="25">
        <v>3.6</v>
      </c>
      <c r="M49" s="24" t="s">
        <v>54</v>
      </c>
      <c r="N49" s="46" t="s">
        <v>213</v>
      </c>
      <c r="O49" s="29">
        <v>7.7</v>
      </c>
      <c r="P49" s="24" t="s">
        <v>56</v>
      </c>
      <c r="Q49" s="25">
        <v>9.2</v>
      </c>
      <c r="R49" s="24" t="s">
        <v>56</v>
      </c>
      <c r="S49" s="50"/>
      <c r="T49" s="25">
        <v>3.5</v>
      </c>
      <c r="U49" s="24" t="s">
        <v>56</v>
      </c>
      <c r="V49" s="25">
        <v>3.9</v>
      </c>
      <c r="W49" s="24" t="s">
        <v>56</v>
      </c>
      <c r="X49" s="55">
        <f t="shared" si="13"/>
        <v>54.5454545454545</v>
      </c>
      <c r="Y49" s="44">
        <f t="shared" si="14"/>
        <v>57.6086956521739</v>
      </c>
      <c r="Z49" s="38" t="s">
        <v>214</v>
      </c>
      <c r="AA49" s="29">
        <f t="shared" si="15"/>
        <v>34650</v>
      </c>
      <c r="AB49" s="25">
        <f t="shared" si="16"/>
        <v>33120</v>
      </c>
      <c r="AC49" s="37"/>
      <c r="AD49" s="29">
        <f t="shared" si="24"/>
        <v>0.61875</v>
      </c>
      <c r="AE49" s="59">
        <f t="shared" si="17"/>
        <v>0.571034482758621</v>
      </c>
      <c r="AF49" s="37"/>
      <c r="AG49" s="29">
        <f t="shared" si="18"/>
        <v>803.571428571429</v>
      </c>
      <c r="AH49" s="25">
        <f t="shared" si="19"/>
        <v>620.689655172414</v>
      </c>
      <c r="AI49" s="37"/>
      <c r="AJ49" s="29">
        <f t="shared" si="20"/>
        <v>0.3375</v>
      </c>
      <c r="AK49" s="25">
        <f t="shared" si="21"/>
        <v>0.328965517241379</v>
      </c>
      <c r="AL49" s="37"/>
      <c r="AM49" s="71">
        <v>0.5</v>
      </c>
      <c r="AN49" s="24" t="s">
        <v>54</v>
      </c>
      <c r="AO49" s="25">
        <v>0.5</v>
      </c>
      <c r="AP49" s="24" t="s">
        <v>54</v>
      </c>
      <c r="AQ49" s="79">
        <f t="shared" si="22"/>
        <v>11.1111111111111</v>
      </c>
      <c r="AR49" s="80">
        <f t="shared" si="23"/>
        <v>13.8888888888889</v>
      </c>
      <c r="AS49" s="40"/>
      <c r="AT49" s="80">
        <v>45</v>
      </c>
      <c r="AU49" s="80">
        <v>48</v>
      </c>
      <c r="AV49" s="80">
        <v>70</v>
      </c>
      <c r="AW49" s="80">
        <v>72</v>
      </c>
      <c r="AX49" s="44">
        <v>0.5</v>
      </c>
      <c r="AY49" s="45" t="s">
        <v>54</v>
      </c>
      <c r="AZ49" s="44">
        <v>0.8</v>
      </c>
      <c r="BA49" s="45" t="s">
        <v>54</v>
      </c>
      <c r="BB49" s="50"/>
      <c r="BC49" s="25">
        <v>0</v>
      </c>
      <c r="BD49" s="24" t="s">
        <v>54</v>
      </c>
      <c r="BE49" s="25">
        <v>0</v>
      </c>
      <c r="BF49" s="24" t="s">
        <v>54</v>
      </c>
      <c r="BG49" s="100"/>
      <c r="BH49" s="102">
        <v>10000</v>
      </c>
      <c r="BI49" s="102">
        <v>10000</v>
      </c>
      <c r="BJ49" s="25">
        <v>200</v>
      </c>
      <c r="BK49" s="71" t="s">
        <v>69</v>
      </c>
      <c r="BL49" s="80" t="s">
        <v>215</v>
      </c>
      <c r="BM49" s="80" t="s">
        <v>215</v>
      </c>
      <c r="BN49" s="80">
        <v>1</v>
      </c>
      <c r="BO49" s="80">
        <v>1</v>
      </c>
      <c r="BP49" s="27" t="s">
        <v>64</v>
      </c>
      <c r="BQ49" s="27" t="s">
        <v>65</v>
      </c>
      <c r="BR49" s="27" t="s">
        <v>65</v>
      </c>
      <c r="BS49" s="27" t="s">
        <v>65</v>
      </c>
      <c r="BT49" s="27" t="s">
        <v>65</v>
      </c>
      <c r="BU49" s="27" t="s">
        <v>64</v>
      </c>
    </row>
    <row r="50" ht="48" hidden="1" spans="1:73">
      <c r="A50" s="20">
        <v>49</v>
      </c>
      <c r="B50" s="20" t="s">
        <v>216</v>
      </c>
      <c r="C50" s="21" t="s">
        <v>159</v>
      </c>
      <c r="D50" s="21" t="s">
        <v>83</v>
      </c>
      <c r="E50" s="22">
        <v>1.1</v>
      </c>
      <c r="F50" s="21" t="s">
        <v>53</v>
      </c>
      <c r="G50" s="22">
        <v>1.15</v>
      </c>
      <c r="H50" s="21" t="s">
        <v>53</v>
      </c>
      <c r="I50" s="39"/>
      <c r="J50" s="31">
        <v>0.02</v>
      </c>
      <c r="K50" s="21" t="s">
        <v>54</v>
      </c>
      <c r="L50" s="22">
        <v>0.021</v>
      </c>
      <c r="M50" s="21" t="s">
        <v>54</v>
      </c>
      <c r="N50" s="41"/>
      <c r="O50" s="22">
        <v>600</v>
      </c>
      <c r="P50" s="21" t="s">
        <v>56</v>
      </c>
      <c r="Q50" s="22">
        <v>600</v>
      </c>
      <c r="R50" s="21" t="s">
        <v>56</v>
      </c>
      <c r="S50" s="50"/>
      <c r="T50" s="22">
        <v>300</v>
      </c>
      <c r="U50" s="21" t="s">
        <v>56</v>
      </c>
      <c r="V50" s="22">
        <v>300</v>
      </c>
      <c r="W50" s="21" t="s">
        <v>56</v>
      </c>
      <c r="X50" s="31">
        <f t="shared" si="13"/>
        <v>50</v>
      </c>
      <c r="Y50" s="22">
        <f t="shared" si="14"/>
        <v>50</v>
      </c>
      <c r="Z50" s="37"/>
      <c r="AA50" s="31">
        <f t="shared" si="15"/>
        <v>12000</v>
      </c>
      <c r="AB50" s="22">
        <f t="shared" si="16"/>
        <v>12600</v>
      </c>
      <c r="AC50" s="37"/>
      <c r="AD50" s="31">
        <f t="shared" si="24"/>
        <v>1.09090909090909</v>
      </c>
      <c r="AE50" s="59">
        <f t="shared" si="17"/>
        <v>1.09565217391304</v>
      </c>
      <c r="AF50" s="37"/>
      <c r="AG50" s="31">
        <f t="shared" si="18"/>
        <v>18.1818181818182</v>
      </c>
      <c r="AH50" s="22">
        <f t="shared" si="19"/>
        <v>18.2608695652174</v>
      </c>
      <c r="AI50" s="37"/>
      <c r="AJ50" s="31">
        <f t="shared" si="20"/>
        <v>0.545454545454545</v>
      </c>
      <c r="AK50" s="22">
        <f t="shared" si="21"/>
        <v>0.547826086956522</v>
      </c>
      <c r="AL50" s="38" t="s">
        <v>217</v>
      </c>
      <c r="AM50" s="34">
        <v>0.02</v>
      </c>
      <c r="AN50" s="21" t="s">
        <v>54</v>
      </c>
      <c r="AO50" s="22">
        <v>0.021</v>
      </c>
      <c r="AP50" s="21" t="s">
        <v>54</v>
      </c>
      <c r="AQ50" s="77">
        <f t="shared" si="22"/>
        <v>100</v>
      </c>
      <c r="AR50" s="78">
        <f t="shared" si="23"/>
        <v>100</v>
      </c>
      <c r="AS50" s="40"/>
      <c r="AT50" s="78">
        <v>2</v>
      </c>
      <c r="AU50" s="78">
        <v>2</v>
      </c>
      <c r="AV50" s="78">
        <v>85</v>
      </c>
      <c r="AW50" s="78">
        <v>85</v>
      </c>
      <c r="AX50" s="75">
        <v>1200</v>
      </c>
      <c r="AY50" s="90" t="s">
        <v>61</v>
      </c>
      <c r="AZ50" s="75">
        <v>1260</v>
      </c>
      <c r="BA50" s="90" t="s">
        <v>61</v>
      </c>
      <c r="BB50" s="50"/>
      <c r="BC50" s="22">
        <v>0</v>
      </c>
      <c r="BD50" s="21" t="s">
        <v>54</v>
      </c>
      <c r="BE50" s="22">
        <v>0</v>
      </c>
      <c r="BF50" s="21" t="s">
        <v>54</v>
      </c>
      <c r="BG50" s="100"/>
      <c r="BH50" s="98">
        <v>2000</v>
      </c>
      <c r="BI50" s="99">
        <v>2000</v>
      </c>
      <c r="BJ50" s="22">
        <v>200</v>
      </c>
      <c r="BK50" s="22">
        <v>200</v>
      </c>
      <c r="BL50" s="78">
        <v>2500</v>
      </c>
      <c r="BM50" s="78">
        <v>2500</v>
      </c>
      <c r="BN50" s="78">
        <v>3</v>
      </c>
      <c r="BO50" s="78">
        <v>3</v>
      </c>
      <c r="BP50" s="27" t="s">
        <v>65</v>
      </c>
      <c r="BQ50" s="27" t="s">
        <v>64</v>
      </c>
      <c r="BR50" s="27" t="s">
        <v>65</v>
      </c>
      <c r="BS50" s="27" t="s">
        <v>65</v>
      </c>
      <c r="BT50" s="27" t="s">
        <v>65</v>
      </c>
      <c r="BU50" s="27" t="s">
        <v>64</v>
      </c>
    </row>
    <row r="51" ht="36" hidden="1" spans="1:73">
      <c r="A51" s="23">
        <v>50</v>
      </c>
      <c r="B51" s="23" t="s">
        <v>218</v>
      </c>
      <c r="C51" s="24" t="s">
        <v>219</v>
      </c>
      <c r="D51" s="24" t="s">
        <v>72</v>
      </c>
      <c r="E51" s="25">
        <v>6.8</v>
      </c>
      <c r="F51" s="24" t="s">
        <v>53</v>
      </c>
      <c r="G51" s="25">
        <v>7.8</v>
      </c>
      <c r="H51" s="24" t="s">
        <v>53</v>
      </c>
      <c r="I51" s="39"/>
      <c r="J51" s="25">
        <v>5.8</v>
      </c>
      <c r="K51" s="24" t="s">
        <v>54</v>
      </c>
      <c r="L51" s="25">
        <v>6.6</v>
      </c>
      <c r="M51" s="24" t="s">
        <v>54</v>
      </c>
      <c r="N51" s="39"/>
      <c r="O51" s="25">
        <v>9</v>
      </c>
      <c r="P51" s="24" t="s">
        <v>56</v>
      </c>
      <c r="Q51" s="25">
        <v>9</v>
      </c>
      <c r="R51" s="24" t="s">
        <v>56</v>
      </c>
      <c r="S51" s="50"/>
      <c r="T51" s="25">
        <v>3.1</v>
      </c>
      <c r="U51" s="24" t="s">
        <v>56</v>
      </c>
      <c r="V51" s="25">
        <v>3.6</v>
      </c>
      <c r="W51" s="24" t="s">
        <v>56</v>
      </c>
      <c r="X51" s="29">
        <f t="shared" si="13"/>
        <v>65.5555555555556</v>
      </c>
      <c r="Y51" s="25">
        <f t="shared" si="14"/>
        <v>60</v>
      </c>
      <c r="Z51" s="37"/>
      <c r="AA51" s="29">
        <f t="shared" si="15"/>
        <v>52200</v>
      </c>
      <c r="AB51" s="25">
        <f t="shared" si="16"/>
        <v>59400</v>
      </c>
      <c r="AC51" s="37"/>
      <c r="AD51" s="29">
        <f t="shared" si="24"/>
        <v>0.767647058823529</v>
      </c>
      <c r="AE51" s="59">
        <f t="shared" si="17"/>
        <v>0.761538461538461</v>
      </c>
      <c r="AF51" s="37"/>
      <c r="AG51" s="29">
        <f t="shared" si="18"/>
        <v>852.941176470588</v>
      </c>
      <c r="AH51" s="25">
        <f t="shared" si="19"/>
        <v>846.153846153846</v>
      </c>
      <c r="AI51" s="37"/>
      <c r="AJ51" s="29">
        <f t="shared" si="20"/>
        <v>0.503235294117647</v>
      </c>
      <c r="AK51" s="63">
        <v>0.5</v>
      </c>
      <c r="AL51" s="38" t="s">
        <v>220</v>
      </c>
      <c r="AM51" s="71">
        <v>0</v>
      </c>
      <c r="AN51" s="24" t="s">
        <v>54</v>
      </c>
      <c r="AO51" s="25">
        <v>0</v>
      </c>
      <c r="AP51" s="24" t="s">
        <v>54</v>
      </c>
      <c r="AQ51" s="79">
        <f t="shared" si="22"/>
        <v>0</v>
      </c>
      <c r="AR51" s="80">
        <f t="shared" si="23"/>
        <v>0</v>
      </c>
      <c r="AS51" s="40"/>
      <c r="AT51" s="80">
        <v>20</v>
      </c>
      <c r="AU51" s="80">
        <v>22</v>
      </c>
      <c r="AV51" s="79">
        <v>85</v>
      </c>
      <c r="AW51" s="79">
        <v>85</v>
      </c>
      <c r="AX51" s="55">
        <v>0.6</v>
      </c>
      <c r="AY51" s="45" t="s">
        <v>54</v>
      </c>
      <c r="AZ51" s="44">
        <v>0.8</v>
      </c>
      <c r="BA51" s="45" t="s">
        <v>54</v>
      </c>
      <c r="BB51" s="50"/>
      <c r="BC51" s="25">
        <v>0</v>
      </c>
      <c r="BD51" s="24" t="s">
        <v>54</v>
      </c>
      <c r="BE51" s="25">
        <v>0</v>
      </c>
      <c r="BF51" s="24" t="s">
        <v>54</v>
      </c>
      <c r="BG51" s="100"/>
      <c r="BH51" s="101">
        <v>8300</v>
      </c>
      <c r="BI51" s="102">
        <v>8300</v>
      </c>
      <c r="BJ51" s="25">
        <v>400</v>
      </c>
      <c r="BK51" s="71" t="s">
        <v>69</v>
      </c>
      <c r="BL51" s="80">
        <v>50</v>
      </c>
      <c r="BM51" s="80">
        <v>50</v>
      </c>
      <c r="BN51" s="80">
        <v>1</v>
      </c>
      <c r="BO51" s="80">
        <v>1</v>
      </c>
      <c r="BP51" s="27" t="s">
        <v>65</v>
      </c>
      <c r="BQ51" s="27" t="s">
        <v>65</v>
      </c>
      <c r="BR51" s="27" t="s">
        <v>65</v>
      </c>
      <c r="BS51" s="27" t="s">
        <v>65</v>
      </c>
      <c r="BT51" s="27" t="s">
        <v>65</v>
      </c>
      <c r="BU51" s="27" t="s">
        <v>65</v>
      </c>
    </row>
    <row r="52" ht="48" hidden="1" spans="1:73">
      <c r="A52" s="20">
        <v>51</v>
      </c>
      <c r="B52" s="20" t="s">
        <v>221</v>
      </c>
      <c r="C52" s="21" t="s">
        <v>222</v>
      </c>
      <c r="D52" s="21" t="s">
        <v>72</v>
      </c>
      <c r="E52" s="31">
        <v>4</v>
      </c>
      <c r="F52" s="20" t="s">
        <v>53</v>
      </c>
      <c r="G52" s="31">
        <v>4.8</v>
      </c>
      <c r="H52" s="20" t="s">
        <v>53</v>
      </c>
      <c r="I52" s="42"/>
      <c r="J52" s="31">
        <v>5.25</v>
      </c>
      <c r="K52" s="21" t="s">
        <v>54</v>
      </c>
      <c r="L52" s="22">
        <v>5.3</v>
      </c>
      <c r="M52" s="21" t="s">
        <v>54</v>
      </c>
      <c r="N52" s="43"/>
      <c r="O52" s="31">
        <v>8.8</v>
      </c>
      <c r="P52" s="20" t="s">
        <v>56</v>
      </c>
      <c r="Q52" s="31">
        <v>9.5</v>
      </c>
      <c r="R52" s="20" t="s">
        <v>56</v>
      </c>
      <c r="S52" s="54"/>
      <c r="T52" s="31">
        <v>3</v>
      </c>
      <c r="U52" s="21" t="s">
        <v>56</v>
      </c>
      <c r="V52" s="22">
        <v>3.4</v>
      </c>
      <c r="W52" s="21" t="s">
        <v>56</v>
      </c>
      <c r="X52" s="31">
        <f t="shared" si="13"/>
        <v>65.9090909090909</v>
      </c>
      <c r="Y52" s="22">
        <f t="shared" si="14"/>
        <v>64.2105263157895</v>
      </c>
      <c r="Z52" s="62"/>
      <c r="AA52" s="51">
        <v>56000</v>
      </c>
      <c r="AB52" s="51">
        <v>60000</v>
      </c>
      <c r="AC52" s="54" t="s">
        <v>223</v>
      </c>
      <c r="AD52" s="31">
        <f t="shared" si="24"/>
        <v>1.155</v>
      </c>
      <c r="AE52" s="59">
        <f t="shared" si="17"/>
        <v>1.04895833333333</v>
      </c>
      <c r="AF52" s="62"/>
      <c r="AG52" s="31">
        <f t="shared" si="18"/>
        <v>1312.5</v>
      </c>
      <c r="AH52" s="22">
        <f t="shared" si="19"/>
        <v>1104.16666666667</v>
      </c>
      <c r="AI52" s="62"/>
      <c r="AJ52" s="31">
        <f t="shared" si="20"/>
        <v>0.76125</v>
      </c>
      <c r="AK52" s="22">
        <f t="shared" si="21"/>
        <v>0.673541666666667</v>
      </c>
      <c r="AL52" s="62"/>
      <c r="AM52" s="34">
        <v>1.63</v>
      </c>
      <c r="AN52" s="20" t="s">
        <v>54</v>
      </c>
      <c r="AO52" s="31">
        <v>2.2</v>
      </c>
      <c r="AP52" s="20" t="s">
        <v>54</v>
      </c>
      <c r="AQ52" s="77">
        <f t="shared" si="22"/>
        <v>31.047619047619</v>
      </c>
      <c r="AR52" s="78">
        <f t="shared" si="23"/>
        <v>41.5094339622642</v>
      </c>
      <c r="AS52" s="38"/>
      <c r="AT52" s="77">
        <v>71</v>
      </c>
      <c r="AU52" s="78">
        <v>73</v>
      </c>
      <c r="AV52" s="77">
        <v>69.2</v>
      </c>
      <c r="AW52" s="77">
        <v>75</v>
      </c>
      <c r="AX52" s="31">
        <v>0.15</v>
      </c>
      <c r="AY52" s="21" t="s">
        <v>54</v>
      </c>
      <c r="AZ52" s="22">
        <v>0.3</v>
      </c>
      <c r="BA52" s="21" t="s">
        <v>54</v>
      </c>
      <c r="BB52" s="50"/>
      <c r="BC52" s="31">
        <v>0.02</v>
      </c>
      <c r="BD52" s="20" t="s">
        <v>54</v>
      </c>
      <c r="BE52" s="31">
        <v>0.025</v>
      </c>
      <c r="BF52" s="20" t="s">
        <v>54</v>
      </c>
      <c r="BG52" s="100"/>
      <c r="BH52" s="98">
        <v>10000</v>
      </c>
      <c r="BI52" s="98">
        <v>12000</v>
      </c>
      <c r="BJ52" s="31">
        <v>200</v>
      </c>
      <c r="BK52" s="22">
        <v>250</v>
      </c>
      <c r="BL52" s="78" t="s">
        <v>224</v>
      </c>
      <c r="BM52" s="78" t="s">
        <v>224</v>
      </c>
      <c r="BN52" s="78">
        <v>1</v>
      </c>
      <c r="BO52" s="78">
        <v>1</v>
      </c>
      <c r="BP52" s="27" t="s">
        <v>64</v>
      </c>
      <c r="BQ52" s="27" t="s">
        <v>65</v>
      </c>
      <c r="BR52" s="27" t="s">
        <v>65</v>
      </c>
      <c r="BS52" s="27" t="s">
        <v>65</v>
      </c>
      <c r="BT52" s="27" t="s">
        <v>65</v>
      </c>
      <c r="BU52" s="27" t="s">
        <v>65</v>
      </c>
    </row>
    <row r="53" hidden="1" spans="1:73">
      <c r="A53" s="23">
        <v>52</v>
      </c>
      <c r="B53" s="23" t="s">
        <v>225</v>
      </c>
      <c r="C53" s="24" t="s">
        <v>138</v>
      </c>
      <c r="D53" s="24" t="s">
        <v>171</v>
      </c>
      <c r="E53" s="25">
        <v>1.63</v>
      </c>
      <c r="F53" s="24" t="s">
        <v>53</v>
      </c>
      <c r="G53" s="25">
        <v>1.7</v>
      </c>
      <c r="H53" s="24" t="s">
        <v>53</v>
      </c>
      <c r="I53" s="39"/>
      <c r="J53" s="25">
        <v>3.87</v>
      </c>
      <c r="K53" s="24" t="s">
        <v>54</v>
      </c>
      <c r="L53" s="25">
        <v>4</v>
      </c>
      <c r="M53" s="24" t="s">
        <v>54</v>
      </c>
      <c r="N53" s="39"/>
      <c r="O53" s="25">
        <v>26</v>
      </c>
      <c r="P53" s="24" t="s">
        <v>56</v>
      </c>
      <c r="Q53" s="25">
        <v>25</v>
      </c>
      <c r="R53" s="24" t="s">
        <v>56</v>
      </c>
      <c r="S53" s="50"/>
      <c r="T53" s="25">
        <v>19.2</v>
      </c>
      <c r="U53" s="24" t="s">
        <v>56</v>
      </c>
      <c r="V53" s="25">
        <v>19.5</v>
      </c>
      <c r="W53" s="24" t="s">
        <v>56</v>
      </c>
      <c r="X53" s="29">
        <f t="shared" si="13"/>
        <v>26.1538461538462</v>
      </c>
      <c r="Y53" s="25">
        <f t="shared" si="14"/>
        <v>22</v>
      </c>
      <c r="Z53" s="37"/>
      <c r="AA53" s="29">
        <f t="shared" si="15"/>
        <v>100620</v>
      </c>
      <c r="AB53" s="25">
        <f t="shared" si="16"/>
        <v>100000</v>
      </c>
      <c r="AC53" s="37"/>
      <c r="AD53" s="29">
        <f t="shared" si="24"/>
        <v>6.17300613496933</v>
      </c>
      <c r="AE53" s="59">
        <f t="shared" si="17"/>
        <v>5.88235294117647</v>
      </c>
      <c r="AF53" s="37"/>
      <c r="AG53" s="29">
        <f t="shared" si="18"/>
        <v>2374.23312883436</v>
      </c>
      <c r="AH53" s="25">
        <f t="shared" si="19"/>
        <v>2352.94117647059</v>
      </c>
      <c r="AI53" s="37"/>
      <c r="AJ53" s="29">
        <f t="shared" si="20"/>
        <v>1.61447852760736</v>
      </c>
      <c r="AK53" s="25">
        <f t="shared" si="21"/>
        <v>1.29411764705882</v>
      </c>
      <c r="AL53" s="37"/>
      <c r="AM53" s="71">
        <v>0.13</v>
      </c>
      <c r="AN53" s="24" t="s">
        <v>54</v>
      </c>
      <c r="AO53" s="25">
        <v>0.15</v>
      </c>
      <c r="AP53" s="24" t="s">
        <v>54</v>
      </c>
      <c r="AQ53" s="79">
        <f t="shared" si="22"/>
        <v>3.35917312661499</v>
      </c>
      <c r="AR53" s="80">
        <f t="shared" si="23"/>
        <v>3.75</v>
      </c>
      <c r="AS53" s="40"/>
      <c r="AT53" s="79">
        <v>80</v>
      </c>
      <c r="AU53" s="80">
        <v>80</v>
      </c>
      <c r="AV53" s="80">
        <v>78</v>
      </c>
      <c r="AW53" s="80">
        <v>80</v>
      </c>
      <c r="AX53" s="25">
        <v>0.21</v>
      </c>
      <c r="AY53" s="24" t="s">
        <v>54</v>
      </c>
      <c r="AZ53" s="25">
        <v>0.25</v>
      </c>
      <c r="BA53" s="24" t="s">
        <v>54</v>
      </c>
      <c r="BB53" s="50"/>
      <c r="BC53" s="25">
        <v>0.15</v>
      </c>
      <c r="BD53" s="24" t="s">
        <v>54</v>
      </c>
      <c r="BE53" s="25">
        <v>0.16</v>
      </c>
      <c r="BF53" s="24" t="s">
        <v>54</v>
      </c>
      <c r="BG53" s="100"/>
      <c r="BH53" s="102">
        <v>30000</v>
      </c>
      <c r="BI53" s="102">
        <v>31000</v>
      </c>
      <c r="BJ53" s="25">
        <v>250</v>
      </c>
      <c r="BK53" s="25">
        <v>280</v>
      </c>
      <c r="BL53" s="80">
        <v>300</v>
      </c>
      <c r="BM53" s="80">
        <v>310</v>
      </c>
      <c r="BN53" s="80">
        <v>1</v>
      </c>
      <c r="BO53" s="80">
        <v>1</v>
      </c>
      <c r="BP53" s="27" t="s">
        <v>65</v>
      </c>
      <c r="BQ53" s="27" t="s">
        <v>65</v>
      </c>
      <c r="BR53" s="27" t="s">
        <v>65</v>
      </c>
      <c r="BS53" s="27" t="s">
        <v>65</v>
      </c>
      <c r="BT53" s="27" t="s">
        <v>65</v>
      </c>
      <c r="BU53" s="27" t="s">
        <v>64</v>
      </c>
    </row>
    <row r="54" s="4" customFormat="1" hidden="1" spans="1:73">
      <c r="A54" s="26">
        <v>53</v>
      </c>
      <c r="B54" s="26" t="s">
        <v>226</v>
      </c>
      <c r="C54" s="27" t="s">
        <v>227</v>
      </c>
      <c r="D54" s="27" t="s">
        <v>52</v>
      </c>
      <c r="E54" s="28">
        <v>0.55</v>
      </c>
      <c r="F54" s="27" t="s">
        <v>53</v>
      </c>
      <c r="G54" s="28">
        <v>0.6</v>
      </c>
      <c r="H54" s="27" t="s">
        <v>53</v>
      </c>
      <c r="I54" s="40"/>
      <c r="J54" s="28">
        <v>0.2805</v>
      </c>
      <c r="K54" s="27" t="s">
        <v>54</v>
      </c>
      <c r="L54" s="28">
        <v>0.345</v>
      </c>
      <c r="M54" s="27" t="s">
        <v>54</v>
      </c>
      <c r="N54" s="27"/>
      <c r="O54" s="28">
        <v>22</v>
      </c>
      <c r="P54" s="27" t="s">
        <v>56</v>
      </c>
      <c r="Q54" s="52" t="s">
        <v>69</v>
      </c>
      <c r="R54" s="27" t="s">
        <v>69</v>
      </c>
      <c r="S54" s="50"/>
      <c r="T54" s="28">
        <v>11.6</v>
      </c>
      <c r="U54" s="27" t="s">
        <v>56</v>
      </c>
      <c r="V54" s="52" t="s">
        <v>69</v>
      </c>
      <c r="W54" s="27" t="s">
        <v>69</v>
      </c>
      <c r="X54" s="53">
        <f t="shared" si="13"/>
        <v>47.2727272727273</v>
      </c>
      <c r="Y54" s="52" t="s">
        <v>69</v>
      </c>
      <c r="Z54" s="27"/>
      <c r="AA54" s="53">
        <f t="shared" si="15"/>
        <v>6171</v>
      </c>
      <c r="AB54" s="28">
        <v>8280</v>
      </c>
      <c r="AC54" s="27"/>
      <c r="AD54" s="53">
        <f t="shared" si="24"/>
        <v>1.122</v>
      </c>
      <c r="AE54" s="27" t="s">
        <v>69</v>
      </c>
      <c r="AF54" s="27"/>
      <c r="AG54" s="53">
        <f t="shared" si="18"/>
        <v>510</v>
      </c>
      <c r="AH54" s="52" t="s">
        <v>69</v>
      </c>
      <c r="AI54" s="27"/>
      <c r="AJ54" s="53">
        <f t="shared" si="20"/>
        <v>0.5304</v>
      </c>
      <c r="AK54" s="52" t="s">
        <v>69</v>
      </c>
      <c r="AL54" s="27"/>
      <c r="AM54" s="52">
        <v>0</v>
      </c>
      <c r="AN54" s="27" t="s">
        <v>54</v>
      </c>
      <c r="AO54" s="52" t="s">
        <v>69</v>
      </c>
      <c r="AP54" s="52" t="s">
        <v>69</v>
      </c>
      <c r="AQ54" s="83">
        <f t="shared" si="22"/>
        <v>0</v>
      </c>
      <c r="AR54" s="52" t="s">
        <v>69</v>
      </c>
      <c r="AS54" s="50"/>
      <c r="AT54" s="84">
        <v>0</v>
      </c>
      <c r="AU54" s="85" t="s">
        <v>69</v>
      </c>
      <c r="AV54" s="84">
        <v>88</v>
      </c>
      <c r="AW54" s="85" t="s">
        <v>69</v>
      </c>
      <c r="AX54" s="28">
        <v>0.0337</v>
      </c>
      <c r="AY54" s="27" t="s">
        <v>54</v>
      </c>
      <c r="AZ54" s="85" t="s">
        <v>69</v>
      </c>
      <c r="BA54" s="85" t="s">
        <v>69</v>
      </c>
      <c r="BB54" s="50"/>
      <c r="BC54" s="28">
        <v>0</v>
      </c>
      <c r="BD54" s="27" t="s">
        <v>54</v>
      </c>
      <c r="BE54" s="52" t="s">
        <v>69</v>
      </c>
      <c r="BF54" s="52" t="s">
        <v>69</v>
      </c>
      <c r="BG54" s="100"/>
      <c r="BH54" s="103">
        <v>8600</v>
      </c>
      <c r="BI54" s="104" t="s">
        <v>69</v>
      </c>
      <c r="BJ54" s="28">
        <v>0</v>
      </c>
      <c r="BK54" s="52" t="s">
        <v>69</v>
      </c>
      <c r="BL54" s="52" t="s">
        <v>69</v>
      </c>
      <c r="BM54" s="52" t="s">
        <v>69</v>
      </c>
      <c r="BN54" s="52" t="s">
        <v>69</v>
      </c>
      <c r="BO54" s="52" t="s">
        <v>69</v>
      </c>
      <c r="BP54" s="27" t="s">
        <v>64</v>
      </c>
      <c r="BQ54" s="27" t="s">
        <v>64</v>
      </c>
      <c r="BR54" s="27" t="s">
        <v>64</v>
      </c>
      <c r="BS54" s="27" t="s">
        <v>64</v>
      </c>
      <c r="BT54" s="27" t="s">
        <v>64</v>
      </c>
      <c r="BU54" s="27" t="s">
        <v>64</v>
      </c>
    </row>
    <row r="55" s="4" customFormat="1" ht="84" hidden="1" spans="1:73">
      <c r="A55" s="23">
        <v>54</v>
      </c>
      <c r="B55" s="23" t="s">
        <v>228</v>
      </c>
      <c r="C55" s="24" t="s">
        <v>229</v>
      </c>
      <c r="D55" s="24" t="s">
        <v>72</v>
      </c>
      <c r="E55" s="25">
        <v>20</v>
      </c>
      <c r="F55" s="24" t="s">
        <v>53</v>
      </c>
      <c r="G55" s="25">
        <v>20.3</v>
      </c>
      <c r="H55" s="24" t="s">
        <v>53</v>
      </c>
      <c r="I55" s="42" t="s">
        <v>230</v>
      </c>
      <c r="J55" s="25">
        <v>30</v>
      </c>
      <c r="K55" s="24" t="s">
        <v>54</v>
      </c>
      <c r="L55" s="25">
        <v>35</v>
      </c>
      <c r="M55" s="24" t="s">
        <v>54</v>
      </c>
      <c r="N55" s="43"/>
      <c r="O55" s="29">
        <v>5</v>
      </c>
      <c r="P55" s="23" t="s">
        <v>56</v>
      </c>
      <c r="Q55" s="29">
        <v>6</v>
      </c>
      <c r="R55" s="23" t="s">
        <v>56</v>
      </c>
      <c r="S55" s="54"/>
      <c r="T55" s="29">
        <v>2.5</v>
      </c>
      <c r="U55" s="24" t="s">
        <v>56</v>
      </c>
      <c r="V55" s="25">
        <v>2.5</v>
      </c>
      <c r="W55" s="24" t="s">
        <v>56</v>
      </c>
      <c r="X55" s="29">
        <f t="shared" si="13"/>
        <v>50</v>
      </c>
      <c r="Y55" s="25">
        <f t="shared" si="14"/>
        <v>58.3333333333333</v>
      </c>
      <c r="Z55" s="62"/>
      <c r="AA55" s="29">
        <f t="shared" si="15"/>
        <v>150000</v>
      </c>
      <c r="AB55" s="25">
        <f t="shared" si="16"/>
        <v>210000</v>
      </c>
      <c r="AC55" s="62"/>
      <c r="AD55" s="29">
        <f t="shared" si="24"/>
        <v>0.75</v>
      </c>
      <c r="AE55" s="63">
        <v>1.08</v>
      </c>
      <c r="AF55" s="47" t="s">
        <v>231</v>
      </c>
      <c r="AG55" s="29">
        <f t="shared" si="18"/>
        <v>1500</v>
      </c>
      <c r="AH55" s="63">
        <v>1800</v>
      </c>
      <c r="AI55" s="47" t="s">
        <v>232</v>
      </c>
      <c r="AJ55" s="29">
        <f t="shared" si="20"/>
        <v>0.375</v>
      </c>
      <c r="AK55" s="63">
        <v>0.63</v>
      </c>
      <c r="AL55" s="47" t="s">
        <v>233</v>
      </c>
      <c r="AM55" s="72">
        <v>28</v>
      </c>
      <c r="AN55" s="24" t="s">
        <v>54</v>
      </c>
      <c r="AO55" s="25">
        <v>33</v>
      </c>
      <c r="AP55" s="24" t="s">
        <v>54</v>
      </c>
      <c r="AQ55" s="79">
        <f t="shared" si="22"/>
        <v>93.3333333333333</v>
      </c>
      <c r="AR55" s="80">
        <f t="shared" si="23"/>
        <v>94.2857142857143</v>
      </c>
      <c r="AS55" s="40"/>
      <c r="AT55" s="80">
        <v>75</v>
      </c>
      <c r="AU55" s="80">
        <v>78</v>
      </c>
      <c r="AV55" s="79">
        <v>62</v>
      </c>
      <c r="AW55" s="79">
        <v>65</v>
      </c>
      <c r="AX55" s="29">
        <v>3</v>
      </c>
      <c r="AY55" s="24" t="s">
        <v>54</v>
      </c>
      <c r="AZ55" s="25">
        <v>5.25</v>
      </c>
      <c r="BA55" s="24" t="s">
        <v>54</v>
      </c>
      <c r="BB55" s="50"/>
      <c r="BC55" s="29">
        <v>0</v>
      </c>
      <c r="BD55" s="24" t="s">
        <v>54</v>
      </c>
      <c r="BE55" s="25">
        <v>0</v>
      </c>
      <c r="BF55" s="24" t="s">
        <v>54</v>
      </c>
      <c r="BG55" s="100"/>
      <c r="BH55" s="102">
        <v>25000</v>
      </c>
      <c r="BI55" s="102">
        <v>25000</v>
      </c>
      <c r="BJ55" s="29">
        <v>80</v>
      </c>
      <c r="BK55" s="25">
        <v>400</v>
      </c>
      <c r="BL55" s="80">
        <v>60</v>
      </c>
      <c r="BM55" s="80">
        <v>60</v>
      </c>
      <c r="BN55" s="80">
        <v>1</v>
      </c>
      <c r="BO55" s="80">
        <v>1</v>
      </c>
      <c r="BP55" s="27" t="s">
        <v>65</v>
      </c>
      <c r="BQ55" s="32" t="s">
        <v>65</v>
      </c>
      <c r="BR55" s="27" t="s">
        <v>65</v>
      </c>
      <c r="BS55" s="27" t="s">
        <v>64</v>
      </c>
      <c r="BT55" s="27" t="s">
        <v>64</v>
      </c>
      <c r="BU55" s="27" t="s">
        <v>64</v>
      </c>
    </row>
    <row r="56" hidden="1" spans="1:73">
      <c r="A56" s="20">
        <v>55</v>
      </c>
      <c r="B56" s="20" t="s">
        <v>234</v>
      </c>
      <c r="C56" s="21" t="s">
        <v>235</v>
      </c>
      <c r="D56" s="21" t="s">
        <v>52</v>
      </c>
      <c r="E56" s="22">
        <v>4</v>
      </c>
      <c r="F56" s="21" t="s">
        <v>53</v>
      </c>
      <c r="G56" s="22">
        <v>4</v>
      </c>
      <c r="H56" s="21" t="s">
        <v>53</v>
      </c>
      <c r="I56" s="39"/>
      <c r="J56" s="22">
        <v>1.9</v>
      </c>
      <c r="K56" s="21" t="s">
        <v>54</v>
      </c>
      <c r="L56" s="22">
        <v>1.9</v>
      </c>
      <c r="M56" s="21" t="s">
        <v>54</v>
      </c>
      <c r="N56" s="39"/>
      <c r="O56" s="22">
        <v>8.8</v>
      </c>
      <c r="P56" s="21" t="s">
        <v>56</v>
      </c>
      <c r="Q56" s="22">
        <v>8.8</v>
      </c>
      <c r="R56" s="21" t="s">
        <v>56</v>
      </c>
      <c r="S56" s="50"/>
      <c r="T56" s="22">
        <v>6.5</v>
      </c>
      <c r="U56" s="21" t="s">
        <v>56</v>
      </c>
      <c r="V56" s="22">
        <v>6.5</v>
      </c>
      <c r="W56" s="21" t="s">
        <v>56</v>
      </c>
      <c r="X56" s="31">
        <f t="shared" si="13"/>
        <v>26.1363636363636</v>
      </c>
      <c r="Y56" s="22">
        <f t="shared" si="14"/>
        <v>26.1363636363636</v>
      </c>
      <c r="Z56" s="37"/>
      <c r="AA56" s="31">
        <f t="shared" si="15"/>
        <v>16720</v>
      </c>
      <c r="AB56" s="22">
        <f t="shared" si="16"/>
        <v>16720</v>
      </c>
      <c r="AC56" s="37"/>
      <c r="AD56" s="31">
        <f t="shared" si="24"/>
        <v>0.418</v>
      </c>
      <c r="AE56" s="59">
        <f t="shared" si="17"/>
        <v>0.418</v>
      </c>
      <c r="AF56" s="37"/>
      <c r="AG56" s="31">
        <f t="shared" si="18"/>
        <v>475</v>
      </c>
      <c r="AH56" s="22">
        <f t="shared" si="19"/>
        <v>475</v>
      </c>
      <c r="AI56" s="37"/>
      <c r="AJ56" s="31">
        <f t="shared" si="20"/>
        <v>0.10925</v>
      </c>
      <c r="AK56" s="22">
        <f t="shared" si="21"/>
        <v>0.10925</v>
      </c>
      <c r="AL56" s="37"/>
      <c r="AM56" s="48">
        <v>0.15</v>
      </c>
      <c r="AN56" s="21" t="s">
        <v>54</v>
      </c>
      <c r="AO56" s="22">
        <v>0.2</v>
      </c>
      <c r="AP56" s="21" t="s">
        <v>54</v>
      </c>
      <c r="AQ56" s="77">
        <f t="shared" si="22"/>
        <v>7.89473684210526</v>
      </c>
      <c r="AR56" s="78">
        <f t="shared" si="23"/>
        <v>10.5263157894737</v>
      </c>
      <c r="AS56" s="40"/>
      <c r="AT56" s="78">
        <v>12</v>
      </c>
      <c r="AU56" s="78">
        <v>20</v>
      </c>
      <c r="AV56" s="78">
        <v>85</v>
      </c>
      <c r="AW56" s="78">
        <v>85</v>
      </c>
      <c r="AX56" s="44">
        <v>0.1</v>
      </c>
      <c r="AY56" s="93" t="s">
        <v>61</v>
      </c>
      <c r="AZ56" s="44">
        <v>0.1</v>
      </c>
      <c r="BA56" s="93" t="s">
        <v>61</v>
      </c>
      <c r="BB56" s="50"/>
      <c r="BC56" s="22">
        <v>0.56</v>
      </c>
      <c r="BD56" s="21" t="s">
        <v>54</v>
      </c>
      <c r="BE56" s="22">
        <v>0.56</v>
      </c>
      <c r="BF56" s="21" t="s">
        <v>54</v>
      </c>
      <c r="BG56" s="100"/>
      <c r="BH56" s="99">
        <v>2600</v>
      </c>
      <c r="BI56" s="99">
        <v>3000</v>
      </c>
      <c r="BJ56" s="22">
        <v>30</v>
      </c>
      <c r="BK56" s="22" t="s">
        <v>236</v>
      </c>
      <c r="BL56" s="78">
        <v>2700</v>
      </c>
      <c r="BM56" s="78">
        <v>2700</v>
      </c>
      <c r="BN56" s="78">
        <v>0.33</v>
      </c>
      <c r="BO56" s="78">
        <v>0.33</v>
      </c>
      <c r="BP56" s="27" t="s">
        <v>64</v>
      </c>
      <c r="BQ56" s="27" t="s">
        <v>65</v>
      </c>
      <c r="BR56" s="27" t="s">
        <v>65</v>
      </c>
      <c r="BS56" s="27" t="s">
        <v>64</v>
      </c>
      <c r="BT56" s="27" t="s">
        <v>64</v>
      </c>
      <c r="BU56" s="27" t="s">
        <v>64</v>
      </c>
    </row>
    <row r="57" ht="96" hidden="1" spans="1:73">
      <c r="A57" s="23">
        <v>56</v>
      </c>
      <c r="B57" s="23" t="s">
        <v>237</v>
      </c>
      <c r="C57" s="24" t="s">
        <v>229</v>
      </c>
      <c r="D57" s="24" t="s">
        <v>79</v>
      </c>
      <c r="E57" s="29">
        <v>1.6</v>
      </c>
      <c r="F57" s="23" t="s">
        <v>53</v>
      </c>
      <c r="G57" s="29">
        <v>1.8</v>
      </c>
      <c r="H57" s="23" t="s">
        <v>53</v>
      </c>
      <c r="I57" s="42"/>
      <c r="J57" s="29">
        <v>1.008</v>
      </c>
      <c r="K57" s="24" t="s">
        <v>54</v>
      </c>
      <c r="L57" s="25">
        <v>1.13</v>
      </c>
      <c r="M57" s="24" t="s">
        <v>54</v>
      </c>
      <c r="N57" s="43"/>
      <c r="O57" s="29">
        <v>6.8</v>
      </c>
      <c r="P57" s="23" t="s">
        <v>56</v>
      </c>
      <c r="Q57" s="29">
        <v>7</v>
      </c>
      <c r="R57" s="23" t="s">
        <v>56</v>
      </c>
      <c r="S57" s="54"/>
      <c r="T57" s="29">
        <v>3.24</v>
      </c>
      <c r="U57" s="24" t="s">
        <v>56</v>
      </c>
      <c r="V57" s="25">
        <v>3.25</v>
      </c>
      <c r="W57" s="24" t="s">
        <v>56</v>
      </c>
      <c r="X57" s="29">
        <f t="shared" si="13"/>
        <v>52.3529411764706</v>
      </c>
      <c r="Y57" s="25">
        <f t="shared" si="14"/>
        <v>53.5714285714286</v>
      </c>
      <c r="Z57" s="62"/>
      <c r="AA57" s="29">
        <f t="shared" si="15"/>
        <v>6854.4</v>
      </c>
      <c r="AB57" s="25">
        <f t="shared" si="16"/>
        <v>7910</v>
      </c>
      <c r="AC57" s="62"/>
      <c r="AD57" s="29">
        <f t="shared" si="24"/>
        <v>0.4284</v>
      </c>
      <c r="AE57" s="59">
        <f t="shared" si="17"/>
        <v>0.439444444444444</v>
      </c>
      <c r="AF57" s="62"/>
      <c r="AG57" s="29">
        <f t="shared" si="18"/>
        <v>630</v>
      </c>
      <c r="AH57" s="25">
        <f t="shared" si="19"/>
        <v>627.777777777778</v>
      </c>
      <c r="AI57" s="62"/>
      <c r="AJ57" s="29">
        <f t="shared" si="20"/>
        <v>0.22428</v>
      </c>
      <c r="AK57" s="25">
        <f t="shared" si="21"/>
        <v>0.235416666666667</v>
      </c>
      <c r="AL57" s="62"/>
      <c r="AM57" s="72">
        <v>1.44</v>
      </c>
      <c r="AN57" s="23" t="s">
        <v>54</v>
      </c>
      <c r="AO57" s="29">
        <v>1.61</v>
      </c>
      <c r="AP57" s="23" t="s">
        <v>54</v>
      </c>
      <c r="AQ57" s="86">
        <f t="shared" si="22"/>
        <v>142.857142857143</v>
      </c>
      <c r="AR57" s="87">
        <f t="shared" si="23"/>
        <v>142.477876106195</v>
      </c>
      <c r="AS57" s="40" t="s">
        <v>80</v>
      </c>
      <c r="AT57" s="79">
        <v>92.3</v>
      </c>
      <c r="AU57" s="80">
        <v>95</v>
      </c>
      <c r="AV57" s="79">
        <v>86</v>
      </c>
      <c r="AW57" s="79">
        <v>90</v>
      </c>
      <c r="AX57" s="29">
        <v>0.015</v>
      </c>
      <c r="AY57" s="24" t="s">
        <v>54</v>
      </c>
      <c r="AZ57" s="25">
        <v>0.05</v>
      </c>
      <c r="BA57" s="24" t="s">
        <v>54</v>
      </c>
      <c r="BB57" s="50"/>
      <c r="BC57" s="29">
        <v>0</v>
      </c>
      <c r="BD57" s="23" t="s">
        <v>54</v>
      </c>
      <c r="BE57" s="29">
        <v>0</v>
      </c>
      <c r="BF57" s="23" t="s">
        <v>54</v>
      </c>
      <c r="BG57" s="100"/>
      <c r="BH57" s="101">
        <v>11000</v>
      </c>
      <c r="BI57" s="101">
        <v>11000</v>
      </c>
      <c r="BJ57" s="29">
        <v>30</v>
      </c>
      <c r="BK57" s="25">
        <v>50</v>
      </c>
      <c r="BL57" s="80">
        <v>21400</v>
      </c>
      <c r="BM57" s="80">
        <v>21400</v>
      </c>
      <c r="BN57" s="80">
        <v>2</v>
      </c>
      <c r="BO57" s="80">
        <v>2</v>
      </c>
      <c r="BP57" s="27" t="s">
        <v>64</v>
      </c>
      <c r="BQ57" s="27" t="s">
        <v>64</v>
      </c>
      <c r="BR57" s="27" t="s">
        <v>65</v>
      </c>
      <c r="BS57" s="27" t="s">
        <v>65</v>
      </c>
      <c r="BT57" s="27" t="s">
        <v>65</v>
      </c>
      <c r="BU57" s="27" t="s">
        <v>65</v>
      </c>
    </row>
    <row r="58" hidden="1" spans="1:73">
      <c r="A58" s="20">
        <v>57</v>
      </c>
      <c r="B58" s="20" t="s">
        <v>238</v>
      </c>
      <c r="C58" s="21" t="s">
        <v>239</v>
      </c>
      <c r="D58" s="21" t="s">
        <v>72</v>
      </c>
      <c r="E58" s="31">
        <v>22</v>
      </c>
      <c r="F58" s="20" t="s">
        <v>53</v>
      </c>
      <c r="G58" s="31">
        <v>23</v>
      </c>
      <c r="H58" s="20" t="s">
        <v>53</v>
      </c>
      <c r="I58" s="42"/>
      <c r="J58" s="31">
        <v>32.4</v>
      </c>
      <c r="K58" s="21" t="s">
        <v>54</v>
      </c>
      <c r="L58" s="22">
        <v>32</v>
      </c>
      <c r="M58" s="21" t="s">
        <v>54</v>
      </c>
      <c r="N58" s="43"/>
      <c r="O58" s="31">
        <v>3.3</v>
      </c>
      <c r="P58" s="20" t="s">
        <v>56</v>
      </c>
      <c r="Q58" s="31">
        <v>3.8</v>
      </c>
      <c r="R58" s="20" t="s">
        <v>56</v>
      </c>
      <c r="S58" s="54"/>
      <c r="T58" s="31">
        <v>1.7</v>
      </c>
      <c r="U58" s="21" t="s">
        <v>56</v>
      </c>
      <c r="V58" s="22">
        <v>2.1</v>
      </c>
      <c r="W58" s="21" t="s">
        <v>56</v>
      </c>
      <c r="X58" s="31">
        <f t="shared" si="13"/>
        <v>48.4848484848485</v>
      </c>
      <c r="Y58" s="22">
        <f t="shared" si="14"/>
        <v>44.7368421052632</v>
      </c>
      <c r="Z58" s="62"/>
      <c r="AA58" s="31">
        <f t="shared" si="15"/>
        <v>106920</v>
      </c>
      <c r="AB58" s="22">
        <f t="shared" si="16"/>
        <v>121600</v>
      </c>
      <c r="AC58" s="62"/>
      <c r="AD58" s="31">
        <f t="shared" si="24"/>
        <v>0.486</v>
      </c>
      <c r="AE58" s="59">
        <f t="shared" si="17"/>
        <v>0.528695652173913</v>
      </c>
      <c r="AF58" s="62"/>
      <c r="AG58" s="31">
        <f t="shared" si="18"/>
        <v>1472.72727272727</v>
      </c>
      <c r="AH58" s="22">
        <f t="shared" si="19"/>
        <v>1391.30434782609</v>
      </c>
      <c r="AI58" s="62"/>
      <c r="AJ58" s="31">
        <f t="shared" si="20"/>
        <v>0.235636363636364</v>
      </c>
      <c r="AK58" s="22">
        <f t="shared" si="21"/>
        <v>0.236521739130435</v>
      </c>
      <c r="AL58" s="62"/>
      <c r="AM58" s="34">
        <v>20.8</v>
      </c>
      <c r="AN58" s="20" t="s">
        <v>54</v>
      </c>
      <c r="AO58" s="31">
        <v>21.85</v>
      </c>
      <c r="AP58" s="20" t="s">
        <v>54</v>
      </c>
      <c r="AQ58" s="77">
        <f t="shared" si="22"/>
        <v>64.1975308641975</v>
      </c>
      <c r="AR58" s="78">
        <f t="shared" si="23"/>
        <v>68.28125</v>
      </c>
      <c r="AS58" s="38"/>
      <c r="AT58" s="77">
        <v>15</v>
      </c>
      <c r="AU58" s="78">
        <v>20</v>
      </c>
      <c r="AV58" s="77">
        <v>79</v>
      </c>
      <c r="AW58" s="77">
        <v>80</v>
      </c>
      <c r="AX58" s="31">
        <v>3.5</v>
      </c>
      <c r="AY58" s="21" t="s">
        <v>54</v>
      </c>
      <c r="AZ58" s="22">
        <v>4</v>
      </c>
      <c r="BA58" s="21" t="s">
        <v>54</v>
      </c>
      <c r="BB58" s="50"/>
      <c r="BC58" s="31">
        <v>1</v>
      </c>
      <c r="BD58" s="20" t="s">
        <v>54</v>
      </c>
      <c r="BE58" s="31">
        <v>1</v>
      </c>
      <c r="BF58" s="20" t="s">
        <v>54</v>
      </c>
      <c r="BG58" s="100"/>
      <c r="BH58" s="98">
        <v>71000</v>
      </c>
      <c r="BI58" s="98">
        <v>70000</v>
      </c>
      <c r="BJ58" s="31">
        <v>385</v>
      </c>
      <c r="BK58" s="22">
        <v>400</v>
      </c>
      <c r="BL58" s="78">
        <v>45</v>
      </c>
      <c r="BM58" s="78">
        <v>45</v>
      </c>
      <c r="BN58" s="78">
        <v>1</v>
      </c>
      <c r="BO58" s="78">
        <v>1</v>
      </c>
      <c r="BP58" s="27" t="s">
        <v>64</v>
      </c>
      <c r="BQ58" s="27" t="s">
        <v>65</v>
      </c>
      <c r="BR58" s="27" t="s">
        <v>65</v>
      </c>
      <c r="BS58" s="27" t="s">
        <v>65</v>
      </c>
      <c r="BT58" s="27" t="s">
        <v>65</v>
      </c>
      <c r="BU58" s="27" t="s">
        <v>65</v>
      </c>
    </row>
    <row r="59" s="3" customFormat="1" ht="12" hidden="1" spans="1:73">
      <c r="A59" s="23">
        <v>58</v>
      </c>
      <c r="B59" s="23" t="s">
        <v>240</v>
      </c>
      <c r="C59" s="24" t="s">
        <v>241</v>
      </c>
      <c r="D59" s="24" t="s">
        <v>72</v>
      </c>
      <c r="E59" s="29">
        <v>3</v>
      </c>
      <c r="F59" s="23" t="s">
        <v>53</v>
      </c>
      <c r="G59" s="29">
        <v>3.5</v>
      </c>
      <c r="H59" s="23" t="s">
        <v>53</v>
      </c>
      <c r="I59" s="42"/>
      <c r="J59" s="29">
        <v>1.91</v>
      </c>
      <c r="K59" s="24" t="s">
        <v>54</v>
      </c>
      <c r="L59" s="25">
        <v>3.85</v>
      </c>
      <c r="M59" s="24" t="s">
        <v>54</v>
      </c>
      <c r="N59" s="43"/>
      <c r="O59" s="29">
        <v>45</v>
      </c>
      <c r="P59" s="23" t="s">
        <v>56</v>
      </c>
      <c r="Q59" s="29">
        <v>35</v>
      </c>
      <c r="R59" s="23" t="s">
        <v>56</v>
      </c>
      <c r="S59" s="54"/>
      <c r="T59" s="29">
        <v>30</v>
      </c>
      <c r="U59" s="24" t="s">
        <v>56</v>
      </c>
      <c r="V59" s="25">
        <v>25</v>
      </c>
      <c r="W59" s="24" t="s">
        <v>56</v>
      </c>
      <c r="X59" s="29">
        <f t="shared" si="13"/>
        <v>33.3333333333333</v>
      </c>
      <c r="Y59" s="25">
        <f t="shared" si="14"/>
        <v>28.5714285714286</v>
      </c>
      <c r="Z59" s="62"/>
      <c r="AA59" s="29">
        <f t="shared" si="15"/>
        <v>85950</v>
      </c>
      <c r="AB59" s="25">
        <f t="shared" si="16"/>
        <v>134750</v>
      </c>
      <c r="AC59" s="62"/>
      <c r="AD59" s="31">
        <f t="shared" si="24"/>
        <v>2.865</v>
      </c>
      <c r="AE59" s="59">
        <f t="shared" si="17"/>
        <v>3.85</v>
      </c>
      <c r="AF59" s="62"/>
      <c r="AG59" s="29">
        <f t="shared" si="18"/>
        <v>636.666666666667</v>
      </c>
      <c r="AH59" s="25">
        <f t="shared" si="19"/>
        <v>1100</v>
      </c>
      <c r="AI59" s="62"/>
      <c r="AJ59" s="29">
        <f t="shared" si="20"/>
        <v>0.955</v>
      </c>
      <c r="AK59" s="25">
        <f t="shared" si="21"/>
        <v>1.1</v>
      </c>
      <c r="AL59" s="62"/>
      <c r="AM59" s="72">
        <v>0.2</v>
      </c>
      <c r="AN59" s="23" t="s">
        <v>54</v>
      </c>
      <c r="AO59" s="29">
        <v>0.8</v>
      </c>
      <c r="AP59" s="23" t="s">
        <v>54</v>
      </c>
      <c r="AQ59" s="79">
        <f t="shared" si="22"/>
        <v>10.4712041884817</v>
      </c>
      <c r="AR59" s="80">
        <f t="shared" si="23"/>
        <v>20.7792207792208</v>
      </c>
      <c r="AS59" s="38"/>
      <c r="AT59" s="79">
        <v>30</v>
      </c>
      <c r="AU59" s="80">
        <v>35</v>
      </c>
      <c r="AV59" s="79">
        <v>95</v>
      </c>
      <c r="AW59" s="79">
        <v>95</v>
      </c>
      <c r="AX59" s="29">
        <v>1.2</v>
      </c>
      <c r="AY59" s="24" t="s">
        <v>54</v>
      </c>
      <c r="AZ59" s="25">
        <v>2.31</v>
      </c>
      <c r="BA59" s="24" t="s">
        <v>54</v>
      </c>
      <c r="BB59" s="50"/>
      <c r="BC59" s="29">
        <v>0.05</v>
      </c>
      <c r="BD59" s="23" t="s">
        <v>54</v>
      </c>
      <c r="BE59" s="29">
        <v>0.06</v>
      </c>
      <c r="BF59" s="23" t="s">
        <v>54</v>
      </c>
      <c r="BG59" s="100"/>
      <c r="BH59" s="101">
        <v>5178</v>
      </c>
      <c r="BI59" s="101">
        <v>6000</v>
      </c>
      <c r="BJ59" s="29">
        <v>300</v>
      </c>
      <c r="BK59" s="25">
        <v>500</v>
      </c>
      <c r="BL59" s="80" t="s">
        <v>242</v>
      </c>
      <c r="BM59" s="80" t="s">
        <v>242</v>
      </c>
      <c r="BN59" s="80">
        <v>1</v>
      </c>
      <c r="BO59" s="80">
        <v>1</v>
      </c>
      <c r="BP59" s="27" t="s">
        <v>65</v>
      </c>
      <c r="BQ59" s="27" t="s">
        <v>64</v>
      </c>
      <c r="BR59" s="27" t="s">
        <v>65</v>
      </c>
      <c r="BS59" s="27" t="s">
        <v>65</v>
      </c>
      <c r="BT59" s="27" t="s">
        <v>65</v>
      </c>
      <c r="BU59" s="27" t="s">
        <v>65</v>
      </c>
    </row>
    <row r="60" s="4" customFormat="1" hidden="1" spans="1:73">
      <c r="A60" s="26">
        <v>59</v>
      </c>
      <c r="B60" s="26" t="s">
        <v>243</v>
      </c>
      <c r="C60" s="27" t="s">
        <v>244</v>
      </c>
      <c r="D60" s="27" t="s">
        <v>119</v>
      </c>
      <c r="E60" s="28">
        <v>0.57</v>
      </c>
      <c r="F60" s="27" t="s">
        <v>53</v>
      </c>
      <c r="G60" s="28">
        <v>0.6</v>
      </c>
      <c r="H60" s="27" t="s">
        <v>53</v>
      </c>
      <c r="I60" s="40"/>
      <c r="J60" s="28">
        <v>0.114</v>
      </c>
      <c r="K60" s="27" t="s">
        <v>54</v>
      </c>
      <c r="L60" s="28">
        <v>0.12</v>
      </c>
      <c r="M60" s="27" t="s">
        <v>54</v>
      </c>
      <c r="N60" s="27"/>
      <c r="O60" s="28">
        <v>40</v>
      </c>
      <c r="P60" s="27" t="s">
        <v>56</v>
      </c>
      <c r="Q60" s="52" t="s">
        <v>69</v>
      </c>
      <c r="R60" s="27" t="s">
        <v>69</v>
      </c>
      <c r="S60" s="50"/>
      <c r="T60" s="28">
        <v>35</v>
      </c>
      <c r="U60" s="27" t="s">
        <v>56</v>
      </c>
      <c r="V60" s="52" t="s">
        <v>69</v>
      </c>
      <c r="W60" s="27" t="s">
        <v>69</v>
      </c>
      <c r="X60" s="53">
        <f t="shared" si="13"/>
        <v>12.5</v>
      </c>
      <c r="Y60" s="52" t="s">
        <v>69</v>
      </c>
      <c r="Z60" s="27"/>
      <c r="AA60" s="53">
        <f t="shared" si="15"/>
        <v>4560</v>
      </c>
      <c r="AB60" s="28">
        <v>5000</v>
      </c>
      <c r="AC60" s="27"/>
      <c r="AD60" s="53">
        <f t="shared" si="24"/>
        <v>0.8</v>
      </c>
      <c r="AE60" s="27" t="s">
        <v>69</v>
      </c>
      <c r="AF60" s="27"/>
      <c r="AG60" s="53">
        <f t="shared" si="18"/>
        <v>200</v>
      </c>
      <c r="AH60" s="52" t="s">
        <v>69</v>
      </c>
      <c r="AI60" s="27"/>
      <c r="AJ60" s="53">
        <f t="shared" si="20"/>
        <v>0.1</v>
      </c>
      <c r="AK60" s="52" t="s">
        <v>69</v>
      </c>
      <c r="AL60" s="27"/>
      <c r="AM60" s="52">
        <v>0.114</v>
      </c>
      <c r="AN60" s="27" t="s">
        <v>54</v>
      </c>
      <c r="AO60" s="52" t="s">
        <v>69</v>
      </c>
      <c r="AP60" s="52" t="s">
        <v>69</v>
      </c>
      <c r="AQ60" s="83">
        <f t="shared" si="22"/>
        <v>100</v>
      </c>
      <c r="AR60" s="52" t="s">
        <v>69</v>
      </c>
      <c r="AS60" s="50"/>
      <c r="AT60" s="84">
        <v>60</v>
      </c>
      <c r="AU60" s="85" t="s">
        <v>69</v>
      </c>
      <c r="AV60" s="84">
        <v>100</v>
      </c>
      <c r="AW60" s="85" t="s">
        <v>69</v>
      </c>
      <c r="AX60" s="28">
        <v>0</v>
      </c>
      <c r="AY60" s="27" t="s">
        <v>54</v>
      </c>
      <c r="AZ60" s="85" t="s">
        <v>69</v>
      </c>
      <c r="BA60" s="85" t="s">
        <v>69</v>
      </c>
      <c r="BB60" s="50"/>
      <c r="BC60" s="28">
        <v>0</v>
      </c>
      <c r="BD60" s="27" t="s">
        <v>54</v>
      </c>
      <c r="BE60" s="52" t="s">
        <v>69</v>
      </c>
      <c r="BF60" s="52" t="s">
        <v>69</v>
      </c>
      <c r="BG60" s="100"/>
      <c r="BH60" s="103">
        <v>1200</v>
      </c>
      <c r="BI60" s="104" t="s">
        <v>69</v>
      </c>
      <c r="BJ60" s="28">
        <v>26</v>
      </c>
      <c r="BK60" s="52" t="s">
        <v>69</v>
      </c>
      <c r="BL60" s="52" t="s">
        <v>69</v>
      </c>
      <c r="BM60" s="52" t="s">
        <v>69</v>
      </c>
      <c r="BN60" s="52" t="s">
        <v>69</v>
      </c>
      <c r="BO60" s="52" t="s">
        <v>69</v>
      </c>
      <c r="BP60" s="27" t="s">
        <v>64</v>
      </c>
      <c r="BQ60" s="32" t="s">
        <v>65</v>
      </c>
      <c r="BR60" s="27" t="s">
        <v>65</v>
      </c>
      <c r="BS60" s="27" t="s">
        <v>65</v>
      </c>
      <c r="BT60" s="27" t="s">
        <v>65</v>
      </c>
      <c r="BU60" s="27" t="s">
        <v>64</v>
      </c>
    </row>
    <row r="61" s="4" customFormat="1" ht="96" hidden="1" spans="1:73">
      <c r="A61" s="23">
        <v>60</v>
      </c>
      <c r="B61" s="23" t="s">
        <v>245</v>
      </c>
      <c r="C61" s="24" t="s">
        <v>246</v>
      </c>
      <c r="D61" s="24" t="s">
        <v>83</v>
      </c>
      <c r="E61" s="25">
        <v>1.86</v>
      </c>
      <c r="F61" s="24" t="s">
        <v>53</v>
      </c>
      <c r="G61" s="25">
        <v>1.9</v>
      </c>
      <c r="H61" s="24" t="s">
        <v>53</v>
      </c>
      <c r="I61" s="43"/>
      <c r="J61" s="25">
        <v>0.13</v>
      </c>
      <c r="K61" s="24" t="s">
        <v>54</v>
      </c>
      <c r="L61" s="25">
        <v>0.132795698924731</v>
      </c>
      <c r="M61" s="24" t="s">
        <v>54</v>
      </c>
      <c r="N61" s="47" t="s">
        <v>247</v>
      </c>
      <c r="O61" s="25">
        <v>350</v>
      </c>
      <c r="P61" s="24" t="s">
        <v>56</v>
      </c>
      <c r="Q61" s="25">
        <v>396</v>
      </c>
      <c r="R61" s="24" t="s">
        <v>56</v>
      </c>
      <c r="S61" s="50"/>
      <c r="T61" s="25">
        <v>280</v>
      </c>
      <c r="U61" s="24" t="s">
        <v>56</v>
      </c>
      <c r="V61" s="25">
        <v>300</v>
      </c>
      <c r="W61" s="24" t="s">
        <v>56</v>
      </c>
      <c r="X61" s="29">
        <f t="shared" si="13"/>
        <v>20</v>
      </c>
      <c r="Y61" s="25">
        <f t="shared" si="14"/>
        <v>24.2424242424242</v>
      </c>
      <c r="Z61" s="62"/>
      <c r="AA61" s="29">
        <f t="shared" si="15"/>
        <v>45500</v>
      </c>
      <c r="AB61" s="25">
        <f>L61*Q61*1000</f>
        <v>52587.0967741935</v>
      </c>
      <c r="AC61" s="47"/>
      <c r="AD61" s="29">
        <f t="shared" si="24"/>
        <v>2.44623655913978</v>
      </c>
      <c r="AE61" s="59">
        <f t="shared" si="17"/>
        <v>2.76774193548387</v>
      </c>
      <c r="AF61" s="47"/>
      <c r="AG61" s="29">
        <f t="shared" si="18"/>
        <v>69.8924731182796</v>
      </c>
      <c r="AH61" s="25">
        <f t="shared" si="19"/>
        <v>69.8924731182795</v>
      </c>
      <c r="AI61" s="62"/>
      <c r="AJ61" s="29">
        <f t="shared" si="20"/>
        <v>0.489247311827957</v>
      </c>
      <c r="AK61" s="25">
        <f t="shared" si="21"/>
        <v>0.670967741935483</v>
      </c>
      <c r="AL61" s="47"/>
      <c r="AM61" s="72">
        <v>0.78</v>
      </c>
      <c r="AN61" s="24" t="s">
        <v>54</v>
      </c>
      <c r="AO61" s="25">
        <v>0.8</v>
      </c>
      <c r="AP61" s="24" t="s">
        <v>54</v>
      </c>
      <c r="AQ61" s="86">
        <f t="shared" si="22"/>
        <v>600</v>
      </c>
      <c r="AR61" s="87">
        <f t="shared" si="23"/>
        <v>602.429149797572</v>
      </c>
      <c r="AS61" s="40" t="s">
        <v>86</v>
      </c>
      <c r="AT61" s="80">
        <v>76</v>
      </c>
      <c r="AU61" s="80">
        <v>76</v>
      </c>
      <c r="AV61" s="80">
        <v>83</v>
      </c>
      <c r="AW61" s="80">
        <v>83</v>
      </c>
      <c r="AX61" s="25">
        <v>0.05</v>
      </c>
      <c r="AY61" s="24" t="s">
        <v>54</v>
      </c>
      <c r="AZ61" s="25">
        <v>0.05</v>
      </c>
      <c r="BA61" s="24" t="s">
        <v>54</v>
      </c>
      <c r="BB61" s="50"/>
      <c r="BC61" s="25">
        <v>0</v>
      </c>
      <c r="BD61" s="24" t="s">
        <v>54</v>
      </c>
      <c r="BE61" s="25">
        <v>0</v>
      </c>
      <c r="BF61" s="24" t="s">
        <v>54</v>
      </c>
      <c r="BG61" s="100"/>
      <c r="BH61" s="101">
        <v>28800</v>
      </c>
      <c r="BI61" s="102">
        <v>29400</v>
      </c>
      <c r="BJ61" s="25">
        <v>120</v>
      </c>
      <c r="BK61" s="25">
        <v>100</v>
      </c>
      <c r="BL61" s="80" t="s">
        <v>248</v>
      </c>
      <c r="BM61" s="80" t="s">
        <v>248</v>
      </c>
      <c r="BN61" s="80">
        <v>3</v>
      </c>
      <c r="BO61" s="80">
        <v>3</v>
      </c>
      <c r="BP61" s="27" t="s">
        <v>64</v>
      </c>
      <c r="BQ61" s="27" t="s">
        <v>65</v>
      </c>
      <c r="BR61" s="27" t="s">
        <v>65</v>
      </c>
      <c r="BS61" s="27" t="s">
        <v>65</v>
      </c>
      <c r="BT61" s="27" t="s">
        <v>65</v>
      </c>
      <c r="BU61" s="27" t="s">
        <v>64</v>
      </c>
    </row>
    <row r="62" ht="48" hidden="1" spans="1:73">
      <c r="A62" s="20">
        <v>61</v>
      </c>
      <c r="B62" s="20" t="s">
        <v>249</v>
      </c>
      <c r="C62" s="21" t="s">
        <v>250</v>
      </c>
      <c r="D62" s="21" t="s">
        <v>72</v>
      </c>
      <c r="E62" s="31">
        <v>24.35</v>
      </c>
      <c r="F62" s="20" t="s">
        <v>53</v>
      </c>
      <c r="G62" s="31">
        <v>24.75</v>
      </c>
      <c r="H62" s="20" t="s">
        <v>53</v>
      </c>
      <c r="I62" s="42"/>
      <c r="J62" s="31">
        <v>46.51</v>
      </c>
      <c r="K62" s="21" t="s">
        <v>54</v>
      </c>
      <c r="L62" s="22">
        <v>47</v>
      </c>
      <c r="M62" s="21" t="s">
        <v>54</v>
      </c>
      <c r="N62" s="43"/>
      <c r="O62" s="31">
        <v>4.8</v>
      </c>
      <c r="P62" s="20" t="s">
        <v>56</v>
      </c>
      <c r="Q62" s="31">
        <v>5</v>
      </c>
      <c r="R62" s="20" t="s">
        <v>56</v>
      </c>
      <c r="S62" s="54"/>
      <c r="T62" s="31">
        <v>1.9</v>
      </c>
      <c r="U62" s="21" t="s">
        <v>56</v>
      </c>
      <c r="V62" s="22">
        <v>1.9</v>
      </c>
      <c r="W62" s="21" t="s">
        <v>56</v>
      </c>
      <c r="X62" s="31">
        <f t="shared" si="13"/>
        <v>60.4166666666667</v>
      </c>
      <c r="Y62" s="22">
        <f t="shared" si="14"/>
        <v>62</v>
      </c>
      <c r="Z62" s="62"/>
      <c r="AA62" s="51">
        <v>238200</v>
      </c>
      <c r="AB62" s="51">
        <v>255000</v>
      </c>
      <c r="AC62" s="54" t="s">
        <v>251</v>
      </c>
      <c r="AD62" s="31">
        <f t="shared" si="24"/>
        <v>0.916829568788501</v>
      </c>
      <c r="AE62" s="59">
        <f t="shared" si="17"/>
        <v>0.94949494949495</v>
      </c>
      <c r="AF62" s="67"/>
      <c r="AG62" s="31">
        <f t="shared" si="18"/>
        <v>1910.06160164271</v>
      </c>
      <c r="AH62" s="22">
        <f t="shared" si="19"/>
        <v>1898.9898989899</v>
      </c>
      <c r="AI62" s="62"/>
      <c r="AJ62" s="31">
        <f t="shared" si="20"/>
        <v>0.553917864476386</v>
      </c>
      <c r="AK62" s="22">
        <f t="shared" si="21"/>
        <v>0.588686868686869</v>
      </c>
      <c r="AL62" s="62"/>
      <c r="AM62" s="34">
        <v>1.18</v>
      </c>
      <c r="AN62" s="20" t="s">
        <v>54</v>
      </c>
      <c r="AO62" s="31">
        <v>1.6</v>
      </c>
      <c r="AP62" s="20" t="s">
        <v>54</v>
      </c>
      <c r="AQ62" s="77">
        <f t="shared" si="22"/>
        <v>2.53708879810793</v>
      </c>
      <c r="AR62" s="78">
        <f t="shared" si="23"/>
        <v>3.40425531914894</v>
      </c>
      <c r="AS62" s="38"/>
      <c r="AT62" s="77">
        <v>75.8</v>
      </c>
      <c r="AU62" s="78">
        <v>82</v>
      </c>
      <c r="AV62" s="77">
        <v>85</v>
      </c>
      <c r="AW62" s="77">
        <v>85</v>
      </c>
      <c r="AX62" s="31">
        <v>9.3</v>
      </c>
      <c r="AY62" s="21" t="s">
        <v>54</v>
      </c>
      <c r="AZ62" s="22">
        <v>11.75</v>
      </c>
      <c r="BA62" s="21" t="s">
        <v>54</v>
      </c>
      <c r="BB62" s="50"/>
      <c r="BC62" s="31">
        <v>0.5</v>
      </c>
      <c r="BD62" s="20" t="s">
        <v>54</v>
      </c>
      <c r="BE62" s="31">
        <v>0.6</v>
      </c>
      <c r="BF62" s="20" t="s">
        <v>54</v>
      </c>
      <c r="BG62" s="100"/>
      <c r="BH62" s="98">
        <v>56000</v>
      </c>
      <c r="BI62" s="98">
        <v>58650</v>
      </c>
      <c r="BJ62" s="31">
        <v>530</v>
      </c>
      <c r="BK62" s="22">
        <v>600</v>
      </c>
      <c r="BL62" s="78">
        <v>25</v>
      </c>
      <c r="BM62" s="78">
        <v>25</v>
      </c>
      <c r="BN62" s="78">
        <v>1</v>
      </c>
      <c r="BO62" s="78">
        <v>1</v>
      </c>
      <c r="BP62" s="27" t="s">
        <v>64</v>
      </c>
      <c r="BQ62" s="27" t="s">
        <v>65</v>
      </c>
      <c r="BR62" s="27" t="s">
        <v>65</v>
      </c>
      <c r="BS62" s="27" t="s">
        <v>65</v>
      </c>
      <c r="BT62" s="27" t="s">
        <v>65</v>
      </c>
      <c r="BU62" s="27" t="s">
        <v>65</v>
      </c>
    </row>
    <row r="63" ht="48" hidden="1" spans="1:73">
      <c r="A63" s="23">
        <v>62</v>
      </c>
      <c r="B63" s="23" t="s">
        <v>252</v>
      </c>
      <c r="C63" s="24" t="s">
        <v>127</v>
      </c>
      <c r="D63" s="24" t="s">
        <v>171</v>
      </c>
      <c r="E63" s="29">
        <v>5.08</v>
      </c>
      <c r="F63" s="24" t="s">
        <v>53</v>
      </c>
      <c r="G63" s="25">
        <v>5.08</v>
      </c>
      <c r="H63" s="24" t="s">
        <v>53</v>
      </c>
      <c r="I63" s="39"/>
      <c r="J63" s="29">
        <v>9</v>
      </c>
      <c r="K63" s="24" t="s">
        <v>54</v>
      </c>
      <c r="L63" s="25">
        <v>9</v>
      </c>
      <c r="M63" s="24" t="s">
        <v>54</v>
      </c>
      <c r="N63" s="39"/>
      <c r="O63" s="29">
        <v>9.2</v>
      </c>
      <c r="P63" s="24" t="s">
        <v>56</v>
      </c>
      <c r="Q63" s="25">
        <v>9.3</v>
      </c>
      <c r="R63" s="24" t="s">
        <v>56</v>
      </c>
      <c r="S63" s="50"/>
      <c r="T63" s="29">
        <v>7.4</v>
      </c>
      <c r="U63" s="24" t="s">
        <v>56</v>
      </c>
      <c r="V63" s="25">
        <v>7.6</v>
      </c>
      <c r="W63" s="24" t="s">
        <v>56</v>
      </c>
      <c r="X63" s="29">
        <f t="shared" si="13"/>
        <v>19.5652173913043</v>
      </c>
      <c r="Y63" s="25">
        <f t="shared" si="14"/>
        <v>18.2795698924731</v>
      </c>
      <c r="Z63" s="38" t="s">
        <v>253</v>
      </c>
      <c r="AA63" s="29">
        <f t="shared" si="15"/>
        <v>82800</v>
      </c>
      <c r="AB63" s="25">
        <f t="shared" si="16"/>
        <v>83700</v>
      </c>
      <c r="AC63" s="37"/>
      <c r="AD63" s="29">
        <f t="shared" si="24"/>
        <v>1.62992125984252</v>
      </c>
      <c r="AE63" s="59">
        <f t="shared" si="17"/>
        <v>1.64763779527559</v>
      </c>
      <c r="AF63" s="38" t="s">
        <v>254</v>
      </c>
      <c r="AG63" s="29">
        <f t="shared" si="18"/>
        <v>1771.65354330709</v>
      </c>
      <c r="AH63" s="44">
        <f t="shared" si="19"/>
        <v>1771.65354330709</v>
      </c>
      <c r="AI63" s="38" t="s">
        <v>255</v>
      </c>
      <c r="AJ63" s="29">
        <f t="shared" si="20"/>
        <v>0.318897637795275</v>
      </c>
      <c r="AK63" s="25">
        <f t="shared" si="21"/>
        <v>0.301181102362205</v>
      </c>
      <c r="AL63" s="38" t="s">
        <v>256</v>
      </c>
      <c r="AM63" s="72">
        <v>2</v>
      </c>
      <c r="AN63" s="24" t="s">
        <v>54</v>
      </c>
      <c r="AO63" s="25">
        <v>2.1</v>
      </c>
      <c r="AP63" s="24" t="s">
        <v>54</v>
      </c>
      <c r="AQ63" s="79">
        <f t="shared" si="22"/>
        <v>22.2222222222222</v>
      </c>
      <c r="AR63" s="80">
        <f t="shared" si="23"/>
        <v>23.3333333333333</v>
      </c>
      <c r="AS63" s="40"/>
      <c r="AT63" s="80">
        <v>16</v>
      </c>
      <c r="AU63" s="80">
        <v>18</v>
      </c>
      <c r="AV63" s="79">
        <v>61</v>
      </c>
      <c r="AW63" s="80">
        <v>61</v>
      </c>
      <c r="AX63" s="25">
        <v>0.8</v>
      </c>
      <c r="AY63" s="24" t="s">
        <v>54</v>
      </c>
      <c r="AZ63" s="25">
        <v>0.9</v>
      </c>
      <c r="BA63" s="24" t="s">
        <v>54</v>
      </c>
      <c r="BB63" s="50"/>
      <c r="BC63" s="29">
        <v>2.2</v>
      </c>
      <c r="BD63" s="24" t="s">
        <v>54</v>
      </c>
      <c r="BE63" s="25">
        <v>2.3</v>
      </c>
      <c r="BF63" s="24" t="s">
        <v>54</v>
      </c>
      <c r="BG63" s="100"/>
      <c r="BH63" s="101">
        <v>23200</v>
      </c>
      <c r="BI63" s="102">
        <v>23500</v>
      </c>
      <c r="BJ63" s="25">
        <v>200</v>
      </c>
      <c r="BK63" s="25">
        <v>350</v>
      </c>
      <c r="BL63" s="80">
        <v>4000</v>
      </c>
      <c r="BM63" s="80">
        <v>4000</v>
      </c>
      <c r="BN63" s="80">
        <v>2</v>
      </c>
      <c r="BO63" s="80">
        <v>2</v>
      </c>
      <c r="BP63" s="27" t="s">
        <v>65</v>
      </c>
      <c r="BQ63" s="27" t="s">
        <v>64</v>
      </c>
      <c r="BR63" s="27" t="s">
        <v>65</v>
      </c>
      <c r="BS63" s="27" t="s">
        <v>64</v>
      </c>
      <c r="BT63" s="27" t="s">
        <v>65</v>
      </c>
      <c r="BU63" s="27" t="s">
        <v>64</v>
      </c>
    </row>
    <row r="64" ht="48" hidden="1" spans="1:73">
      <c r="A64" s="20">
        <v>63</v>
      </c>
      <c r="B64" s="20" t="s">
        <v>257</v>
      </c>
      <c r="C64" s="21" t="s">
        <v>258</v>
      </c>
      <c r="D64" s="21" t="s">
        <v>52</v>
      </c>
      <c r="E64" s="31">
        <v>1.6</v>
      </c>
      <c r="F64" s="20" t="s">
        <v>53</v>
      </c>
      <c r="G64" s="31">
        <v>1.75</v>
      </c>
      <c r="H64" s="20" t="s">
        <v>53</v>
      </c>
      <c r="I64" s="42"/>
      <c r="J64" s="31">
        <v>8000</v>
      </c>
      <c r="K64" s="33" t="s">
        <v>259</v>
      </c>
      <c r="L64" s="22">
        <v>8750</v>
      </c>
      <c r="M64" s="33" t="s">
        <v>259</v>
      </c>
      <c r="N64" s="43"/>
      <c r="O64" s="31">
        <v>20</v>
      </c>
      <c r="P64" s="33" t="s">
        <v>260</v>
      </c>
      <c r="Q64" s="31">
        <v>23</v>
      </c>
      <c r="R64" s="33" t="s">
        <v>260</v>
      </c>
      <c r="S64" s="54"/>
      <c r="T64" s="31">
        <v>13</v>
      </c>
      <c r="U64" s="33" t="s">
        <v>260</v>
      </c>
      <c r="V64" s="22">
        <v>15</v>
      </c>
      <c r="W64" s="33" t="s">
        <v>260</v>
      </c>
      <c r="X64" s="31">
        <f t="shared" si="13"/>
        <v>35</v>
      </c>
      <c r="Y64" s="22">
        <f t="shared" si="14"/>
        <v>34.7826086956522</v>
      </c>
      <c r="Z64" s="62"/>
      <c r="AA64" s="51">
        <f>J64*O64</f>
        <v>160000</v>
      </c>
      <c r="AB64" s="22">
        <f>L64*Q64</f>
        <v>201250</v>
      </c>
      <c r="AC64" s="62"/>
      <c r="AD64" s="31">
        <f>J64*O64/E64/10000</f>
        <v>10</v>
      </c>
      <c r="AE64" s="68">
        <f>L64*Q64/G64/10000</f>
        <v>11.5</v>
      </c>
      <c r="AF64" s="62" t="s">
        <v>261</v>
      </c>
      <c r="AG64" s="31">
        <f>J64/E64</f>
        <v>5000</v>
      </c>
      <c r="AH64" s="22">
        <f>L64/G64</f>
        <v>5000</v>
      </c>
      <c r="AI64" s="47" t="s">
        <v>262</v>
      </c>
      <c r="AJ64" s="51">
        <f>(O64-T64)*J64/(E64*10000)</f>
        <v>3.5</v>
      </c>
      <c r="AK64" s="51">
        <f>(Q64-V64)*L64/(G64*10000)</f>
        <v>4</v>
      </c>
      <c r="AL64" s="62" t="s">
        <v>263</v>
      </c>
      <c r="AM64" s="34">
        <v>5000</v>
      </c>
      <c r="AN64" s="33" t="s">
        <v>259</v>
      </c>
      <c r="AO64" s="31">
        <v>5500</v>
      </c>
      <c r="AP64" s="33" t="s">
        <v>259</v>
      </c>
      <c r="AQ64" s="77">
        <f t="shared" si="22"/>
        <v>62.5</v>
      </c>
      <c r="AR64" s="78">
        <f t="shared" si="23"/>
        <v>62.8571428571429</v>
      </c>
      <c r="AS64" s="38" t="s">
        <v>264</v>
      </c>
      <c r="AT64" s="77">
        <v>60</v>
      </c>
      <c r="AU64" s="78">
        <v>60</v>
      </c>
      <c r="AV64" s="77">
        <v>100</v>
      </c>
      <c r="AW64" s="77">
        <v>100</v>
      </c>
      <c r="AX64" s="31">
        <v>1000</v>
      </c>
      <c r="AY64" s="33" t="s">
        <v>259</v>
      </c>
      <c r="AZ64" s="22">
        <v>2000</v>
      </c>
      <c r="BA64" s="33" t="s">
        <v>259</v>
      </c>
      <c r="BB64" s="50"/>
      <c r="BC64" s="31">
        <v>200</v>
      </c>
      <c r="BD64" s="33" t="s">
        <v>259</v>
      </c>
      <c r="BE64" s="31">
        <v>250</v>
      </c>
      <c r="BF64" s="33" t="s">
        <v>259</v>
      </c>
      <c r="BG64" s="100"/>
      <c r="BH64" s="98">
        <v>15000</v>
      </c>
      <c r="BI64" s="98">
        <v>20000</v>
      </c>
      <c r="BJ64" s="31">
        <v>3000</v>
      </c>
      <c r="BK64" s="22">
        <v>3500</v>
      </c>
      <c r="BL64" s="78">
        <v>5000</v>
      </c>
      <c r="BM64" s="78">
        <v>5000</v>
      </c>
      <c r="BN64" s="78">
        <v>0.5</v>
      </c>
      <c r="BO64" s="78">
        <v>0.5</v>
      </c>
      <c r="BP64" s="27" t="s">
        <v>64</v>
      </c>
      <c r="BQ64" s="27" t="s">
        <v>65</v>
      </c>
      <c r="BR64" s="27" t="s">
        <v>65</v>
      </c>
      <c r="BS64" s="27" t="s">
        <v>64</v>
      </c>
      <c r="BT64" s="27" t="s">
        <v>64</v>
      </c>
      <c r="BU64" s="27" t="s">
        <v>64</v>
      </c>
    </row>
    <row r="65" ht="24" hidden="1" spans="1:73">
      <c r="A65" s="23">
        <v>64</v>
      </c>
      <c r="B65" s="23" t="s">
        <v>265</v>
      </c>
      <c r="C65" s="24" t="s">
        <v>266</v>
      </c>
      <c r="D65" s="24" t="s">
        <v>171</v>
      </c>
      <c r="E65" s="25">
        <v>3.1</v>
      </c>
      <c r="F65" s="24" t="s">
        <v>53</v>
      </c>
      <c r="G65" s="25">
        <v>3.3</v>
      </c>
      <c r="H65" s="24" t="s">
        <v>53</v>
      </c>
      <c r="I65" s="39"/>
      <c r="J65" s="25">
        <v>12.28</v>
      </c>
      <c r="K65" s="24" t="s">
        <v>54</v>
      </c>
      <c r="L65" s="25">
        <v>12.87</v>
      </c>
      <c r="M65" s="24" t="s">
        <v>54</v>
      </c>
      <c r="N65" s="39"/>
      <c r="O65" s="29">
        <v>17.43</v>
      </c>
      <c r="P65" s="24" t="s">
        <v>56</v>
      </c>
      <c r="Q65" s="25">
        <v>19.51</v>
      </c>
      <c r="R65" s="24" t="s">
        <v>56</v>
      </c>
      <c r="S65" s="50"/>
      <c r="T65" s="29">
        <v>15.24</v>
      </c>
      <c r="U65" s="24" t="s">
        <v>56</v>
      </c>
      <c r="V65" s="25">
        <v>17.4</v>
      </c>
      <c r="W65" s="24" t="s">
        <v>56</v>
      </c>
      <c r="X65" s="29">
        <f t="shared" si="13"/>
        <v>12.5645438898451</v>
      </c>
      <c r="Y65" s="25">
        <f t="shared" si="14"/>
        <v>10.8149666837519</v>
      </c>
      <c r="Z65" s="38" t="s">
        <v>267</v>
      </c>
      <c r="AA65" s="29">
        <f t="shared" si="15"/>
        <v>214040.4</v>
      </c>
      <c r="AB65" s="25">
        <f t="shared" si="16"/>
        <v>251093.7</v>
      </c>
      <c r="AC65" s="37"/>
      <c r="AD65" s="29">
        <f t="shared" si="24"/>
        <v>6.90452903225806</v>
      </c>
      <c r="AE65" s="59">
        <f t="shared" si="17"/>
        <v>7.6089</v>
      </c>
      <c r="AF65" s="38" t="s">
        <v>268</v>
      </c>
      <c r="AG65" s="29">
        <f t="shared" si="18"/>
        <v>3961.29032258064</v>
      </c>
      <c r="AH65" s="25">
        <f t="shared" si="19"/>
        <v>3900</v>
      </c>
      <c r="AI65" s="37"/>
      <c r="AJ65" s="29">
        <f t="shared" si="20"/>
        <v>0.867522580645161</v>
      </c>
      <c r="AK65" s="25">
        <f t="shared" si="21"/>
        <v>0.822900000000001</v>
      </c>
      <c r="AL65" s="37"/>
      <c r="AM65" s="71">
        <v>2.5</v>
      </c>
      <c r="AN65" s="24" t="s">
        <v>54</v>
      </c>
      <c r="AO65" s="25">
        <v>3.5</v>
      </c>
      <c r="AP65" s="24" t="s">
        <v>54</v>
      </c>
      <c r="AQ65" s="79">
        <f t="shared" si="22"/>
        <v>20.3583061889251</v>
      </c>
      <c r="AR65" s="80">
        <f t="shared" si="23"/>
        <v>27.1950271950272</v>
      </c>
      <c r="AS65" s="40"/>
      <c r="AT65" s="80">
        <v>100</v>
      </c>
      <c r="AU65" s="80">
        <v>100</v>
      </c>
      <c r="AV65" s="80">
        <v>20</v>
      </c>
      <c r="AW65" s="80">
        <v>30</v>
      </c>
      <c r="AX65" s="29">
        <v>0.49</v>
      </c>
      <c r="AY65" s="24" t="s">
        <v>54</v>
      </c>
      <c r="AZ65" s="25">
        <v>0.75</v>
      </c>
      <c r="BA65" s="24" t="s">
        <v>54</v>
      </c>
      <c r="BB65" s="50"/>
      <c r="BC65" s="29">
        <v>0.36</v>
      </c>
      <c r="BD65" s="24" t="s">
        <v>54</v>
      </c>
      <c r="BE65" s="25">
        <v>0.52</v>
      </c>
      <c r="BF65" s="24" t="s">
        <v>54</v>
      </c>
      <c r="BG65" s="100"/>
      <c r="BH65" s="102">
        <v>6473</v>
      </c>
      <c r="BI65" s="102">
        <v>6489</v>
      </c>
      <c r="BJ65" s="25">
        <v>500</v>
      </c>
      <c r="BK65" s="25">
        <v>1000</v>
      </c>
      <c r="BL65" s="80">
        <v>13000</v>
      </c>
      <c r="BM65" s="80">
        <v>12000</v>
      </c>
      <c r="BN65" s="80" t="s">
        <v>269</v>
      </c>
      <c r="BO65" s="80" t="s">
        <v>269</v>
      </c>
      <c r="BP65" s="27" t="s">
        <v>64</v>
      </c>
      <c r="BQ65" s="27" t="s">
        <v>65</v>
      </c>
      <c r="BR65" s="27" t="s">
        <v>65</v>
      </c>
      <c r="BS65" s="27" t="s">
        <v>64</v>
      </c>
      <c r="BT65" s="27" t="s">
        <v>65</v>
      </c>
      <c r="BU65" s="27" t="s">
        <v>64</v>
      </c>
    </row>
    <row r="66" spans="1:73">
      <c r="A66" s="109"/>
      <c r="B66" s="110"/>
      <c r="C66" s="111"/>
      <c r="D66" s="111"/>
      <c r="E66" s="112"/>
      <c r="F66" s="111"/>
      <c r="G66" s="113"/>
      <c r="H66" s="111"/>
      <c r="I66" s="118"/>
      <c r="J66" s="112"/>
      <c r="K66" s="111"/>
      <c r="L66" s="112"/>
      <c r="M66" s="111"/>
      <c r="N66" s="118"/>
      <c r="O66" s="112"/>
      <c r="P66" s="111"/>
      <c r="Q66" s="112"/>
      <c r="R66" s="111"/>
      <c r="S66" s="120"/>
      <c r="T66" s="112"/>
      <c r="U66" s="111"/>
      <c r="V66" s="112"/>
      <c r="W66" s="111"/>
      <c r="X66" s="121"/>
      <c r="Y66" s="121"/>
      <c r="Z66" s="122"/>
      <c r="AA66" s="121"/>
      <c r="AB66" s="121"/>
      <c r="AC66" s="122"/>
      <c r="AD66" s="121"/>
      <c r="AE66" s="112"/>
      <c r="AF66" s="123"/>
      <c r="AG66" s="112"/>
      <c r="AH66" s="112"/>
      <c r="AI66" s="122"/>
      <c r="AJ66" s="73"/>
      <c r="AK66" s="112"/>
      <c r="AL66" s="122"/>
      <c r="AM66" s="124"/>
      <c r="AN66" s="111"/>
      <c r="AO66" s="124"/>
      <c r="AP66" s="111"/>
      <c r="AQ66" s="126"/>
      <c r="AR66" s="127"/>
      <c r="AS66" s="120"/>
      <c r="AT66" s="126"/>
      <c r="AU66" s="126"/>
      <c r="AV66" s="126"/>
      <c r="AW66" s="126"/>
      <c r="AX66" s="112"/>
      <c r="AY66" s="111"/>
      <c r="AZ66" s="112"/>
      <c r="BA66" s="111"/>
      <c r="BB66" s="120"/>
      <c r="BC66" s="112"/>
      <c r="BD66" s="111"/>
      <c r="BE66" s="112"/>
      <c r="BF66" s="111"/>
      <c r="BG66" s="120"/>
      <c r="BH66" s="129"/>
      <c r="BI66" s="129"/>
      <c r="BJ66" s="112"/>
      <c r="BK66" s="124"/>
      <c r="BL66" s="126"/>
      <c r="BM66" s="126"/>
      <c r="BN66" s="126"/>
      <c r="BO66" s="126"/>
      <c r="BP66" s="131"/>
      <c r="BQ66" s="131"/>
      <c r="BR66" s="131"/>
      <c r="BS66" s="131"/>
      <c r="BT66" s="131"/>
      <c r="BU66" s="131"/>
    </row>
    <row r="67" s="4" customFormat="1" ht="60" customHeight="1" spans="1:73">
      <c r="A67" s="114" t="s">
        <v>270</v>
      </c>
      <c r="B67" s="114"/>
      <c r="C67" s="114"/>
      <c r="D67" s="5"/>
      <c r="E67" s="115"/>
      <c r="F67" s="5"/>
      <c r="G67" s="115"/>
      <c r="H67" s="5"/>
      <c r="I67" s="119"/>
      <c r="J67" s="115"/>
      <c r="K67" s="5"/>
      <c r="L67" s="115"/>
      <c r="M67" s="5"/>
      <c r="N67" s="119"/>
      <c r="O67" s="115"/>
      <c r="P67" s="5"/>
      <c r="Q67" s="115"/>
      <c r="R67" s="5"/>
      <c r="S67" s="9"/>
      <c r="T67" s="115"/>
      <c r="U67" s="5"/>
      <c r="V67" s="115"/>
      <c r="W67" s="5"/>
      <c r="X67" s="10"/>
      <c r="Y67" s="10"/>
      <c r="Z67" s="11"/>
      <c r="AA67" s="10"/>
      <c r="AB67" s="10"/>
      <c r="AC67" s="11"/>
      <c r="AD67" s="10"/>
      <c r="AE67" s="115"/>
      <c r="AF67" s="12"/>
      <c r="AG67" s="115"/>
      <c r="AH67" s="115"/>
      <c r="AI67" s="11"/>
      <c r="AJ67" s="10"/>
      <c r="AK67" s="115"/>
      <c r="AL67" s="11"/>
      <c r="AM67" s="125"/>
      <c r="AN67" s="5"/>
      <c r="AO67" s="115"/>
      <c r="AP67" s="5"/>
      <c r="AQ67" s="128"/>
      <c r="AR67" s="15"/>
      <c r="AS67" s="9"/>
      <c r="AT67" s="128"/>
      <c r="AU67" s="128"/>
      <c r="AV67" s="128"/>
      <c r="AW67" s="128"/>
      <c r="AX67" s="115"/>
      <c r="AY67" s="5"/>
      <c r="AZ67" s="115"/>
      <c r="BA67" s="5"/>
      <c r="BB67" s="9"/>
      <c r="BC67" s="115"/>
      <c r="BD67" s="5"/>
      <c r="BE67" s="115"/>
      <c r="BF67" s="5"/>
      <c r="BG67" s="9"/>
      <c r="BH67" s="130"/>
      <c r="BI67" s="130"/>
      <c r="BJ67" s="115"/>
      <c r="BK67" s="115"/>
      <c r="BL67" s="128"/>
      <c r="BM67" s="128"/>
      <c r="BN67" s="128"/>
      <c r="BO67" s="128"/>
      <c r="BP67" s="5"/>
      <c r="BQ67" s="5"/>
      <c r="BR67" s="5"/>
      <c r="BS67" s="5"/>
      <c r="BT67" s="5"/>
      <c r="BU67" s="5"/>
    </row>
    <row r="68" spans="1:1">
      <c r="A68" s="114"/>
    </row>
    <row r="69" spans="1:1">
      <c r="A69" s="114"/>
    </row>
    <row r="70" spans="1:2">
      <c r="A70" s="26"/>
      <c r="B70" s="116"/>
    </row>
    <row r="71" spans="1:2">
      <c r="A71" s="114"/>
      <c r="B71" s="117"/>
    </row>
  </sheetData>
  <autoFilter ref="A1:XFC65">
    <filterColumn colId="5">
      <filters>
        <filter val="万群"/>
        <filter val="万吨"/>
        <filter val="万头（只）"/>
        <filter val="万只"/>
        <filter val="万枚"/>
      </filters>
    </filterColumn>
    <extLst/>
  </autoFilter>
  <mergeCells count="1">
    <mergeCell ref="A67:C6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2018年度特优区数据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泡泡雪1417331591</cp:lastModifiedBy>
  <dcterms:created xsi:type="dcterms:W3CDTF">2019-06-03T10:02:00Z</dcterms:created>
  <dcterms:modified xsi:type="dcterms:W3CDTF">2019-10-11T10:09:12Z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