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minimized="1" xWindow="240" yWindow="105" windowWidth="14805" windowHeight="8010" activeTab="7"/>
  </bookViews>
  <sheets>
    <sheet name="T3.22" sheetId="1" r:id="rId1"/>
    <sheet name="T4.22" sheetId="2" r:id="rId2"/>
    <sheet name="T5.22" sheetId="3" r:id="rId3"/>
    <sheet name="T6.22" sheetId="4" r:id="rId4"/>
    <sheet name="T7.22" sheetId="5" r:id="rId5"/>
    <sheet name="T8.22" sheetId="6" r:id="rId6"/>
    <sheet name="T9.22" sheetId="7" r:id="rId7"/>
    <sheet name="T10.22" sheetId="8" r:id="rId8"/>
  </sheets>
  <externalReferences>
    <externalReference r:id="rId9"/>
    <externalReference r:id="rId10"/>
  </externalReferences>
  <definedNames>
    <definedName name="_xlnm.Print_Area" localSheetId="7">T10.22!$A$1:$G$33</definedName>
    <definedName name="_xlnm.Print_Area" localSheetId="1">T4.22!$A$1:$G$48</definedName>
    <definedName name="_xlnm.Print_Area" localSheetId="2">T5.22!$A$1:$G$52</definedName>
    <definedName name="_xlnm.Print_Area" localSheetId="3">T6.22!$A$1:$G$33</definedName>
    <definedName name="_xlnm.Print_Area" localSheetId="4">T7.22!$A$1:$G$33</definedName>
    <definedName name="_xlnm.Print_Area" localSheetId="5">T8.22!$A$1:$G$33</definedName>
    <definedName name="_xlnm.Print_Area" localSheetId="6">T9.22!$A$1:$G$33</definedName>
  </definedNames>
  <calcPr calcId="162913"/>
</workbook>
</file>

<file path=xl/calcChain.xml><?xml version="1.0" encoding="utf-8"?>
<calcChain xmlns="http://schemas.openxmlformats.org/spreadsheetml/2006/main">
  <c r="F6" i="8" l="1"/>
  <c r="F26" i="8" s="1"/>
  <c r="E25" i="8"/>
  <c r="F25" i="8" s="1"/>
  <c r="E24" i="8"/>
  <c r="F24" i="8" s="1"/>
  <c r="E23" i="8"/>
  <c r="F23" i="8" s="1"/>
  <c r="E22" i="8"/>
  <c r="F22" i="8" s="1"/>
  <c r="E21" i="8"/>
  <c r="F21" i="8" s="1"/>
  <c r="F20" i="8"/>
  <c r="E20" i="8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F26" i="7" l="1"/>
  <c r="E25" i="7" l="1"/>
  <c r="F25" i="7" s="1"/>
  <c r="E24" i="7"/>
  <c r="F24" i="7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F6" i="7" l="1"/>
  <c r="E17" i="6"/>
  <c r="E25" i="6" l="1"/>
  <c r="F25" i="6" s="1"/>
  <c r="E24" i="6"/>
  <c r="F24" i="6" s="1"/>
  <c r="F6" i="6" s="1"/>
  <c r="E23" i="6"/>
  <c r="F23" i="6" s="1"/>
  <c r="E22" i="6"/>
  <c r="F22" i="6" s="1"/>
  <c r="E21" i="6"/>
  <c r="F21" i="6" s="1"/>
  <c r="E20" i="6"/>
  <c r="F20" i="6" s="1"/>
  <c r="E19" i="6"/>
  <c r="F19" i="6" s="1"/>
  <c r="E18" i="6"/>
  <c r="F18" i="6" s="1"/>
  <c r="F17" i="6"/>
  <c r="E16" i="6"/>
  <c r="F16" i="6" s="1"/>
  <c r="F15" i="6"/>
  <c r="E15" i="6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E8" i="6"/>
  <c r="F8" i="6" s="1"/>
  <c r="F7" i="6"/>
  <c r="E7" i="6"/>
  <c r="F26" i="6" l="1"/>
  <c r="F9" i="5"/>
  <c r="F8" i="5"/>
  <c r="E23" i="5" l="1"/>
  <c r="E25" i="5" l="1"/>
  <c r="F25" i="5" s="1"/>
  <c r="E24" i="5"/>
  <c r="F24" i="5" s="1"/>
  <c r="F23" i="5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E8" i="5"/>
  <c r="E7" i="5"/>
  <c r="F7" i="5" s="1"/>
  <c r="F26" i="5" s="1"/>
  <c r="F31" i="5" s="1"/>
  <c r="F26" i="4" l="1"/>
  <c r="E25" i="4" l="1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36" i="3" l="1"/>
  <c r="F36" i="3" s="1"/>
  <c r="E35" i="3" l="1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F37" i="3" s="1"/>
  <c r="E16" i="3"/>
  <c r="E15" i="3"/>
  <c r="E14" i="3"/>
  <c r="E13" i="3"/>
  <c r="E12" i="3"/>
  <c r="E11" i="3"/>
  <c r="E10" i="3"/>
  <c r="E9" i="3"/>
  <c r="F8" i="3"/>
  <c r="F16" i="3" s="1"/>
  <c r="F7" i="3"/>
  <c r="F38" i="3" s="1"/>
  <c r="E7" i="3"/>
  <c r="F6" i="3"/>
  <c r="F42" i="3" l="1"/>
  <c r="F44" i="3"/>
  <c r="F43" i="3"/>
  <c r="F9" i="3"/>
  <c r="F11" i="3"/>
  <c r="F13" i="3"/>
  <c r="F15" i="3"/>
  <c r="F41" i="3"/>
  <c r="F10" i="3"/>
  <c r="F12" i="3"/>
  <c r="F14" i="3"/>
  <c r="F39" i="3" l="1"/>
  <c r="F45" i="3" s="1"/>
  <c r="F36" i="2"/>
  <c r="F6" i="2"/>
  <c r="C54" i="2" l="1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14" i="2"/>
  <c r="E15" i="2"/>
  <c r="E16" i="2"/>
  <c r="E17" i="2"/>
  <c r="E6" i="2" l="1"/>
  <c r="E12" i="2" l="1"/>
  <c r="C53" i="2"/>
  <c r="F34" i="2"/>
  <c r="F42" i="2" s="1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E13" i="2"/>
  <c r="E11" i="2"/>
  <c r="E10" i="2"/>
  <c r="E9" i="2"/>
  <c r="E8" i="2"/>
  <c r="F7" i="2"/>
  <c r="F39" i="2" s="1"/>
  <c r="F5" i="2"/>
  <c r="F41" i="2" l="1"/>
  <c r="F35" i="2"/>
  <c r="F40" i="2"/>
  <c r="F8" i="2"/>
  <c r="F11" i="2"/>
  <c r="F15" i="2"/>
  <c r="F13" i="2" s="1"/>
  <c r="F16" i="2"/>
  <c r="F10" i="2"/>
  <c r="F14" i="2"/>
  <c r="F9" i="2"/>
  <c r="F12" i="2"/>
  <c r="C53" i="1"/>
  <c r="F5" i="1" s="1"/>
  <c r="F37" i="1" s="1"/>
  <c r="C52" i="1"/>
  <c r="B40" i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I27" i="1"/>
  <c r="I26" i="1" s="1"/>
  <c r="E27" i="1"/>
  <c r="F27" i="1" s="1"/>
  <c r="E26" i="1"/>
  <c r="F26" i="1" s="1"/>
  <c r="E25" i="1"/>
  <c r="F25" i="1" s="1"/>
  <c r="E24" i="1"/>
  <c r="F24" i="1" s="1"/>
  <c r="F23" i="1"/>
  <c r="E23" i="1"/>
  <c r="E22" i="1"/>
  <c r="F22" i="1" s="1"/>
  <c r="F21" i="1"/>
  <c r="E21" i="1"/>
  <c r="E20" i="1"/>
  <c r="F20" i="1" s="1"/>
  <c r="F19" i="1"/>
  <c r="E19" i="1"/>
  <c r="E18" i="1"/>
  <c r="F18" i="1" s="1"/>
  <c r="F17" i="1"/>
  <c r="E17" i="1"/>
  <c r="E16" i="1"/>
  <c r="C15" i="1"/>
  <c r="E15" i="1" s="1"/>
  <c r="E14" i="1"/>
  <c r="C14" i="1"/>
  <c r="C13" i="1"/>
  <c r="E13" i="1" s="1"/>
  <c r="D12" i="1"/>
  <c r="E12" i="1" s="1"/>
  <c r="C11" i="1"/>
  <c r="E11" i="1" s="1"/>
  <c r="E10" i="1"/>
  <c r="C9" i="1"/>
  <c r="E9" i="1" s="1"/>
  <c r="E8" i="1"/>
  <c r="F7" i="1"/>
  <c r="F6" i="1"/>
  <c r="E6" i="1"/>
  <c r="F16" i="1" l="1"/>
  <c r="F40" i="1" s="1"/>
  <c r="F37" i="2"/>
  <c r="F43" i="2" s="1"/>
  <c r="H34" i="1"/>
  <c r="H24" i="1"/>
  <c r="F15" i="1"/>
  <c r="F9" i="1"/>
  <c r="F10" i="1"/>
  <c r="F12" i="1"/>
  <c r="F14" i="1"/>
  <c r="F8" i="1"/>
  <c r="F35" i="1" s="1"/>
  <c r="F11" i="1"/>
  <c r="F13" i="1"/>
  <c r="D53" i="2" l="1"/>
  <c r="H46" i="2"/>
  <c r="H7" i="1"/>
  <c r="F38" i="1"/>
  <c r="F42" i="1" s="1"/>
  <c r="D52" i="1" l="1"/>
  <c r="H45" i="1"/>
</calcChain>
</file>

<file path=xl/comments1.xml><?xml version="1.0" encoding="utf-8"?>
<comments xmlns="http://schemas.openxmlformats.org/spreadsheetml/2006/main">
  <authors>
    <author>Author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Chốt thừa sang các tháng kg chốt nữa để khi nào phát sinh &gt; số tháng 2 thì chốt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Chốt thừa sang các tháng kg chốt nữa để khi nào phát sinh &gt; số tháng 2 thì chốt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Tháng 12 chuyển sang VH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Chốt thừa sang các tháng kg chốt nữa để khi nào phát sinh &gt; số tháng 2 thì chốt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Chốt thừa sang các tháng kg chốt nữa để khi nào phát sinh &gt; số tháng 2 thì chốt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Tháng 12 chuyển sang VH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Chốt thừa sang các tháng kg chốt nữa để khi nào phát sinh &gt; số tháng 2 thì chốt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Chốt thừa sang các tháng kg chốt nữa để khi nào phát sinh &gt; số tháng 2 thì chốt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Tháng 12 chuyển sang VH</t>
        </r>
      </text>
    </comment>
  </commentList>
</comments>
</file>

<file path=xl/sharedStrings.xml><?xml version="1.0" encoding="utf-8"?>
<sst xmlns="http://schemas.openxmlformats.org/spreadsheetml/2006/main" count="407" uniqueCount="101">
  <si>
    <t>CÔNG TY CP NÔNG SẢN, THỰC PHẨM VIỆT HƯNG</t>
  </si>
  <si>
    <t xml:space="preserve">BẢNG PHÂN BỔ SỐ TIỀN ĐIỆN THEO TỪNG KHU VỰC </t>
  </si>
  <si>
    <t>Tháng 03/2022</t>
  </si>
  <si>
    <t>STT</t>
  </si>
  <si>
    <t>TÊN KHU SỬ DỤNG</t>
  </si>
  <si>
    <t>CHỈ SỐ CÔNG TƠ ĐẦU KỲ</t>
  </si>
  <si>
    <t>CHỈ SỐ CÔNG TƠ CuỐI KỲ</t>
  </si>
  <si>
    <t>SỐ ĐIỆN SỬ DỤNG</t>
  </si>
  <si>
    <t>TIỀN ĐIỆN SỬ DỤNG</t>
  </si>
  <si>
    <t>GHI CHÚ</t>
  </si>
  <si>
    <t>I</t>
  </si>
  <si>
    <t>TRẠM 400 -  XƯỞNG NGAO</t>
  </si>
  <si>
    <t>(Mã KH 8101)</t>
  </si>
  <si>
    <t>TRẠM 400 KVA</t>
  </si>
  <si>
    <t>Trạm 400 kva</t>
  </si>
  <si>
    <t>II</t>
  </si>
  <si>
    <t>TRẠM ĐIỆN 320 KVA + KHÁC</t>
  </si>
  <si>
    <t xml:space="preserve"> ( Mã KH 154)</t>
  </si>
  <si>
    <t>BẢO VỀ CỔNG TRƯỚC ViỆT HƯNG</t>
  </si>
  <si>
    <t>VĂN PHÒNG KT TẦNG 2</t>
  </si>
  <si>
    <t xml:space="preserve"> VĂN PHÒNG 18 THANH HOA</t>
  </si>
  <si>
    <t>CHÊ BIẾN , BẢO QUẢN TP, KHO RAU, TỦ CƠM BẾP</t>
  </si>
  <si>
    <t>KHO ĐÔNG LẠNH CONTAINER</t>
  </si>
  <si>
    <t>BV CỔNG SAU, KHU TT, VS, Rau (3Fa Ctơ tổng)</t>
  </si>
  <si>
    <t>Bếp Chị Tám Thanh Hoa ( Quạt, điện Ánh sáng)</t>
  </si>
  <si>
    <t>Ao cá việt hưng</t>
  </si>
  <si>
    <t>III</t>
  </si>
  <si>
    <t>KHU GIA ĐÌNH</t>
  </si>
  <si>
    <t>Anh Công Xưởng Ngao</t>
  </si>
  <si>
    <t>Linh Nhà Sách</t>
  </si>
  <si>
    <t>( ko có ng ở)</t>
  </si>
  <si>
    <t>Hạnh Mạnh ( ở P.Thúy Thúy cũ)</t>
  </si>
  <si>
    <t xml:space="preserve">Anh Hoan </t>
  </si>
  <si>
    <t>Hòa Thiện</t>
  </si>
  <si>
    <t>(ko có ng ở)</t>
  </si>
  <si>
    <t>Huê An</t>
  </si>
  <si>
    <t>Lê Đức Quang</t>
  </si>
  <si>
    <t>Đạt ( cháu cô Hiên)</t>
  </si>
  <si>
    <t>Thơm Điện</t>
  </si>
  <si>
    <t>Hạnh Cương ( Thành Bòng Ở)</t>
  </si>
  <si>
    <t>Huế Đông</t>
  </si>
  <si>
    <t>Hạnh mạnh cũ ( SƠN HCK Ở)</t>
  </si>
  <si>
    <t>Dũng ( Phòng Lê Văn Tùng ở cũ)</t>
  </si>
  <si>
    <t>Xuân Hà ( TƯ PX NGAO Ở)</t>
  </si>
  <si>
    <t>ẤT THANH ( Hộp nhỏ ở giữa)</t>
  </si>
  <si>
    <t>Bóng Đèn Đường Khu Phố Cổng Sau từ ngày 8/3/2018</t>
  </si>
  <si>
    <t>trừ vào nhà huyền biên</t>
  </si>
  <si>
    <t>Thúy Thủy ( Nhà Mới)</t>
  </si>
  <si>
    <t>Biên Huyền</t>
  </si>
  <si>
    <t>CHÊNH LỆCH CÒN LẠI</t>
  </si>
  <si>
    <t>Hao tải đường dây và một số bóng điện ngoài công tơ</t>
  </si>
  <si>
    <t>PHÂN XƯỞNG NGAO</t>
  </si>
  <si>
    <t>KHU VĂN  PHÒNG ,QUẢN LÝ</t>
  </si>
  <si>
    <t>KHU NUÔI CÁ</t>
  </si>
  <si>
    <t>KHU VƯỜN RAU ANH HÀ</t>
  </si>
  <si>
    <t xml:space="preserve"> CỘNG</t>
  </si>
  <si>
    <t xml:space="preserve"> Người lập</t>
  </si>
  <si>
    <t xml:space="preserve">              TỔNG HÓA ĐƠN</t>
  </si>
  <si>
    <t xml:space="preserve">        Mã KH 8101 (THỦY SẢN)</t>
  </si>
  <si>
    <t>( cộng cả thuế vào công nợ)</t>
  </si>
  <si>
    <t xml:space="preserve">        Mã KH 154 (VIỆT HƯNG)</t>
  </si>
  <si>
    <t>KHÁC</t>
  </si>
  <si>
    <t>Tháng 04/2022</t>
  </si>
  <si>
    <t>Ngày 30 Tháng 034 năm 2022</t>
  </si>
  <si>
    <t>Nguyễn Thị Nhung</t>
  </si>
  <si>
    <t>Ngày 30 Tháng 04  năm 2022</t>
  </si>
  <si>
    <t>Mã 8801</t>
  </si>
  <si>
    <t>IV</t>
  </si>
  <si>
    <t>Tổng</t>
  </si>
  <si>
    <t>Mã154</t>
  </si>
  <si>
    <t>Khu Gđ (trừ vào lương)</t>
  </si>
  <si>
    <t>(1.649.808+8.208)</t>
  </si>
  <si>
    <t>Khu Gđ (thu ngoài)</t>
  </si>
  <si>
    <t>Khu Gđ (thu ngoài) (Biên Huyền + bóng đèn khu phố)</t>
  </si>
  <si>
    <t>Tháng 05/2022</t>
  </si>
  <si>
    <t>BẢNG PHÂN BỔ SỐ TIỀN ĐIỆN THEO TỪNG HỘ</t>
  </si>
  <si>
    <t>Ngày 31 Tháng 05  năm 2022</t>
  </si>
  <si>
    <t>Trừ vào nhà Huyền Biên</t>
  </si>
  <si>
    <t>CÔNG TY CP XNK THỦY SẢN</t>
  </si>
  <si>
    <t xml:space="preserve">       Lô E - KCN Lễ Môn</t>
  </si>
  <si>
    <t>Văn phòng 18 Cao Sơn Cty Việt Thắng (2 tháng 4+5/22)</t>
  </si>
  <si>
    <t>Ngày 30 Tháng 06  năm 2022</t>
  </si>
  <si>
    <t>Tháng 06/2022</t>
  </si>
  <si>
    <t>Văn phòng 18 Cao Sơn Cty Việt Thắng (tháng 6/22)</t>
  </si>
  <si>
    <t>Tháng 07/2022</t>
  </si>
  <si>
    <t>CHỈ SỐ CÔNG TƠ CUỐI KỲ</t>
  </si>
  <si>
    <t>Lê Đức Quang (E. Hằng HCK ở)</t>
  </si>
  <si>
    <t>Ất Thanh ( Hộp nhỏ ở giữa)</t>
  </si>
  <si>
    <t>Hạnh mạnh cũ ( Sơn HCK ở)</t>
  </si>
  <si>
    <t>Xuân Hà ( Tư PX ngao ở)</t>
  </si>
  <si>
    <t>Hạnh Cương ( Thành Bòng ở)</t>
  </si>
  <si>
    <t>Ngày 31 Tháng 07  năm 2022</t>
  </si>
  <si>
    <t>Văn phòng 18 Cao Sơn Cty Việt Thắng</t>
  </si>
  <si>
    <t>Công tơ mới</t>
  </si>
  <si>
    <t>Ngày 31 Tháng 08  năm 2022</t>
  </si>
  <si>
    <t>Tháng 08/2022</t>
  </si>
  <si>
    <t>Ngày 30 Tháng 09 năm 2022</t>
  </si>
  <si>
    <t>Tháng 09/2022</t>
  </si>
  <si>
    <t>Tháng 7 chốt nhìn nhầm số nên trừ số tiền thu thừa vào tháng 8</t>
  </si>
  <si>
    <t>Ngày 31 Tháng 10 năm 2022</t>
  </si>
  <si>
    <t>Tháng 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</si>
</sst>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"/>
    <numFmt numFmtId="167" formatCode="_-* #,##0_-;\-* #,##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8"/>
      <name val="Calibri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</font>
    <font>
      <b/>
      <sz val="11"/>
      <name val="Times New Roman"/>
      <family val="1"/>
    </font>
    <font>
      <b/>
      <sz val="11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i/>
      <sz val="8"/>
      <name val="Times New Roman"/>
      <family val="1"/>
    </font>
    <font>
      <b/>
      <sz val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name val="Times New Roman"/>
      <family val="1"/>
    </font>
    <font>
      <b/>
      <sz val="10"/>
      <name val="Times New Roman"/>
      <family val="1"/>
    </font>
    <font>
      <sz val="10"/>
      <color theme="1"/>
      <name val="Calibri"/>
      <family val="2"/>
      <scheme val="minor"/>
    </font>
    <font>
      <b/>
      <u/>
      <sz val="1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name val="Calibri"/>
      <family val="2"/>
    </font>
    <font>
      <b/>
      <sz val="10"/>
      <name val="Calibri"/>
      <family val="2"/>
    </font>
    <font>
      <i/>
      <sz val="10"/>
      <name val="Times New Roman"/>
      <family val="1"/>
    </font>
    <font>
      <i/>
      <sz val="10"/>
      <name val="Calibri"/>
      <family val="2"/>
    </font>
    <font>
      <b/>
      <i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u/>
      <sz val="1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i/>
      <sz val="12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1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0" fillId="0" borderId="0" xfId="0" applyFont="1" applyAlignment="1"/>
    <xf numFmtId="0" fontId="3" fillId="2" borderId="6" xfId="0" applyFont="1" applyFill="1" applyBorder="1" applyAlignment="1">
      <alignment horizontal="center"/>
    </xf>
    <xf numFmtId="0" fontId="3" fillId="2" borderId="6" xfId="0" applyFont="1" applyFill="1" applyBorder="1"/>
    <xf numFmtId="165" fontId="6" fillId="3" borderId="7" xfId="1" applyNumberFormat="1" applyFont="1" applyFill="1" applyBorder="1" applyAlignment="1">
      <alignment horizontal="right" vertical="center"/>
    </xf>
    <xf numFmtId="166" fontId="5" fillId="2" borderId="6" xfId="0" applyNumberFormat="1" applyFont="1" applyFill="1" applyBorder="1"/>
    <xf numFmtId="165" fontId="5" fillId="2" borderId="6" xfId="1" applyNumberFormat="1" applyFont="1" applyFill="1" applyBorder="1"/>
    <xf numFmtId="0" fontId="3" fillId="2" borderId="0" xfId="0" applyFont="1" applyFill="1"/>
    <xf numFmtId="165" fontId="7" fillId="4" borderId="7" xfId="1" quotePrefix="1" applyNumberFormat="1" applyFont="1" applyFill="1" applyBorder="1" applyAlignment="1">
      <alignment horizontal="right" vertical="center"/>
    </xf>
    <xf numFmtId="166" fontId="5" fillId="2" borderId="8" xfId="0" applyNumberFormat="1" applyFont="1" applyFill="1" applyBorder="1"/>
    <xf numFmtId="0" fontId="3" fillId="2" borderId="8" xfId="0" applyFont="1" applyFill="1" applyBorder="1"/>
    <xf numFmtId="165" fontId="8" fillId="4" borderId="7" xfId="1" applyNumberFormat="1" applyFont="1" applyFill="1" applyBorder="1" applyAlignment="1">
      <alignment horizontal="right" vertical="center"/>
    </xf>
    <xf numFmtId="165" fontId="3" fillId="2" borderId="0" xfId="0" applyNumberFormat="1" applyFont="1" applyFill="1"/>
    <xf numFmtId="0" fontId="3" fillId="0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wrapText="1"/>
    </xf>
    <xf numFmtId="166" fontId="9" fillId="2" borderId="8" xfId="0" applyNumberFormat="1" applyFont="1" applyFill="1" applyBorder="1"/>
    <xf numFmtId="0" fontId="3" fillId="0" borderId="8" xfId="0" applyFont="1" applyBorder="1" applyAlignment="1">
      <alignment horizontal="center"/>
    </xf>
    <xf numFmtId="165" fontId="3" fillId="0" borderId="0" xfId="0" applyNumberFormat="1" applyFont="1"/>
    <xf numFmtId="165" fontId="3" fillId="0" borderId="0" xfId="1" applyNumberFormat="1" applyFont="1"/>
    <xf numFmtId="0" fontId="3" fillId="0" borderId="6" xfId="0" applyFont="1" applyBorder="1" applyAlignment="1">
      <alignment horizontal="center"/>
    </xf>
    <xf numFmtId="165" fontId="2" fillId="2" borderId="7" xfId="1" applyNumberFormat="1" applyFont="1" applyFill="1" applyBorder="1"/>
    <xf numFmtId="165" fontId="4" fillId="2" borderId="6" xfId="1" applyNumberFormat="1" applyFont="1" applyFill="1" applyBorder="1"/>
    <xf numFmtId="165" fontId="10" fillId="0" borderId="0" xfId="1" applyNumberFormat="1" applyFont="1" applyAlignment="1"/>
    <xf numFmtId="165" fontId="9" fillId="2" borderId="6" xfId="1" applyNumberFormat="1" applyFont="1" applyFill="1" applyBorder="1"/>
    <xf numFmtId="165" fontId="10" fillId="2" borderId="0" xfId="1" applyNumberFormat="1" applyFont="1" applyFill="1" applyAlignment="1"/>
    <xf numFmtId="0" fontId="2" fillId="0" borderId="6" xfId="0" applyFont="1" applyBorder="1" applyAlignment="1">
      <alignment horizontal="center"/>
    </xf>
    <xf numFmtId="0" fontId="2" fillId="2" borderId="8" xfId="0" applyFont="1" applyFill="1" applyBorder="1"/>
    <xf numFmtId="165" fontId="2" fillId="0" borderId="7" xfId="1" applyNumberFormat="1" applyFont="1" applyFill="1" applyBorder="1"/>
    <xf numFmtId="165" fontId="2" fillId="0" borderId="8" xfId="0" applyNumberFormat="1" applyFont="1" applyBorder="1" applyAlignment="1">
      <alignment horizontal="center"/>
    </xf>
    <xf numFmtId="166" fontId="3" fillId="0" borderId="0" xfId="0" applyNumberFormat="1" applyFont="1"/>
    <xf numFmtId="166" fontId="2" fillId="0" borderId="8" xfId="0" applyNumberFormat="1" applyFont="1" applyBorder="1"/>
    <xf numFmtId="165" fontId="11" fillId="0" borderId="7" xfId="1" quotePrefix="1" applyNumberFormat="1" applyFont="1" applyBorder="1" applyAlignment="1">
      <alignment horizontal="right" vertical="center"/>
    </xf>
    <xf numFmtId="165" fontId="5" fillId="2" borderId="6" xfId="1" applyNumberFormat="1" applyFont="1" applyFill="1" applyBorder="1" applyAlignment="1">
      <alignment vertical="center"/>
    </xf>
    <xf numFmtId="0" fontId="3" fillId="0" borderId="8" xfId="0" applyFont="1" applyBorder="1"/>
    <xf numFmtId="0" fontId="3" fillId="0" borderId="0" xfId="0" applyFont="1"/>
    <xf numFmtId="0" fontId="11" fillId="2" borderId="8" xfId="0" applyFont="1" applyFill="1" applyBorder="1"/>
    <xf numFmtId="165" fontId="12" fillId="0" borderId="7" xfId="1" applyNumberFormat="1" applyFont="1" applyBorder="1" applyAlignment="1">
      <alignment horizontal="right" vertical="center"/>
    </xf>
    <xf numFmtId="0" fontId="3" fillId="0" borderId="8" xfId="0" applyFont="1" applyBorder="1" applyAlignment="1">
      <alignment wrapText="1"/>
    </xf>
    <xf numFmtId="165" fontId="11" fillId="0" borderId="7" xfId="1" applyNumberFormat="1" applyFont="1" applyBorder="1" applyAlignment="1">
      <alignment horizontal="right" vertical="center"/>
    </xf>
    <xf numFmtId="165" fontId="11" fillId="2" borderId="7" xfId="1" applyNumberFormat="1" applyFont="1" applyFill="1" applyBorder="1" applyAlignment="1">
      <alignment horizontal="right" vertical="center"/>
    </xf>
    <xf numFmtId="165" fontId="9" fillId="2" borderId="6" xfId="1" applyNumberFormat="1" applyFont="1" applyFill="1" applyBorder="1" applyAlignment="1">
      <alignment vertical="center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/>
    <xf numFmtId="165" fontId="12" fillId="3" borderId="7" xfId="1" quotePrefix="1" applyNumberFormat="1" applyFont="1" applyFill="1" applyBorder="1" applyAlignment="1">
      <alignment horizontal="right" vertical="center"/>
    </xf>
    <xf numFmtId="166" fontId="5" fillId="3" borderId="8" xfId="0" applyNumberFormat="1" applyFont="1" applyFill="1" applyBorder="1"/>
    <xf numFmtId="165" fontId="9" fillId="3" borderId="6" xfId="1" applyNumberFormat="1" applyFont="1" applyFill="1" applyBorder="1" applyAlignment="1">
      <alignment vertical="center"/>
    </xf>
    <xf numFmtId="0" fontId="3" fillId="3" borderId="0" xfId="0" applyFont="1" applyFill="1"/>
    <xf numFmtId="0" fontId="0" fillId="3" borderId="0" xfId="0" applyFont="1" applyFill="1" applyAlignment="1"/>
    <xf numFmtId="165" fontId="8" fillId="0" borderId="7" xfId="1" applyNumberFormat="1" applyFont="1" applyBorder="1" applyAlignment="1">
      <alignment horizontal="right" vertical="center"/>
    </xf>
    <xf numFmtId="165" fontId="8" fillId="4" borderId="7" xfId="1" quotePrefix="1" applyNumberFormat="1" applyFont="1" applyFill="1" applyBorder="1" applyAlignment="1">
      <alignment horizontal="right" vertical="center"/>
    </xf>
    <xf numFmtId="164" fontId="3" fillId="0" borderId="0" xfId="0" applyNumberFormat="1" applyFont="1"/>
    <xf numFmtId="0" fontId="12" fillId="0" borderId="8" xfId="0" applyFont="1" applyBorder="1" applyAlignment="1">
      <alignment horizontal="center"/>
    </xf>
    <xf numFmtId="165" fontId="7" fillId="0" borderId="7" xfId="1" quotePrefix="1" applyNumberFormat="1" applyFont="1" applyBorder="1" applyAlignment="1">
      <alignment horizontal="right" vertical="center"/>
    </xf>
    <xf numFmtId="0" fontId="3" fillId="2" borderId="8" xfId="0" applyFont="1" applyFill="1" applyBorder="1" applyAlignment="1">
      <alignment vertical="center" wrapText="1"/>
    </xf>
    <xf numFmtId="165" fontId="8" fillId="0" borderId="7" xfId="1" quotePrefix="1" applyNumberFormat="1" applyFont="1" applyBorder="1" applyAlignment="1">
      <alignment horizontal="right" vertical="center"/>
    </xf>
    <xf numFmtId="0" fontId="3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165" fontId="2" fillId="2" borderId="8" xfId="1" applyNumberFormat="1" applyFont="1" applyFill="1" applyBorder="1"/>
    <xf numFmtId="166" fontId="2" fillId="2" borderId="8" xfId="0" applyNumberFormat="1" applyFont="1" applyFill="1" applyBorder="1"/>
    <xf numFmtId="165" fontId="9" fillId="2" borderId="8" xfId="1" applyNumberFormat="1" applyFont="1" applyFill="1" applyBorder="1" applyAlignment="1">
      <alignment vertical="center"/>
    </xf>
    <xf numFmtId="165" fontId="0" fillId="0" borderId="0" xfId="0" applyNumberFormat="1" applyFont="1" applyAlignment="1"/>
    <xf numFmtId="0" fontId="2" fillId="0" borderId="6" xfId="0" applyFont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165" fontId="2" fillId="2" borderId="10" xfId="1" applyNumberFormat="1" applyFont="1" applyFill="1" applyBorder="1"/>
    <xf numFmtId="165" fontId="2" fillId="2" borderId="11" xfId="1" applyNumberFormat="1" applyFont="1" applyFill="1" applyBorder="1"/>
    <xf numFmtId="166" fontId="2" fillId="2" borderId="6" xfId="0" applyNumberFormat="1" applyFont="1" applyFill="1" applyBorder="1"/>
    <xf numFmtId="165" fontId="4" fillId="2" borderId="6" xfId="1" applyNumberFormat="1" applyFont="1" applyFill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13" fillId="0" borderId="12" xfId="0" applyFont="1" applyBorder="1" applyAlignment="1">
      <alignment horizontal="center"/>
    </xf>
    <xf numFmtId="0" fontId="3" fillId="2" borderId="13" xfId="0" applyFont="1" applyFill="1" applyBorder="1"/>
    <xf numFmtId="165" fontId="3" fillId="2" borderId="13" xfId="1" applyNumberFormat="1" applyFont="1" applyFill="1" applyBorder="1" applyAlignment="1"/>
    <xf numFmtId="165" fontId="3" fillId="2" borderId="14" xfId="1" applyNumberFormat="1" applyFont="1" applyFill="1" applyBorder="1" applyAlignment="1"/>
    <xf numFmtId="0" fontId="2" fillId="2" borderId="14" xfId="0" applyFont="1" applyFill="1" applyBorder="1" applyAlignment="1">
      <alignment horizontal="center"/>
    </xf>
    <xf numFmtId="165" fontId="14" fillId="2" borderId="14" xfId="0" applyNumberFormat="1" applyFont="1" applyFill="1" applyBorder="1" applyAlignment="1"/>
    <xf numFmtId="0" fontId="10" fillId="0" borderId="14" xfId="0" applyFont="1" applyBorder="1" applyAlignment="1"/>
    <xf numFmtId="0" fontId="10" fillId="0" borderId="0" xfId="0" applyFont="1" applyAlignment="1"/>
    <xf numFmtId="165" fontId="15" fillId="0" borderId="15" xfId="1" applyNumberFormat="1" applyFont="1" applyBorder="1" applyAlignment="1"/>
    <xf numFmtId="0" fontId="15" fillId="0" borderId="15" xfId="0" applyFont="1" applyBorder="1" applyAlignment="1"/>
    <xf numFmtId="0" fontId="3" fillId="0" borderId="0" xfId="0" applyFont="1" applyAlignment="1">
      <alignment horizontal="center" vertical="center"/>
    </xf>
    <xf numFmtId="165" fontId="7" fillId="0" borderId="0" xfId="1" applyNumberFormat="1" applyFont="1"/>
    <xf numFmtId="165" fontId="13" fillId="0" borderId="0" xfId="1" applyNumberFormat="1" applyFont="1" applyAlignment="1"/>
    <xf numFmtId="165" fontId="13" fillId="0" borderId="0" xfId="1" applyNumberFormat="1" applyFont="1" applyAlignment="1">
      <alignment horizontal="center"/>
    </xf>
    <xf numFmtId="0" fontId="7" fillId="0" borderId="0" xfId="0" applyFont="1"/>
    <xf numFmtId="165" fontId="17" fillId="0" borderId="0" xfId="1" applyNumberFormat="1" applyFont="1" applyAlignment="1">
      <alignment horizontal="center"/>
    </xf>
    <xf numFmtId="165" fontId="2" fillId="0" borderId="0" xfId="0" applyNumberFormat="1" applyFont="1"/>
    <xf numFmtId="166" fontId="2" fillId="0" borderId="0" xfId="0" applyNumberFormat="1" applyFont="1"/>
    <xf numFmtId="165" fontId="0" fillId="0" borderId="0" xfId="1" applyNumberFormat="1" applyFont="1" applyAlignment="1"/>
    <xf numFmtId="0" fontId="2" fillId="0" borderId="0" xfId="0" applyFont="1" applyAlignment="1">
      <alignment horizontal="center"/>
    </xf>
    <xf numFmtId="165" fontId="18" fillId="0" borderId="0" xfId="1" applyNumberFormat="1" applyFont="1" applyAlignment="1"/>
    <xf numFmtId="3" fontId="3" fillId="0" borderId="0" xfId="0" applyNumberFormat="1" applyFont="1"/>
    <xf numFmtId="0" fontId="22" fillId="2" borderId="9" xfId="0" applyFont="1" applyFill="1" applyBorder="1" applyAlignment="1">
      <alignment vertical="center"/>
    </xf>
    <xf numFmtId="0" fontId="22" fillId="0" borderId="0" xfId="0" applyFont="1"/>
    <xf numFmtId="165" fontId="22" fillId="0" borderId="0" xfId="1" applyNumberFormat="1" applyFont="1"/>
    <xf numFmtId="0" fontId="23" fillId="0" borderId="0" xfId="0" applyFont="1"/>
    <xf numFmtId="0" fontId="22" fillId="0" borderId="2" xfId="0" applyFont="1" applyFill="1" applyBorder="1" applyAlignment="1">
      <alignment horizontal="center" vertical="center"/>
    </xf>
    <xf numFmtId="165" fontId="22" fillId="0" borderId="2" xfId="1" applyNumberFormat="1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5" fillId="0" borderId="0" xfId="0" applyFont="1" applyFill="1"/>
    <xf numFmtId="0" fontId="22" fillId="0" borderId="2" xfId="0" applyFont="1" applyFill="1" applyBorder="1" applyAlignment="1">
      <alignment horizontal="center"/>
    </xf>
    <xf numFmtId="166" fontId="22" fillId="2" borderId="2" xfId="0" applyNumberFormat="1" applyFont="1" applyFill="1" applyBorder="1"/>
    <xf numFmtId="165" fontId="22" fillId="2" borderId="2" xfId="1" applyNumberFormat="1" applyFont="1" applyFill="1" applyBorder="1" applyAlignment="1">
      <alignment horizontal="right"/>
    </xf>
    <xf numFmtId="0" fontId="25" fillId="0" borderId="2" xfId="0" applyFont="1" applyFill="1" applyBorder="1" applyAlignment="1">
      <alignment horizontal="center"/>
    </xf>
    <xf numFmtId="0" fontId="25" fillId="2" borderId="2" xfId="0" applyFont="1" applyFill="1" applyBorder="1"/>
    <xf numFmtId="165" fontId="25" fillId="2" borderId="2" xfId="1" applyNumberFormat="1" applyFont="1" applyFill="1" applyBorder="1"/>
    <xf numFmtId="166" fontId="25" fillId="2" borderId="2" xfId="0" applyNumberFormat="1" applyFont="1" applyFill="1" applyBorder="1"/>
    <xf numFmtId="165" fontId="22" fillId="2" borderId="2" xfId="1" applyNumberFormat="1" applyFont="1" applyFill="1" applyBorder="1"/>
    <xf numFmtId="165" fontId="25" fillId="0" borderId="6" xfId="0" applyNumberFormat="1" applyFont="1" applyFill="1" applyBorder="1" applyAlignment="1">
      <alignment horizontal="center"/>
    </xf>
    <xf numFmtId="0" fontId="25" fillId="2" borderId="6" xfId="0" applyFont="1" applyFill="1" applyBorder="1" applyAlignment="1">
      <alignment horizontal="center"/>
    </xf>
    <xf numFmtId="0" fontId="25" fillId="2" borderId="6" xfId="0" applyFont="1" applyFill="1" applyBorder="1"/>
    <xf numFmtId="165" fontId="26" fillId="3" borderId="7" xfId="1" applyNumberFormat="1" applyFont="1" applyFill="1" applyBorder="1" applyAlignment="1">
      <alignment horizontal="right" vertical="center"/>
    </xf>
    <xf numFmtId="166" fontId="25" fillId="2" borderId="6" xfId="0" applyNumberFormat="1" applyFont="1" applyFill="1" applyBorder="1"/>
    <xf numFmtId="165" fontId="25" fillId="2" borderId="6" xfId="1" applyNumberFormat="1" applyFont="1" applyFill="1" applyBorder="1"/>
    <xf numFmtId="165" fontId="25" fillId="2" borderId="0" xfId="0" applyNumberFormat="1" applyFont="1" applyFill="1"/>
    <xf numFmtId="0" fontId="25" fillId="2" borderId="0" xfId="0" applyFont="1" applyFill="1"/>
    <xf numFmtId="165" fontId="25" fillId="4" borderId="7" xfId="1" quotePrefix="1" applyNumberFormat="1" applyFont="1" applyFill="1" applyBorder="1" applyAlignment="1">
      <alignment horizontal="right" vertical="center"/>
    </xf>
    <xf numFmtId="166" fontId="25" fillId="2" borderId="8" xfId="0" applyNumberFormat="1" applyFont="1" applyFill="1" applyBorder="1"/>
    <xf numFmtId="0" fontId="25" fillId="2" borderId="8" xfId="0" applyFont="1" applyFill="1" applyBorder="1"/>
    <xf numFmtId="165" fontId="27" fillId="4" borderId="7" xfId="1" applyNumberFormat="1" applyFont="1" applyFill="1" applyBorder="1" applyAlignment="1">
      <alignment horizontal="right" vertical="center"/>
    </xf>
    <xf numFmtId="0" fontId="25" fillId="0" borderId="6" xfId="0" applyFont="1" applyFill="1" applyBorder="1" applyAlignment="1">
      <alignment horizontal="center"/>
    </xf>
    <xf numFmtId="0" fontId="25" fillId="2" borderId="8" xfId="0" applyFont="1" applyFill="1" applyBorder="1" applyAlignment="1">
      <alignment wrapText="1"/>
    </xf>
    <xf numFmtId="166" fontId="27" fillId="2" borderId="8" xfId="0" applyNumberFormat="1" applyFont="1" applyFill="1" applyBorder="1" applyAlignment="1">
      <alignment horizontal="center"/>
    </xf>
    <xf numFmtId="165" fontId="25" fillId="2" borderId="6" xfId="1" applyNumberFormat="1" applyFont="1" applyFill="1" applyBorder="1" applyAlignment="1">
      <alignment horizontal="center"/>
    </xf>
    <xf numFmtId="0" fontId="25" fillId="0" borderId="8" xfId="0" applyFont="1" applyBorder="1" applyAlignment="1">
      <alignment horizontal="center"/>
    </xf>
    <xf numFmtId="165" fontId="25" fillId="0" borderId="0" xfId="0" applyNumberFormat="1" applyFont="1"/>
    <xf numFmtId="165" fontId="25" fillId="0" borderId="0" xfId="1" applyNumberFormat="1" applyFont="1"/>
    <xf numFmtId="0" fontId="25" fillId="0" borderId="6" xfId="0" applyFont="1" applyBorder="1" applyAlignment="1">
      <alignment horizontal="center"/>
    </xf>
    <xf numFmtId="165" fontId="22" fillId="2" borderId="7" xfId="1" applyNumberFormat="1" applyFont="1" applyFill="1" applyBorder="1"/>
    <xf numFmtId="166" fontId="27" fillId="2" borderId="8" xfId="0" applyNumberFormat="1" applyFont="1" applyFill="1" applyBorder="1"/>
    <xf numFmtId="165" fontId="22" fillId="2" borderId="6" xfId="1" applyNumberFormat="1" applyFont="1" applyFill="1" applyBorder="1"/>
    <xf numFmtId="165" fontId="25" fillId="4" borderId="7" xfId="1" quotePrefix="1" applyNumberFormat="1" applyFont="1" applyFill="1" applyBorder="1" applyAlignment="1">
      <alignment horizontal="center" vertical="center"/>
    </xf>
    <xf numFmtId="165" fontId="27" fillId="2" borderId="6" xfId="1" applyNumberFormat="1" applyFont="1" applyFill="1" applyBorder="1"/>
    <xf numFmtId="0" fontId="22" fillId="0" borderId="6" xfId="0" applyFont="1" applyBorder="1" applyAlignment="1">
      <alignment horizontal="center"/>
    </xf>
    <xf numFmtId="0" fontId="22" fillId="2" borderId="8" xfId="0" applyFont="1" applyFill="1" applyBorder="1"/>
    <xf numFmtId="165" fontId="22" fillId="0" borderId="7" xfId="1" applyNumberFormat="1" applyFont="1" applyFill="1" applyBorder="1"/>
    <xf numFmtId="165" fontId="22" fillId="0" borderId="8" xfId="0" applyNumberFormat="1" applyFont="1" applyBorder="1" applyAlignment="1">
      <alignment horizontal="center"/>
    </xf>
    <xf numFmtId="166" fontId="25" fillId="0" borderId="0" xfId="0" applyNumberFormat="1" applyFont="1"/>
    <xf numFmtId="165" fontId="27" fillId="0" borderId="7" xfId="1" quotePrefix="1" applyNumberFormat="1" applyFont="1" applyBorder="1" applyAlignment="1">
      <alignment horizontal="right" vertical="center"/>
    </xf>
    <xf numFmtId="165" fontId="25" fillId="2" borderId="6" xfId="1" applyNumberFormat="1" applyFont="1" applyFill="1" applyBorder="1" applyAlignment="1">
      <alignment vertical="center"/>
    </xf>
    <xf numFmtId="0" fontId="25" fillId="0" borderId="8" xfId="0" applyFont="1" applyBorder="1"/>
    <xf numFmtId="0" fontId="25" fillId="0" borderId="0" xfId="0" applyFont="1"/>
    <xf numFmtId="0" fontId="27" fillId="2" borderId="8" xfId="0" applyFont="1" applyFill="1" applyBorder="1"/>
    <xf numFmtId="165" fontId="25" fillId="0" borderId="7" xfId="1" applyNumberFormat="1" applyFont="1" applyBorder="1" applyAlignment="1">
      <alignment horizontal="right" vertical="center"/>
    </xf>
    <xf numFmtId="0" fontId="25" fillId="0" borderId="8" xfId="0" applyFont="1" applyBorder="1" applyAlignment="1">
      <alignment wrapText="1"/>
    </xf>
    <xf numFmtId="165" fontId="27" fillId="0" borderId="7" xfId="1" applyNumberFormat="1" applyFont="1" applyBorder="1" applyAlignment="1">
      <alignment horizontal="right" vertical="center"/>
    </xf>
    <xf numFmtId="165" fontId="27" fillId="2" borderId="7" xfId="1" applyNumberFormat="1" applyFont="1" applyFill="1" applyBorder="1" applyAlignment="1">
      <alignment horizontal="right" vertical="center"/>
    </xf>
    <xf numFmtId="165" fontId="27" fillId="2" borderId="6" xfId="1" applyNumberFormat="1" applyFont="1" applyFill="1" applyBorder="1" applyAlignment="1">
      <alignment vertical="center"/>
    </xf>
    <xf numFmtId="0" fontId="25" fillId="3" borderId="8" xfId="0" applyFont="1" applyFill="1" applyBorder="1" applyAlignment="1">
      <alignment horizontal="center"/>
    </xf>
    <xf numFmtId="0" fontId="25" fillId="3" borderId="8" xfId="0" applyFont="1" applyFill="1" applyBorder="1"/>
    <xf numFmtId="165" fontId="26" fillId="3" borderId="7" xfId="1" quotePrefix="1" applyNumberFormat="1" applyFont="1" applyFill="1" applyBorder="1" applyAlignment="1">
      <alignment horizontal="right" vertical="center"/>
    </xf>
    <xf numFmtId="165" fontId="27" fillId="3" borderId="6" xfId="1" applyNumberFormat="1" applyFont="1" applyFill="1" applyBorder="1" applyAlignment="1">
      <alignment vertical="center"/>
    </xf>
    <xf numFmtId="0" fontId="25" fillId="3" borderId="0" xfId="0" applyFont="1" applyFill="1"/>
    <xf numFmtId="165" fontId="27" fillId="4" borderId="7" xfId="1" quotePrefix="1" applyNumberFormat="1" applyFont="1" applyFill="1" applyBorder="1" applyAlignment="1">
      <alignment horizontal="right" vertical="center"/>
    </xf>
    <xf numFmtId="164" fontId="25" fillId="0" borderId="0" xfId="0" applyNumberFormat="1" applyFont="1"/>
    <xf numFmtId="165" fontId="25" fillId="0" borderId="7" xfId="1" quotePrefix="1" applyNumberFormat="1" applyFont="1" applyBorder="1" applyAlignment="1">
      <alignment horizontal="right" vertical="center"/>
    </xf>
    <xf numFmtId="0" fontId="25" fillId="2" borderId="8" xfId="0" applyFont="1" applyFill="1" applyBorder="1" applyAlignment="1">
      <alignment vertical="center" wrapText="1"/>
    </xf>
    <xf numFmtId="0" fontId="25" fillId="0" borderId="17" xfId="0" applyFont="1" applyBorder="1" applyAlignment="1">
      <alignment horizontal="center"/>
    </xf>
    <xf numFmtId="0" fontId="25" fillId="2" borderId="17" xfId="0" applyFont="1" applyFill="1" applyBorder="1" applyAlignment="1">
      <alignment vertical="center" wrapText="1"/>
    </xf>
    <xf numFmtId="165" fontId="27" fillId="0" borderId="18" xfId="1" quotePrefix="1" applyNumberFormat="1" applyFont="1" applyBorder="1" applyAlignment="1">
      <alignment horizontal="right" vertical="center"/>
    </xf>
    <xf numFmtId="166" fontId="27" fillId="2" borderId="17" xfId="0" applyNumberFormat="1" applyFont="1" applyFill="1" applyBorder="1"/>
    <xf numFmtId="165" fontId="27" fillId="2" borderId="16" xfId="1" applyNumberFormat="1" applyFont="1" applyFill="1" applyBorder="1" applyAlignment="1">
      <alignment vertical="center"/>
    </xf>
    <xf numFmtId="0" fontId="25" fillId="0" borderId="17" xfId="0" applyFont="1" applyBorder="1" applyAlignment="1">
      <alignment vertical="center" wrapText="1"/>
    </xf>
    <xf numFmtId="0" fontId="22" fillId="0" borderId="6" xfId="0" applyFont="1" applyBorder="1" applyAlignment="1">
      <alignment horizontal="center" vertical="center"/>
    </xf>
    <xf numFmtId="165" fontId="22" fillId="2" borderId="0" xfId="1" applyNumberFormat="1" applyFont="1" applyFill="1" applyBorder="1"/>
    <xf numFmtId="165" fontId="22" fillId="2" borderId="11" xfId="1" applyNumberFormat="1" applyFont="1" applyFill="1" applyBorder="1"/>
    <xf numFmtId="166" fontId="22" fillId="2" borderId="6" xfId="0" applyNumberFormat="1" applyFont="1" applyFill="1" applyBorder="1"/>
    <xf numFmtId="43" fontId="27" fillId="2" borderId="6" xfId="1" applyNumberFormat="1" applyFont="1" applyFill="1" applyBorder="1" applyAlignment="1">
      <alignment vertical="center"/>
    </xf>
    <xf numFmtId="0" fontId="25" fillId="0" borderId="6" xfId="0" applyFont="1" applyBorder="1" applyAlignment="1">
      <alignment vertical="center" wrapText="1"/>
    </xf>
    <xf numFmtId="165" fontId="22" fillId="2" borderId="10" xfId="1" applyNumberFormat="1" applyFont="1" applyFill="1" applyBorder="1" applyAlignment="1">
      <alignment horizontal="center"/>
    </xf>
    <xf numFmtId="165" fontId="22" fillId="2" borderId="6" xfId="1" applyNumberFormat="1" applyFont="1" applyFill="1" applyBorder="1" applyAlignment="1">
      <alignment vertical="center"/>
    </xf>
    <xf numFmtId="165" fontId="22" fillId="2" borderId="10" xfId="1" applyNumberFormat="1" applyFont="1" applyFill="1" applyBorder="1"/>
    <xf numFmtId="0" fontId="22" fillId="0" borderId="12" xfId="0" applyFont="1" applyBorder="1" applyAlignment="1">
      <alignment horizontal="center"/>
    </xf>
    <xf numFmtId="0" fontId="25" fillId="2" borderId="13" xfId="0" applyFont="1" applyFill="1" applyBorder="1"/>
    <xf numFmtId="165" fontId="25" fillId="2" borderId="13" xfId="1" applyNumberFormat="1" applyFont="1" applyFill="1" applyBorder="1" applyAlignment="1"/>
    <xf numFmtId="165" fontId="25" fillId="2" borderId="14" xfId="1" applyNumberFormat="1" applyFont="1" applyFill="1" applyBorder="1" applyAlignment="1"/>
    <xf numFmtId="0" fontId="22" fillId="2" borderId="14" xfId="0" applyFont="1" applyFill="1" applyBorder="1" applyAlignment="1">
      <alignment horizontal="center"/>
    </xf>
    <xf numFmtId="165" fontId="29" fillId="2" borderId="14" xfId="0" applyNumberFormat="1" applyFont="1" applyFill="1" applyBorder="1" applyAlignment="1"/>
    <xf numFmtId="0" fontId="28" fillId="0" borderId="14" xfId="0" applyFont="1" applyBorder="1" applyAlignment="1"/>
    <xf numFmtId="0" fontId="28" fillId="0" borderId="0" xfId="0" applyFont="1" applyAlignment="1"/>
    <xf numFmtId="165" fontId="30" fillId="0" borderId="15" xfId="1" applyNumberFormat="1" applyFont="1" applyBorder="1" applyAlignment="1"/>
    <xf numFmtId="0" fontId="30" fillId="0" borderId="15" xfId="0" applyFont="1" applyBorder="1" applyAlignment="1"/>
    <xf numFmtId="0" fontId="31" fillId="0" borderId="15" xfId="0" applyFont="1" applyBorder="1" applyAlignment="1"/>
    <xf numFmtId="0" fontId="25" fillId="0" borderId="0" xfId="0" applyFont="1" applyAlignment="1">
      <alignment horizontal="center" vertical="center"/>
    </xf>
    <xf numFmtId="165" fontId="22" fillId="0" borderId="0" xfId="1" applyNumberFormat="1" applyFont="1" applyAlignment="1"/>
    <xf numFmtId="165" fontId="22" fillId="0" borderId="0" xfId="1" applyNumberFormat="1" applyFont="1" applyAlignment="1">
      <alignment horizontal="center"/>
    </xf>
    <xf numFmtId="0" fontId="22" fillId="0" borderId="8" xfId="0" applyFont="1" applyBorder="1" applyAlignment="1">
      <alignment horizontal="center" vertical="center"/>
    </xf>
    <xf numFmtId="0" fontId="22" fillId="2" borderId="20" xfId="0" applyFont="1" applyFill="1" applyBorder="1" applyAlignment="1">
      <alignment vertical="center"/>
    </xf>
    <xf numFmtId="165" fontId="22" fillId="2" borderId="21" xfId="1" applyNumberFormat="1" applyFont="1" applyFill="1" applyBorder="1"/>
    <xf numFmtId="165" fontId="22" fillId="2" borderId="19" xfId="1" applyNumberFormat="1" applyFont="1" applyFill="1" applyBorder="1"/>
    <xf numFmtId="166" fontId="22" fillId="2" borderId="8" xfId="0" applyNumberFormat="1" applyFont="1" applyFill="1" applyBorder="1"/>
    <xf numFmtId="165" fontId="22" fillId="2" borderId="8" xfId="1" applyNumberFormat="1" applyFont="1" applyFill="1" applyBorder="1" applyAlignment="1">
      <alignment vertical="center"/>
    </xf>
    <xf numFmtId="0" fontId="25" fillId="0" borderId="8" xfId="0" applyFont="1" applyBorder="1" applyAlignment="1">
      <alignment vertical="center" wrapText="1"/>
    </xf>
    <xf numFmtId="0" fontId="22" fillId="0" borderId="16" xfId="0" applyFont="1" applyBorder="1" applyAlignment="1">
      <alignment horizontal="center" vertical="center"/>
    </xf>
    <xf numFmtId="166" fontId="22" fillId="2" borderId="16" xfId="0" applyNumberFormat="1" applyFont="1" applyFill="1" applyBorder="1"/>
    <xf numFmtId="165" fontId="22" fillId="2" borderId="16" xfId="1" applyNumberFormat="1" applyFont="1" applyFill="1" applyBorder="1" applyAlignment="1">
      <alignment vertical="center"/>
    </xf>
    <xf numFmtId="0" fontId="25" fillId="0" borderId="16" xfId="0" applyFont="1" applyBorder="1" applyAlignment="1">
      <alignment vertical="center" wrapText="1"/>
    </xf>
    <xf numFmtId="165" fontId="13" fillId="0" borderId="0" xfId="1" applyNumberFormat="1" applyFont="1" applyAlignment="1">
      <alignment horizontal="center"/>
    </xf>
    <xf numFmtId="0" fontId="25" fillId="0" borderId="6" xfId="0" applyFont="1" applyBorder="1" applyAlignment="1">
      <alignment horizontal="center" vertical="center"/>
    </xf>
    <xf numFmtId="0" fontId="25" fillId="2" borderId="9" xfId="0" applyFont="1" applyFill="1" applyBorder="1" applyAlignment="1">
      <alignment vertical="center"/>
    </xf>
    <xf numFmtId="165" fontId="25" fillId="2" borderId="11" xfId="1" applyNumberFormat="1" applyFont="1" applyFill="1" applyBorder="1"/>
    <xf numFmtId="165" fontId="25" fillId="2" borderId="10" xfId="1" applyNumberFormat="1" applyFont="1" applyFill="1" applyBorder="1" applyAlignment="1">
      <alignment horizontal="center"/>
    </xf>
    <xf numFmtId="165" fontId="25" fillId="2" borderId="10" xfId="1" applyNumberFormat="1" applyFont="1" applyFill="1" applyBorder="1"/>
    <xf numFmtId="0" fontId="25" fillId="0" borderId="8" xfId="0" applyFont="1" applyBorder="1" applyAlignment="1">
      <alignment horizontal="center" vertical="center"/>
    </xf>
    <xf numFmtId="0" fontId="25" fillId="2" borderId="20" xfId="0" applyFont="1" applyFill="1" applyBorder="1" applyAlignment="1">
      <alignment vertical="center"/>
    </xf>
    <xf numFmtId="165" fontId="25" fillId="2" borderId="21" xfId="1" applyNumberFormat="1" applyFont="1" applyFill="1" applyBorder="1"/>
    <xf numFmtId="165" fontId="25" fillId="2" borderId="19" xfId="1" applyNumberFormat="1" applyFont="1" applyFill="1" applyBorder="1"/>
    <xf numFmtId="165" fontId="25" fillId="2" borderId="8" xfId="1" applyNumberFormat="1" applyFont="1" applyFill="1" applyBorder="1" applyAlignment="1">
      <alignment vertical="center"/>
    </xf>
    <xf numFmtId="0" fontId="25" fillId="0" borderId="16" xfId="0" applyFont="1" applyBorder="1" applyAlignment="1">
      <alignment horizontal="center" vertical="center"/>
    </xf>
    <xf numFmtId="166" fontId="25" fillId="2" borderId="16" xfId="0" applyNumberFormat="1" applyFont="1" applyFill="1" applyBorder="1"/>
    <xf numFmtId="165" fontId="25" fillId="2" borderId="16" xfId="1" applyNumberFormat="1" applyFont="1" applyFill="1" applyBorder="1" applyAlignment="1">
      <alignment vertical="center"/>
    </xf>
    <xf numFmtId="0" fontId="25" fillId="0" borderId="12" xfId="0" applyFont="1" applyBorder="1" applyAlignment="1">
      <alignment horizontal="center"/>
    </xf>
    <xf numFmtId="165" fontId="25" fillId="0" borderId="0" xfId="1" applyNumberFormat="1" applyFont="1" applyAlignment="1"/>
    <xf numFmtId="0" fontId="25" fillId="0" borderId="8" xfId="0" applyFont="1" applyBorder="1" applyAlignment="1">
      <alignment horizontal="center" vertical="center" wrapText="1"/>
    </xf>
    <xf numFmtId="166" fontId="27" fillId="2" borderId="8" xfId="0" applyNumberFormat="1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32" fillId="2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vertical="center" wrapText="1"/>
    </xf>
    <xf numFmtId="0" fontId="25" fillId="0" borderId="0" xfId="0" applyFont="1" applyBorder="1" applyAlignment="1">
      <alignment horizontal="center"/>
    </xf>
    <xf numFmtId="0" fontId="25" fillId="2" borderId="0" xfId="0" applyFont="1" applyFill="1" applyBorder="1"/>
    <xf numFmtId="165" fontId="25" fillId="2" borderId="0" xfId="1" applyNumberFormat="1" applyFont="1" applyFill="1" applyBorder="1" applyAlignment="1"/>
    <xf numFmtId="0" fontId="25" fillId="2" borderId="0" xfId="0" applyFont="1" applyFill="1" applyBorder="1" applyAlignment="1">
      <alignment horizontal="center"/>
    </xf>
    <xf numFmtId="165" fontId="28" fillId="2" borderId="0" xfId="0" applyNumberFormat="1" applyFont="1" applyFill="1" applyBorder="1" applyAlignment="1"/>
    <xf numFmtId="0" fontId="28" fillId="0" borderId="0" xfId="0" applyFont="1" applyBorder="1" applyAlignment="1"/>
    <xf numFmtId="165" fontId="25" fillId="2" borderId="25" xfId="1" applyNumberFormat="1" applyFont="1" applyFill="1" applyBorder="1" applyAlignment="1"/>
    <xf numFmtId="0" fontId="25" fillId="2" borderId="25" xfId="0" applyFont="1" applyFill="1" applyBorder="1" applyAlignment="1">
      <alignment horizontal="center"/>
    </xf>
    <xf numFmtId="165" fontId="28" fillId="2" borderId="25" xfId="0" applyNumberFormat="1" applyFont="1" applyFill="1" applyBorder="1" applyAlignment="1"/>
    <xf numFmtId="0" fontId="28" fillId="0" borderId="25" xfId="0" applyFont="1" applyBorder="1" applyAlignment="1"/>
    <xf numFmtId="0" fontId="25" fillId="2" borderId="13" xfId="0" applyFont="1" applyFill="1" applyBorder="1" applyAlignment="1">
      <alignment vertical="center" wrapText="1"/>
    </xf>
    <xf numFmtId="165" fontId="27" fillId="2" borderId="7" xfId="1" applyNumberFormat="1" applyFont="1" applyFill="1" applyBorder="1" applyAlignment="1">
      <alignment vertical="center"/>
    </xf>
    <xf numFmtId="166" fontId="27" fillId="2" borderId="13" xfId="0" applyNumberFormat="1" applyFont="1" applyFill="1" applyBorder="1" applyAlignment="1">
      <alignment vertical="center"/>
    </xf>
    <xf numFmtId="165" fontId="13" fillId="0" borderId="0" xfId="1" applyNumberFormat="1" applyFont="1" applyAlignment="1">
      <alignment horizontal="center"/>
    </xf>
    <xf numFmtId="165" fontId="13" fillId="0" borderId="0" xfId="1" applyNumberFormat="1" applyFont="1" applyAlignment="1">
      <alignment horizontal="center"/>
    </xf>
    <xf numFmtId="0" fontId="25" fillId="0" borderId="0" xfId="0" applyFont="1" applyFill="1" applyBorder="1"/>
    <xf numFmtId="0" fontId="23" fillId="0" borderId="0" xfId="0" applyFont="1" applyBorder="1"/>
    <xf numFmtId="165" fontId="25" fillId="0" borderId="0" xfId="0" applyNumberFormat="1" applyFont="1" applyBorder="1"/>
    <xf numFmtId="165" fontId="25" fillId="0" borderId="0" xfId="1" applyNumberFormat="1" applyFont="1" applyBorder="1"/>
    <xf numFmtId="165" fontId="28" fillId="0" borderId="0" xfId="1" applyNumberFormat="1" applyFont="1" applyBorder="1" applyAlignment="1"/>
    <xf numFmtId="165" fontId="28" fillId="2" borderId="0" xfId="1" applyNumberFormat="1" applyFont="1" applyFill="1" applyBorder="1" applyAlignment="1"/>
    <xf numFmtId="166" fontId="25" fillId="0" borderId="0" xfId="0" applyNumberFormat="1" applyFont="1" applyBorder="1"/>
    <xf numFmtId="166" fontId="22" fillId="0" borderId="0" xfId="0" applyNumberFormat="1" applyFont="1" applyBorder="1"/>
    <xf numFmtId="0" fontId="25" fillId="0" borderId="0" xfId="0" applyFont="1" applyBorder="1"/>
    <xf numFmtId="165" fontId="27" fillId="0" borderId="0" xfId="1" quotePrefix="1" applyNumberFormat="1" applyFont="1" applyBorder="1" applyAlignment="1">
      <alignment horizontal="right" vertical="center"/>
    </xf>
    <xf numFmtId="165" fontId="26" fillId="0" borderId="0" xfId="1" applyNumberFormat="1" applyFont="1" applyBorder="1" applyAlignment="1">
      <alignment horizontal="right" vertical="center"/>
    </xf>
    <xf numFmtId="165" fontId="27" fillId="0" borderId="0" xfId="1" applyNumberFormat="1" applyFont="1" applyBorder="1" applyAlignment="1">
      <alignment horizontal="right" vertical="center"/>
    </xf>
    <xf numFmtId="165" fontId="27" fillId="2" borderId="0" xfId="1" applyNumberFormat="1" applyFont="1" applyFill="1" applyBorder="1" applyAlignment="1">
      <alignment horizontal="right" vertical="center"/>
    </xf>
    <xf numFmtId="0" fontId="25" fillId="3" borderId="0" xfId="0" applyFont="1" applyFill="1" applyBorder="1"/>
    <xf numFmtId="165" fontId="26" fillId="3" borderId="0" xfId="1" quotePrefix="1" applyNumberFormat="1" applyFont="1" applyFill="1" applyBorder="1" applyAlignment="1">
      <alignment horizontal="right" vertical="center"/>
    </xf>
    <xf numFmtId="165" fontId="27" fillId="4" borderId="0" xfId="1" quotePrefix="1" applyNumberFormat="1" applyFont="1" applyFill="1" applyBorder="1" applyAlignment="1">
      <alignment horizontal="right" vertical="center"/>
    </xf>
    <xf numFmtId="165" fontId="25" fillId="0" borderId="0" xfId="1" quotePrefix="1" applyNumberFormat="1" applyFont="1" applyBorder="1" applyAlignment="1">
      <alignment horizontal="right" vertical="center"/>
    </xf>
    <xf numFmtId="165" fontId="25" fillId="0" borderId="9" xfId="0" applyNumberFormat="1" applyFont="1" applyFill="1" applyBorder="1" applyAlignment="1">
      <alignment horizontal="center"/>
    </xf>
    <xf numFmtId="0" fontId="33" fillId="0" borderId="0" xfId="0" applyFont="1"/>
    <xf numFmtId="0" fontId="13" fillId="0" borderId="0" xfId="0" applyFont="1" applyAlignment="1">
      <alignment horizontal="left" vertical="center"/>
    </xf>
    <xf numFmtId="166" fontId="35" fillId="2" borderId="8" xfId="0" applyNumberFormat="1" applyFont="1" applyFill="1" applyBorder="1"/>
    <xf numFmtId="0" fontId="22" fillId="0" borderId="7" xfId="0" applyFont="1" applyBorder="1" applyAlignment="1">
      <alignment horizontal="center" vertical="center"/>
    </xf>
    <xf numFmtId="166" fontId="22" fillId="2" borderId="7" xfId="0" applyNumberFormat="1" applyFont="1" applyFill="1" applyBorder="1"/>
    <xf numFmtId="43" fontId="35" fillId="2" borderId="7" xfId="1" applyNumberFormat="1" applyFont="1" applyFill="1" applyBorder="1" applyAlignment="1">
      <alignment vertical="center"/>
    </xf>
    <xf numFmtId="0" fontId="22" fillId="0" borderId="7" xfId="0" applyFont="1" applyBorder="1" applyAlignment="1">
      <alignment vertical="center" wrapText="1"/>
    </xf>
    <xf numFmtId="0" fontId="22" fillId="2" borderId="2" xfId="0" applyFont="1" applyFill="1" applyBorder="1"/>
    <xf numFmtId="0" fontId="22" fillId="2" borderId="6" xfId="0" applyFont="1" applyFill="1" applyBorder="1" applyAlignment="1">
      <alignment horizontal="center"/>
    </xf>
    <xf numFmtId="0" fontId="22" fillId="2" borderId="6" xfId="0" applyFont="1" applyFill="1" applyBorder="1"/>
    <xf numFmtId="165" fontId="36" fillId="3" borderId="7" xfId="1" applyNumberFormat="1" applyFont="1" applyFill="1" applyBorder="1" applyAlignment="1">
      <alignment horizontal="right" vertical="center"/>
    </xf>
    <xf numFmtId="165" fontId="22" fillId="4" borderId="7" xfId="1" quotePrefix="1" applyNumberFormat="1" applyFont="1" applyFill="1" applyBorder="1" applyAlignment="1">
      <alignment horizontal="right" vertical="center"/>
    </xf>
    <xf numFmtId="165" fontId="35" fillId="4" borderId="7" xfId="1" applyNumberFormat="1" applyFont="1" applyFill="1" applyBorder="1" applyAlignment="1">
      <alignment horizontal="right" vertical="center"/>
    </xf>
    <xf numFmtId="0" fontId="22" fillId="0" borderId="6" xfId="0" applyFont="1" applyFill="1" applyBorder="1" applyAlignment="1">
      <alignment horizontal="center"/>
    </xf>
    <xf numFmtId="0" fontId="22" fillId="2" borderId="8" xfId="0" applyFont="1" applyFill="1" applyBorder="1" applyAlignment="1">
      <alignment wrapText="1"/>
    </xf>
    <xf numFmtId="166" fontId="35" fillId="2" borderId="8" xfId="0" applyNumberFormat="1" applyFont="1" applyFill="1" applyBorder="1" applyAlignment="1">
      <alignment horizontal="center"/>
    </xf>
    <xf numFmtId="165" fontId="22" fillId="2" borderId="6" xfId="1" applyNumberFormat="1" applyFont="1" applyFill="1" applyBorder="1" applyAlignment="1">
      <alignment horizontal="center"/>
    </xf>
    <xf numFmtId="0" fontId="22" fillId="0" borderId="8" xfId="0" applyFont="1" applyBorder="1" applyAlignment="1">
      <alignment horizontal="center"/>
    </xf>
    <xf numFmtId="165" fontId="22" fillId="4" borderId="7" xfId="1" quotePrefix="1" applyNumberFormat="1" applyFont="1" applyFill="1" applyBorder="1" applyAlignment="1">
      <alignment horizontal="center" vertical="center"/>
    </xf>
    <xf numFmtId="165" fontId="35" fillId="2" borderId="6" xfId="1" applyNumberFormat="1" applyFont="1" applyFill="1" applyBorder="1"/>
    <xf numFmtId="0" fontId="23" fillId="0" borderId="0" xfId="0" applyFont="1" applyAlignment="1"/>
    <xf numFmtId="0" fontId="22" fillId="2" borderId="13" xfId="0" applyFont="1" applyFill="1" applyBorder="1" applyAlignment="1">
      <alignment vertical="center" wrapText="1"/>
    </xf>
    <xf numFmtId="165" fontId="35" fillId="0" borderId="7" xfId="1" quotePrefix="1" applyNumberFormat="1" applyFont="1" applyBorder="1" applyAlignment="1">
      <alignment horizontal="right" vertical="center"/>
    </xf>
    <xf numFmtId="166" fontId="35" fillId="2" borderId="13" xfId="0" applyNumberFormat="1" applyFont="1" applyFill="1" applyBorder="1" applyAlignment="1">
      <alignment vertical="center"/>
    </xf>
    <xf numFmtId="165" fontId="35" fillId="2" borderId="7" xfId="1" applyNumberFormat="1" applyFont="1" applyFill="1" applyBorder="1" applyAlignment="1">
      <alignment vertical="center"/>
    </xf>
    <xf numFmtId="165" fontId="13" fillId="0" borderId="0" xfId="1" applyNumberFormat="1" applyFont="1" applyAlignment="1">
      <alignment horizontal="center"/>
    </xf>
    <xf numFmtId="0" fontId="0" fillId="2" borderId="0" xfId="0" applyFill="1"/>
    <xf numFmtId="0" fontId="37" fillId="0" borderId="0" xfId="0" applyFont="1"/>
    <xf numFmtId="165" fontId="37" fillId="0" borderId="0" xfId="1" applyNumberFormat="1" applyFont="1"/>
    <xf numFmtId="0" fontId="37" fillId="0" borderId="0" xfId="0" applyFont="1" applyAlignment="1">
      <alignment horizontal="left" vertical="center"/>
    </xf>
    <xf numFmtId="0" fontId="37" fillId="0" borderId="2" xfId="0" applyFont="1" applyFill="1" applyBorder="1" applyAlignment="1">
      <alignment horizontal="center" vertical="center"/>
    </xf>
    <xf numFmtId="165" fontId="37" fillId="0" borderId="2" xfId="1" applyNumberFormat="1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6" xfId="0" applyFont="1" applyBorder="1" applyAlignment="1">
      <alignment horizontal="center"/>
    </xf>
    <xf numFmtId="0" fontId="37" fillId="2" borderId="8" xfId="0" applyFont="1" applyFill="1" applyBorder="1"/>
    <xf numFmtId="165" fontId="37" fillId="0" borderId="7" xfId="1" applyNumberFormat="1" applyFont="1" applyFill="1" applyBorder="1"/>
    <xf numFmtId="166" fontId="39" fillId="2" borderId="8" xfId="0" applyNumberFormat="1" applyFont="1" applyFill="1" applyBorder="1"/>
    <xf numFmtId="165" fontId="37" fillId="2" borderId="6" xfId="1" applyNumberFormat="1" applyFont="1" applyFill="1" applyBorder="1"/>
    <xf numFmtId="165" fontId="37" fillId="0" borderId="8" xfId="0" applyNumberFormat="1" applyFont="1" applyBorder="1" applyAlignment="1">
      <alignment horizontal="center"/>
    </xf>
    <xf numFmtId="0" fontId="40" fillId="0" borderId="8" xfId="0" applyFont="1" applyBorder="1" applyAlignment="1">
      <alignment horizontal="center"/>
    </xf>
    <xf numFmtId="0" fontId="40" fillId="2" borderId="8" xfId="0" applyFont="1" applyFill="1" applyBorder="1"/>
    <xf numFmtId="165" fontId="41" fillId="0" borderId="7" xfId="1" quotePrefix="1" applyNumberFormat="1" applyFont="1" applyBorder="1" applyAlignment="1">
      <alignment horizontal="right" vertical="center"/>
    </xf>
    <xf numFmtId="166" fontId="41" fillId="2" borderId="8" xfId="0" applyNumberFormat="1" applyFont="1" applyFill="1" applyBorder="1"/>
    <xf numFmtId="165" fontId="40" fillId="2" borderId="6" xfId="1" applyNumberFormat="1" applyFont="1" applyFill="1" applyBorder="1" applyAlignment="1">
      <alignment vertical="center"/>
    </xf>
    <xf numFmtId="0" fontId="40" fillId="0" borderId="8" xfId="0" applyFont="1" applyBorder="1"/>
    <xf numFmtId="0" fontId="41" fillId="2" borderId="8" xfId="0" applyFont="1" applyFill="1" applyBorder="1"/>
    <xf numFmtId="165" fontId="40" fillId="0" borderId="7" xfId="1" applyNumberFormat="1" applyFont="1" applyBorder="1" applyAlignment="1">
      <alignment horizontal="right" vertical="center"/>
    </xf>
    <xf numFmtId="0" fontId="40" fillId="0" borderId="8" xfId="0" applyFont="1" applyBorder="1" applyAlignment="1">
      <alignment wrapText="1"/>
    </xf>
    <xf numFmtId="165" fontId="41" fillId="0" borderId="7" xfId="1" applyNumberFormat="1" applyFont="1" applyBorder="1" applyAlignment="1">
      <alignment horizontal="right" vertical="center"/>
    </xf>
    <xf numFmtId="165" fontId="41" fillId="2" borderId="7" xfId="1" applyNumberFormat="1" applyFont="1" applyFill="1" applyBorder="1" applyAlignment="1">
      <alignment horizontal="right" vertical="center"/>
    </xf>
    <xf numFmtId="165" fontId="41" fillId="2" borderId="6" xfId="1" applyNumberFormat="1" applyFont="1" applyFill="1" applyBorder="1" applyAlignment="1">
      <alignment vertical="center"/>
    </xf>
    <xf numFmtId="0" fontId="40" fillId="2" borderId="8" xfId="0" applyFont="1" applyFill="1" applyBorder="1" applyAlignment="1">
      <alignment horizontal="center"/>
    </xf>
    <xf numFmtId="165" fontId="40" fillId="2" borderId="7" xfId="1" quotePrefix="1" applyNumberFormat="1" applyFont="1" applyFill="1" applyBorder="1" applyAlignment="1">
      <alignment horizontal="right" vertical="center"/>
    </xf>
    <xf numFmtId="165" fontId="41" fillId="4" borderId="7" xfId="1" quotePrefix="1" applyNumberFormat="1" applyFont="1" applyFill="1" applyBorder="1" applyAlignment="1">
      <alignment horizontal="right" vertical="center"/>
    </xf>
    <xf numFmtId="165" fontId="40" fillId="0" borderId="7" xfId="1" quotePrefix="1" applyNumberFormat="1" applyFont="1" applyBorder="1" applyAlignment="1">
      <alignment horizontal="right" vertical="center"/>
    </xf>
    <xf numFmtId="0" fontId="40" fillId="0" borderId="8" xfId="0" applyFont="1" applyBorder="1" applyAlignment="1">
      <alignment horizontal="center" vertical="center" wrapText="1"/>
    </xf>
    <xf numFmtId="0" fontId="40" fillId="2" borderId="8" xfId="0" applyFont="1" applyFill="1" applyBorder="1" applyAlignment="1">
      <alignment vertical="center" wrapText="1"/>
    </xf>
    <xf numFmtId="166" fontId="41" fillId="2" borderId="8" xfId="0" applyNumberFormat="1" applyFont="1" applyFill="1" applyBorder="1" applyAlignment="1">
      <alignment horizontal="center" vertical="center"/>
    </xf>
    <xf numFmtId="0" fontId="40" fillId="0" borderId="17" xfId="0" applyFont="1" applyBorder="1" applyAlignment="1">
      <alignment horizontal="center"/>
    </xf>
    <xf numFmtId="0" fontId="40" fillId="2" borderId="17" xfId="0" applyFont="1" applyFill="1" applyBorder="1" applyAlignment="1">
      <alignment vertical="center" wrapText="1"/>
    </xf>
    <xf numFmtId="166" fontId="41" fillId="2" borderId="17" xfId="0" applyNumberFormat="1" applyFont="1" applyFill="1" applyBorder="1"/>
    <xf numFmtId="165" fontId="41" fillId="2" borderId="16" xfId="1" applyNumberFormat="1" applyFont="1" applyFill="1" applyBorder="1" applyAlignment="1">
      <alignment vertical="center"/>
    </xf>
    <xf numFmtId="0" fontId="40" fillId="0" borderId="17" xfId="0" applyFont="1" applyBorder="1" applyAlignment="1">
      <alignment vertical="center" wrapText="1"/>
    </xf>
    <xf numFmtId="0" fontId="37" fillId="0" borderId="7" xfId="0" applyFont="1" applyBorder="1" applyAlignment="1">
      <alignment horizontal="center" vertical="center"/>
    </xf>
    <xf numFmtId="0" fontId="37" fillId="2" borderId="13" xfId="0" applyFont="1" applyFill="1" applyBorder="1" applyAlignment="1">
      <alignment vertical="center" wrapText="1"/>
    </xf>
    <xf numFmtId="165" fontId="39" fillId="0" borderId="7" xfId="1" quotePrefix="1" applyNumberFormat="1" applyFont="1" applyBorder="1" applyAlignment="1">
      <alignment horizontal="right" vertical="center"/>
    </xf>
    <xf numFmtId="166" fontId="39" fillId="2" borderId="13" xfId="0" applyNumberFormat="1" applyFont="1" applyFill="1" applyBorder="1" applyAlignment="1">
      <alignment vertical="center"/>
    </xf>
    <xf numFmtId="165" fontId="39" fillId="2" borderId="7" xfId="1" applyNumberFormat="1" applyFont="1" applyFill="1" applyBorder="1" applyAlignment="1">
      <alignment vertical="center"/>
    </xf>
    <xf numFmtId="0" fontId="37" fillId="0" borderId="7" xfId="0" applyFont="1" applyBorder="1" applyAlignment="1">
      <alignment vertical="center" wrapText="1"/>
    </xf>
    <xf numFmtId="0" fontId="42" fillId="2" borderId="7" xfId="0" applyFont="1" applyFill="1" applyBorder="1" applyAlignment="1">
      <alignment horizontal="center" vertical="center"/>
    </xf>
    <xf numFmtId="165" fontId="37" fillId="2" borderId="7" xfId="1" applyNumberFormat="1" applyFont="1" applyFill="1" applyBorder="1"/>
    <xf numFmtId="166" fontId="37" fillId="2" borderId="7" xfId="0" applyNumberFormat="1" applyFont="1" applyFill="1" applyBorder="1"/>
    <xf numFmtId="167" fontId="39" fillId="2" borderId="7" xfId="1" applyNumberFormat="1" applyFont="1" applyFill="1" applyBorder="1" applyAlignment="1">
      <alignment vertical="center"/>
    </xf>
    <xf numFmtId="165" fontId="13" fillId="0" borderId="0" xfId="1" applyNumberFormat="1" applyFont="1" applyAlignment="1">
      <alignment horizontal="center"/>
    </xf>
    <xf numFmtId="0" fontId="37" fillId="0" borderId="0" xfId="0" applyFont="1" applyAlignment="1">
      <alignment horizontal="left" vertical="center"/>
    </xf>
    <xf numFmtId="165" fontId="13" fillId="0" borderId="0" xfId="1" applyNumberFormat="1" applyFont="1" applyAlignment="1">
      <alignment horizontal="center"/>
    </xf>
    <xf numFmtId="0" fontId="37" fillId="0" borderId="0" xfId="0" applyFont="1" applyAlignment="1">
      <alignment horizontal="left" vertical="center"/>
    </xf>
    <xf numFmtId="0" fontId="44" fillId="0" borderId="8" xfId="0" applyFont="1" applyBorder="1" applyAlignment="1">
      <alignment horizontal="center"/>
    </xf>
    <xf numFmtId="0" fontId="44" fillId="2" borderId="8" xfId="0" applyFont="1" applyFill="1" applyBorder="1"/>
    <xf numFmtId="165" fontId="44" fillId="0" borderId="7" xfId="1" applyNumberFormat="1" applyFont="1" applyBorder="1" applyAlignment="1">
      <alignment horizontal="right" vertical="center"/>
    </xf>
    <xf numFmtId="166" fontId="44" fillId="2" borderId="8" xfId="0" applyNumberFormat="1" applyFont="1" applyFill="1" applyBorder="1"/>
    <xf numFmtId="165" fontId="44" fillId="2" borderId="6" xfId="1" applyNumberFormat="1" applyFont="1" applyFill="1" applyBorder="1" applyAlignment="1">
      <alignment vertical="center"/>
    </xf>
    <xf numFmtId="0" fontId="44" fillId="0" borderId="8" xfId="0" applyFont="1" applyBorder="1" applyAlignment="1">
      <alignment wrapText="1"/>
    </xf>
    <xf numFmtId="0" fontId="43" fillId="0" borderId="0" xfId="0" applyFont="1"/>
    <xf numFmtId="0" fontId="40" fillId="0" borderId="8" xfId="0" applyFont="1" applyBorder="1" applyAlignment="1">
      <alignment vertical="center" wrapText="1"/>
    </xf>
    <xf numFmtId="165" fontId="13" fillId="0" borderId="0" xfId="1" applyNumberFormat="1" applyFont="1" applyAlignment="1">
      <alignment horizontal="center"/>
    </xf>
    <xf numFmtId="0" fontId="37" fillId="0" borderId="0" xfId="0" applyFont="1" applyAlignment="1">
      <alignment horizontal="left" vertical="center"/>
    </xf>
    <xf numFmtId="165" fontId="21" fillId="0" borderId="0" xfId="1" applyNumberFormat="1" applyFont="1" applyAlignment="1">
      <alignment horizontal="center"/>
    </xf>
    <xf numFmtId="165" fontId="16" fillId="0" borderId="0" xfId="1" applyNumberFormat="1" applyFont="1" applyAlignment="1">
      <alignment horizontal="center"/>
    </xf>
    <xf numFmtId="165" fontId="17" fillId="0" borderId="0" xfId="1" applyNumberFormat="1" applyFont="1" applyAlignment="1">
      <alignment horizont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/>
    </xf>
    <xf numFmtId="0" fontId="24" fillId="0" borderId="1" xfId="0" applyFont="1" applyBorder="1" applyAlignment="1">
      <alignment horizontal="center" vertical="top"/>
    </xf>
    <xf numFmtId="0" fontId="22" fillId="2" borderId="3" xfId="0" applyFont="1" applyFill="1" applyBorder="1" applyAlignment="1">
      <alignment horizontal="left"/>
    </xf>
    <xf numFmtId="0" fontId="22" fillId="2" borderId="4" xfId="0" applyFont="1" applyFill="1" applyBorder="1" applyAlignment="1">
      <alignment horizontal="left"/>
    </xf>
    <xf numFmtId="0" fontId="22" fillId="2" borderId="5" xfId="0" applyFont="1" applyFill="1" applyBorder="1" applyAlignment="1">
      <alignment horizontal="left"/>
    </xf>
    <xf numFmtId="165" fontId="13" fillId="0" borderId="0" xfId="1" applyNumberFormat="1" applyFont="1" applyAlignment="1">
      <alignment horizontal="center"/>
    </xf>
    <xf numFmtId="165" fontId="30" fillId="0" borderId="0" xfId="1" applyNumberFormat="1" applyFont="1" applyAlignment="1">
      <alignment horizontal="center"/>
    </xf>
    <xf numFmtId="165" fontId="22" fillId="0" borderId="0" xfId="1" applyNumberFormat="1" applyFont="1" applyAlignment="1">
      <alignment horizontal="center"/>
    </xf>
    <xf numFmtId="165" fontId="22" fillId="2" borderId="21" xfId="1" applyNumberFormat="1" applyFont="1" applyFill="1" applyBorder="1" applyAlignment="1">
      <alignment horizontal="center"/>
    </xf>
    <xf numFmtId="165" fontId="22" fillId="2" borderId="19" xfId="1" applyNumberFormat="1" applyFont="1" applyFill="1" applyBorder="1" applyAlignment="1">
      <alignment horizontal="center"/>
    </xf>
    <xf numFmtId="0" fontId="22" fillId="2" borderId="22" xfId="0" applyFont="1" applyFill="1" applyBorder="1" applyAlignment="1">
      <alignment horizontal="left" vertical="center"/>
    </xf>
    <xf numFmtId="0" fontId="22" fillId="2" borderId="23" xfId="0" applyFont="1" applyFill="1" applyBorder="1" applyAlignment="1">
      <alignment horizontal="left" vertical="center"/>
    </xf>
    <xf numFmtId="0" fontId="22" fillId="2" borderId="24" xfId="0" applyFont="1" applyFill="1" applyBorder="1" applyAlignment="1">
      <alignment horizontal="left" vertical="center"/>
    </xf>
    <xf numFmtId="0" fontId="25" fillId="2" borderId="22" xfId="0" applyFont="1" applyFill="1" applyBorder="1" applyAlignment="1">
      <alignment horizontal="left" vertical="center"/>
    </xf>
    <xf numFmtId="0" fontId="25" fillId="2" borderId="23" xfId="0" applyFont="1" applyFill="1" applyBorder="1" applyAlignment="1">
      <alignment horizontal="left" vertical="center"/>
    </xf>
    <xf numFmtId="0" fontId="25" fillId="2" borderId="24" xfId="0" applyFont="1" applyFill="1" applyBorder="1" applyAlignment="1">
      <alignment horizontal="left" vertical="center"/>
    </xf>
    <xf numFmtId="165" fontId="32" fillId="0" borderId="0" xfId="1" applyNumberFormat="1" applyFont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34" fillId="0" borderId="1" xfId="0" applyFont="1" applyBorder="1" applyAlignment="1">
      <alignment horizontal="center" vertical="top"/>
    </xf>
    <xf numFmtId="165" fontId="25" fillId="2" borderId="21" xfId="1" applyNumberFormat="1" applyFont="1" applyFill="1" applyBorder="1" applyAlignment="1">
      <alignment horizontal="center"/>
    </xf>
    <xf numFmtId="165" fontId="25" fillId="2" borderId="19" xfId="1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165" fontId="32" fillId="0" borderId="0" xfId="1" applyNumberFormat="1" applyFont="1" applyBorder="1" applyAlignment="1">
      <alignment horizont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/>
    </xf>
    <xf numFmtId="0" fontId="38" fillId="0" borderId="1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Y1\Documents\Zalo%20Received%20Files\Ch&#7889;t%20c&#244;ng%20t&#417;%20&#273;i&#7879;n%20h&#224;ng%20th&#225;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Y1\Documents\Zalo%20Received%20Files\B&#7842;NG%20PH&#194;N%20B&#7892;%20&#272;I&#7878;N%20TH&#193;NG%20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2- 2019"/>
      <sheetName val="T3 - 2019"/>
      <sheetName val="T4 - 2019"/>
      <sheetName val="T5.2019"/>
      <sheetName val="T6"/>
      <sheetName val="T7"/>
      <sheetName val="T8"/>
      <sheetName val="T9"/>
      <sheetName val="T10"/>
      <sheetName val="T11"/>
      <sheetName val="T12"/>
      <sheetName val="T1,2020"/>
      <sheetName val="T2"/>
      <sheetName val="T3"/>
      <sheetName val="T4"/>
      <sheetName val="T5"/>
      <sheetName val="T6,2020"/>
      <sheetName val="T7,2020"/>
      <sheetName val="T8,2020"/>
      <sheetName val="T9,2020"/>
      <sheetName val="T10,2020"/>
      <sheetName val="T11,2020"/>
      <sheetName val="T12,2020"/>
      <sheetName val="T1,2021"/>
      <sheetName val="T2,2021"/>
      <sheetName val="T3,2021"/>
      <sheetName val="T4,2021"/>
      <sheetName val="T5,2021"/>
      <sheetName val="T6,2021"/>
      <sheetName val="T7,2021"/>
      <sheetName val="T8,2021"/>
      <sheetName val="T9,2021"/>
      <sheetName val="T10,2021"/>
      <sheetName val="T11,2021"/>
      <sheetName val="T12,2021"/>
      <sheetName val="T1,22"/>
      <sheetName val="T2,2022"/>
      <sheetName val="T3,20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>
        <row r="21">
          <cell r="D21">
            <v>9621</v>
          </cell>
        </row>
        <row r="22">
          <cell r="D22">
            <v>8212</v>
          </cell>
        </row>
        <row r="23">
          <cell r="D23">
            <v>98033</v>
          </cell>
        </row>
        <row r="24">
          <cell r="D24">
            <v>169754</v>
          </cell>
        </row>
        <row r="26">
          <cell r="D26">
            <v>31567</v>
          </cell>
        </row>
      </sheetData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ân bổ"/>
      <sheetName val="Thanh Hoa"/>
      <sheetName val="Sheet1"/>
      <sheetName val="Trừ lương"/>
      <sheetName val="Sheet2"/>
      <sheetName val="T.10"/>
      <sheetName val="T.11"/>
      <sheetName val="T.12"/>
      <sheetName val="t1.19"/>
      <sheetName val="T2.19"/>
      <sheetName val="T3.19"/>
      <sheetName val="T4.19"/>
      <sheetName val="T5.19"/>
      <sheetName val="T6.19"/>
      <sheetName val="T7.19"/>
      <sheetName val="t8.19"/>
      <sheetName val="T9.19"/>
      <sheetName val="T10.19"/>
      <sheetName val="T11.19"/>
      <sheetName val="T12.19"/>
      <sheetName val="T1.20"/>
      <sheetName val="T2.20"/>
      <sheetName val="T3.20"/>
      <sheetName val="T4.20"/>
      <sheetName val="T5.20"/>
      <sheetName val="T6.20"/>
      <sheetName val="T7,20"/>
      <sheetName val="T8,20"/>
      <sheetName val="T9,20"/>
      <sheetName val="T10,20"/>
      <sheetName val="T11,20"/>
      <sheetName val="T12,20"/>
      <sheetName val="t1,2021"/>
      <sheetName val="T2,20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>
        <row r="28">
          <cell r="F28">
            <v>734616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"/>
  <sheetViews>
    <sheetView topLeftCell="A4" workbookViewId="0">
      <selection activeCell="D13" sqref="D13"/>
    </sheetView>
  </sheetViews>
  <sheetFormatPr defaultRowHeight="15" x14ac:dyDescent="0.25"/>
  <cols>
    <col min="1" max="1" width="4.5703125" style="3" customWidth="1"/>
    <col min="2" max="2" width="25.7109375" style="3" customWidth="1"/>
    <col min="3" max="3" width="10.85546875" style="89" customWidth="1"/>
    <col min="4" max="4" width="10.5703125" style="89" customWidth="1"/>
    <col min="5" max="5" width="8.7109375" style="3" customWidth="1"/>
    <col min="6" max="6" width="12.42578125" style="3" customWidth="1"/>
    <col min="7" max="7" width="13" style="3" customWidth="1"/>
    <col min="8" max="8" width="14.42578125" style="3" customWidth="1"/>
    <col min="9" max="16384" width="9.140625" style="3"/>
  </cols>
  <sheetData>
    <row r="1" spans="1:9" s="272" customFormat="1" ht="12.75" x14ac:dyDescent="0.2">
      <c r="A1" s="342" t="s">
        <v>0</v>
      </c>
      <c r="B1" s="342"/>
      <c r="C1" s="342"/>
      <c r="D1" s="342"/>
      <c r="E1" s="94"/>
      <c r="F1" s="95"/>
      <c r="G1" s="94"/>
      <c r="H1" s="94"/>
      <c r="I1" s="94"/>
    </row>
    <row r="2" spans="1:9" s="272" customFormat="1" ht="12.75" x14ac:dyDescent="0.2">
      <c r="A2" s="343" t="s">
        <v>1</v>
      </c>
      <c r="B2" s="343"/>
      <c r="C2" s="343"/>
      <c r="D2" s="343"/>
      <c r="E2" s="343"/>
      <c r="F2" s="343"/>
      <c r="G2" s="343"/>
      <c r="H2" s="94"/>
      <c r="I2" s="94"/>
    </row>
    <row r="3" spans="1:9" s="272" customFormat="1" ht="12.75" x14ac:dyDescent="0.2">
      <c r="A3" s="344" t="s">
        <v>2</v>
      </c>
      <c r="B3" s="344"/>
      <c r="C3" s="344"/>
      <c r="D3" s="344"/>
      <c r="E3" s="344"/>
      <c r="F3" s="344"/>
      <c r="G3" s="344"/>
      <c r="H3" s="94"/>
      <c r="I3" s="94"/>
    </row>
    <row r="4" spans="1:9" s="272" customFormat="1" ht="38.25" x14ac:dyDescent="0.2">
      <c r="A4" s="97" t="s">
        <v>3</v>
      </c>
      <c r="B4" s="97" t="s">
        <v>4</v>
      </c>
      <c r="C4" s="98" t="s">
        <v>5</v>
      </c>
      <c r="D4" s="98" t="s">
        <v>6</v>
      </c>
      <c r="E4" s="99" t="s">
        <v>7</v>
      </c>
      <c r="F4" s="98" t="s">
        <v>8</v>
      </c>
      <c r="G4" s="97" t="s">
        <v>9</v>
      </c>
      <c r="H4" s="100"/>
      <c r="I4" s="100"/>
    </row>
    <row r="5" spans="1:9" s="272" customFormat="1" ht="12.75" x14ac:dyDescent="0.2">
      <c r="A5" s="101" t="s">
        <v>10</v>
      </c>
      <c r="B5" s="345" t="s">
        <v>11</v>
      </c>
      <c r="C5" s="346"/>
      <c r="D5" s="347"/>
      <c r="E5" s="102"/>
      <c r="F5" s="103">
        <f>C53</f>
        <v>190743432</v>
      </c>
      <c r="G5" s="101" t="s">
        <v>12</v>
      </c>
      <c r="H5" s="100"/>
      <c r="I5" s="100"/>
    </row>
    <row r="6" spans="1:9" s="272" customFormat="1" ht="12.75" x14ac:dyDescent="0.2">
      <c r="A6" s="104">
        <v>1</v>
      </c>
      <c r="B6" s="105" t="s">
        <v>13</v>
      </c>
      <c r="C6" s="106"/>
      <c r="D6" s="106"/>
      <c r="E6" s="107">
        <f>26244+29390+39218</f>
        <v>94852</v>
      </c>
      <c r="F6" s="106">
        <f>+C53</f>
        <v>190743432</v>
      </c>
      <c r="G6" s="104" t="s">
        <v>14</v>
      </c>
      <c r="H6" s="100"/>
      <c r="I6" s="100"/>
    </row>
    <row r="7" spans="1:9" s="272" customFormat="1" ht="12.75" x14ac:dyDescent="0.2">
      <c r="A7" s="101" t="s">
        <v>15</v>
      </c>
      <c r="B7" s="345" t="s">
        <v>16</v>
      </c>
      <c r="C7" s="346"/>
      <c r="D7" s="347"/>
      <c r="E7" s="107">
        <v>4275</v>
      </c>
      <c r="F7" s="108">
        <f>C54+C55</f>
        <v>8873544</v>
      </c>
      <c r="G7" s="101" t="s">
        <v>17</v>
      </c>
      <c r="H7" s="109">
        <f>+SUM(F8:F15,F16)</f>
        <v>6982234.0715789469</v>
      </c>
      <c r="I7" s="100"/>
    </row>
    <row r="8" spans="1:9" x14ac:dyDescent="0.25">
      <c r="A8" s="4">
        <v>1</v>
      </c>
      <c r="B8" s="5" t="s">
        <v>18</v>
      </c>
      <c r="C8" s="6">
        <v>25696</v>
      </c>
      <c r="D8" s="6">
        <v>25696</v>
      </c>
      <c r="E8" s="7">
        <f>D8-C8</f>
        <v>0</v>
      </c>
      <c r="F8" s="8">
        <f>$F$7/$E$7*E8</f>
        <v>0</v>
      </c>
      <c r="G8" s="4"/>
      <c r="H8" s="9"/>
      <c r="I8" s="9"/>
    </row>
    <row r="9" spans="1:9" x14ac:dyDescent="0.25">
      <c r="A9" s="4">
        <v>2</v>
      </c>
      <c r="B9" s="5" t="s">
        <v>19</v>
      </c>
      <c r="C9" s="10">
        <f>'[1]T2,2022'!$D$26</f>
        <v>31567</v>
      </c>
      <c r="D9" s="10">
        <v>31821</v>
      </c>
      <c r="E9" s="11">
        <f>(D9-C9)</f>
        <v>254</v>
      </c>
      <c r="F9" s="8">
        <f>$F$7/$E$7*E9</f>
        <v>527223.43298245617</v>
      </c>
      <c r="G9" s="4"/>
      <c r="H9" s="9"/>
      <c r="I9" s="9"/>
    </row>
    <row r="10" spans="1:9" x14ac:dyDescent="0.25">
      <c r="A10" s="4">
        <v>3</v>
      </c>
      <c r="B10" s="12" t="s">
        <v>20</v>
      </c>
      <c r="C10" s="13">
        <v>13490</v>
      </c>
      <c r="D10" s="13">
        <v>13589</v>
      </c>
      <c r="E10" s="11">
        <f t="shared" ref="E10:E34" si="0">D10-C10</f>
        <v>99</v>
      </c>
      <c r="F10" s="8">
        <f>$F$7/$E$7*E10</f>
        <v>205492.59789473683</v>
      </c>
      <c r="G10" s="4"/>
      <c r="H10" s="14"/>
      <c r="I10" s="9"/>
    </row>
    <row r="11" spans="1:9" ht="23.25" x14ac:dyDescent="0.25">
      <c r="A11" s="15">
        <v>4</v>
      </c>
      <c r="B11" s="16" t="s">
        <v>21</v>
      </c>
      <c r="C11" s="10">
        <f>'[1]T2,2022'!$D$24</f>
        <v>169754</v>
      </c>
      <c r="D11" s="10">
        <v>170451</v>
      </c>
      <c r="E11" s="17">
        <f t="shared" si="0"/>
        <v>697</v>
      </c>
      <c r="F11" s="8">
        <f t="shared" ref="F11:F15" si="1">$F$7/$E$7*E11</f>
        <v>1446750.9164912282</v>
      </c>
      <c r="G11" s="18"/>
      <c r="H11" s="19"/>
      <c r="I11" s="20"/>
    </row>
    <row r="12" spans="1:9" x14ac:dyDescent="0.25">
      <c r="A12" s="21">
        <v>5</v>
      </c>
      <c r="B12" s="12" t="s">
        <v>22</v>
      </c>
      <c r="C12" s="22">
        <v>145477</v>
      </c>
      <c r="D12" s="22">
        <f>C12</f>
        <v>145477</v>
      </c>
      <c r="E12" s="17">
        <f t="shared" si="0"/>
        <v>0</v>
      </c>
      <c r="F12" s="23">
        <f t="shared" si="1"/>
        <v>0</v>
      </c>
      <c r="G12" s="21"/>
      <c r="H12" s="19"/>
      <c r="I12" s="24"/>
    </row>
    <row r="13" spans="1:9" ht="23.25" x14ac:dyDescent="0.25">
      <c r="A13" s="15">
        <v>6</v>
      </c>
      <c r="B13" s="16" t="s">
        <v>23</v>
      </c>
      <c r="C13" s="10">
        <f>'[1]T2,2022'!$D$23</f>
        <v>98033</v>
      </c>
      <c r="D13" s="10">
        <v>98873</v>
      </c>
      <c r="E13" s="17">
        <f t="shared" si="0"/>
        <v>840</v>
      </c>
      <c r="F13" s="25">
        <f>($F$7/$E$7*E13)-F15</f>
        <v>1718665.3642105262</v>
      </c>
      <c r="G13" s="21"/>
      <c r="H13" s="19"/>
      <c r="I13" s="24"/>
    </row>
    <row r="14" spans="1:9" x14ac:dyDescent="0.25">
      <c r="A14" s="4">
        <v>7</v>
      </c>
      <c r="B14" s="12" t="s">
        <v>24</v>
      </c>
      <c r="C14" s="10">
        <f>'[1]T2,2022'!$D$21</f>
        <v>9621</v>
      </c>
      <c r="D14" s="10">
        <v>9780</v>
      </c>
      <c r="E14" s="11">
        <f t="shared" si="0"/>
        <v>159</v>
      </c>
      <c r="F14" s="8">
        <f>$F$7/$E$7*E14</f>
        <v>330033.56631578947</v>
      </c>
      <c r="G14" s="4"/>
      <c r="H14" s="14"/>
      <c r="I14" s="26"/>
    </row>
    <row r="15" spans="1:9" x14ac:dyDescent="0.25">
      <c r="A15" s="4">
        <v>8</v>
      </c>
      <c r="B15" s="12" t="s">
        <v>25</v>
      </c>
      <c r="C15" s="10">
        <f>'[1]T2,2022'!$D$22</f>
        <v>8212</v>
      </c>
      <c r="D15" s="10">
        <v>8224</v>
      </c>
      <c r="E15" s="11">
        <f t="shared" si="0"/>
        <v>12</v>
      </c>
      <c r="F15" s="25">
        <f t="shared" si="1"/>
        <v>24908.193684210528</v>
      </c>
      <c r="G15" s="4"/>
      <c r="H15" s="14"/>
      <c r="I15" s="26"/>
    </row>
    <row r="16" spans="1:9" x14ac:dyDescent="0.25">
      <c r="A16" s="27" t="s">
        <v>26</v>
      </c>
      <c r="B16" s="28" t="s">
        <v>27</v>
      </c>
      <c r="C16" s="29"/>
      <c r="D16" s="29"/>
      <c r="E16" s="11">
        <f t="shared" si="0"/>
        <v>0</v>
      </c>
      <c r="F16" s="23">
        <f>SUM(F17:F34)</f>
        <v>2729160</v>
      </c>
      <c r="G16" s="30"/>
      <c r="H16" s="31"/>
      <c r="I16" s="32"/>
    </row>
    <row r="17" spans="1:9" x14ac:dyDescent="0.25">
      <c r="A17" s="18">
        <v>1</v>
      </c>
      <c r="B17" s="12" t="s">
        <v>28</v>
      </c>
      <c r="C17" s="33">
        <v>6783</v>
      </c>
      <c r="D17" s="33">
        <v>6789</v>
      </c>
      <c r="E17" s="11">
        <f t="shared" si="0"/>
        <v>6</v>
      </c>
      <c r="F17" s="34">
        <f t="shared" ref="F17:F34" si="2">E17*1900*1.08</f>
        <v>12312</v>
      </c>
      <c r="G17" s="35"/>
      <c r="H17" s="36"/>
      <c r="I17" s="36"/>
    </row>
    <row r="18" spans="1:9" x14ac:dyDescent="0.25">
      <c r="A18" s="18">
        <v>2</v>
      </c>
      <c r="B18" s="37" t="s">
        <v>29</v>
      </c>
      <c r="C18" s="38">
        <v>16919</v>
      </c>
      <c r="D18" s="38">
        <v>16919</v>
      </c>
      <c r="E18" s="11">
        <f t="shared" si="0"/>
        <v>0</v>
      </c>
      <c r="F18" s="34">
        <f t="shared" si="2"/>
        <v>0</v>
      </c>
      <c r="G18" s="39" t="s">
        <v>30</v>
      </c>
      <c r="H18" s="36"/>
      <c r="I18" s="36"/>
    </row>
    <row r="19" spans="1:9" x14ac:dyDescent="0.25">
      <c r="A19" s="18">
        <v>3</v>
      </c>
      <c r="B19" s="12" t="s">
        <v>31</v>
      </c>
      <c r="C19" s="40">
        <v>18753</v>
      </c>
      <c r="D19" s="40">
        <v>18868</v>
      </c>
      <c r="E19" s="11">
        <f t="shared" si="0"/>
        <v>115</v>
      </c>
      <c r="F19" s="34">
        <f t="shared" si="2"/>
        <v>235980.00000000003</v>
      </c>
      <c r="G19" s="39"/>
      <c r="H19" s="36"/>
      <c r="I19" s="36"/>
    </row>
    <row r="20" spans="1:9" x14ac:dyDescent="0.25">
      <c r="A20" s="18">
        <v>4</v>
      </c>
      <c r="B20" s="12" t="s">
        <v>32</v>
      </c>
      <c r="C20" s="40">
        <v>28502</v>
      </c>
      <c r="D20" s="40">
        <v>28563</v>
      </c>
      <c r="E20" s="11">
        <f t="shared" si="0"/>
        <v>61</v>
      </c>
      <c r="F20" s="34">
        <f t="shared" si="2"/>
        <v>125172.00000000001</v>
      </c>
      <c r="G20" s="39"/>
      <c r="H20" s="36"/>
      <c r="I20" s="36"/>
    </row>
    <row r="21" spans="1:9" x14ac:dyDescent="0.25">
      <c r="A21" s="18">
        <v>5</v>
      </c>
      <c r="B21" s="12" t="s">
        <v>33</v>
      </c>
      <c r="C21" s="40">
        <v>25201</v>
      </c>
      <c r="D21" s="40">
        <v>25201</v>
      </c>
      <c r="E21" s="11">
        <f t="shared" si="0"/>
        <v>0</v>
      </c>
      <c r="F21" s="34">
        <f t="shared" si="2"/>
        <v>0</v>
      </c>
      <c r="G21" s="39" t="s">
        <v>34</v>
      </c>
      <c r="H21" s="36"/>
      <c r="I21" s="31"/>
    </row>
    <row r="22" spans="1:9" x14ac:dyDescent="0.25">
      <c r="A22" s="18">
        <v>6</v>
      </c>
      <c r="B22" s="12" t="s">
        <v>35</v>
      </c>
      <c r="C22" s="33">
        <v>14013</v>
      </c>
      <c r="D22" s="33">
        <v>14202</v>
      </c>
      <c r="E22" s="11">
        <f t="shared" si="0"/>
        <v>189</v>
      </c>
      <c r="F22" s="34">
        <f t="shared" si="2"/>
        <v>387828</v>
      </c>
      <c r="G22" s="39"/>
      <c r="H22" s="36"/>
      <c r="I22" s="36"/>
    </row>
    <row r="23" spans="1:9" x14ac:dyDescent="0.25">
      <c r="A23" s="18">
        <v>7</v>
      </c>
      <c r="B23" s="12" t="s">
        <v>36</v>
      </c>
      <c r="C23" s="40">
        <v>21513</v>
      </c>
      <c r="D23" s="40">
        <v>21592</v>
      </c>
      <c r="E23" s="11">
        <f t="shared" si="0"/>
        <v>79</v>
      </c>
      <c r="F23" s="34">
        <f t="shared" si="2"/>
        <v>162108</v>
      </c>
      <c r="G23" s="39"/>
      <c r="H23" s="36"/>
      <c r="I23" s="36"/>
    </row>
    <row r="24" spans="1:9" x14ac:dyDescent="0.25">
      <c r="A24" s="18">
        <v>8</v>
      </c>
      <c r="B24" s="12" t="s">
        <v>37</v>
      </c>
      <c r="C24" s="40">
        <v>23232</v>
      </c>
      <c r="D24" s="40">
        <v>23315</v>
      </c>
      <c r="E24" s="11">
        <f t="shared" si="0"/>
        <v>83</v>
      </c>
      <c r="F24" s="34">
        <f t="shared" si="2"/>
        <v>170316</v>
      </c>
      <c r="G24" s="35"/>
      <c r="H24" s="19">
        <f>F28+'[2]T9,20'!F28</f>
        <v>734616</v>
      </c>
      <c r="I24" s="36"/>
    </row>
    <row r="25" spans="1:9" x14ac:dyDescent="0.25">
      <c r="A25" s="18">
        <v>9</v>
      </c>
      <c r="B25" s="12" t="s">
        <v>38</v>
      </c>
      <c r="C25" s="40">
        <v>17105</v>
      </c>
      <c r="D25" s="40">
        <v>17105</v>
      </c>
      <c r="E25" s="11">
        <f t="shared" si="0"/>
        <v>0</v>
      </c>
      <c r="F25" s="34">
        <f t="shared" si="2"/>
        <v>0</v>
      </c>
      <c r="G25" s="35"/>
      <c r="H25" s="36"/>
      <c r="I25" s="36"/>
    </row>
    <row r="26" spans="1:9" x14ac:dyDescent="0.25">
      <c r="A26" s="18">
        <v>10</v>
      </c>
      <c r="B26" s="12" t="s">
        <v>39</v>
      </c>
      <c r="C26" s="41">
        <v>24128</v>
      </c>
      <c r="D26" s="41">
        <v>24136</v>
      </c>
      <c r="E26" s="11">
        <f t="shared" si="0"/>
        <v>8</v>
      </c>
      <c r="F26" s="34">
        <f t="shared" si="2"/>
        <v>16416</v>
      </c>
      <c r="G26" s="35"/>
      <c r="H26" s="36"/>
      <c r="I26" s="19">
        <f>1200000-I27</f>
        <v>73452</v>
      </c>
    </row>
    <row r="27" spans="1:9" x14ac:dyDescent="0.25">
      <c r="A27" s="18">
        <v>11</v>
      </c>
      <c r="B27" s="12" t="s">
        <v>40</v>
      </c>
      <c r="C27" s="40">
        <v>29788</v>
      </c>
      <c r="D27" s="40">
        <v>29963</v>
      </c>
      <c r="E27" s="11">
        <f t="shared" si="0"/>
        <v>175</v>
      </c>
      <c r="F27" s="42">
        <f t="shared" si="2"/>
        <v>359100</v>
      </c>
      <c r="G27" s="35"/>
      <c r="H27" s="36"/>
      <c r="I27" s="20">
        <f>1058832+67716</f>
        <v>1126548</v>
      </c>
    </row>
    <row r="28" spans="1:9" s="49" customFormat="1" x14ac:dyDescent="0.25">
      <c r="A28" s="43">
        <v>12</v>
      </c>
      <c r="B28" s="44" t="s">
        <v>41</v>
      </c>
      <c r="C28" s="45">
        <v>10147</v>
      </c>
      <c r="D28" s="45">
        <v>10147</v>
      </c>
      <c r="E28" s="46">
        <f t="shared" si="0"/>
        <v>0</v>
      </c>
      <c r="F28" s="47">
        <f t="shared" si="2"/>
        <v>0</v>
      </c>
      <c r="G28" s="44"/>
      <c r="H28" s="48"/>
      <c r="I28" s="48"/>
    </row>
    <row r="29" spans="1:9" x14ac:dyDescent="0.25">
      <c r="A29" s="18">
        <v>13</v>
      </c>
      <c r="B29" s="37" t="s">
        <v>42</v>
      </c>
      <c r="C29" s="50">
        <v>17930</v>
      </c>
      <c r="D29" s="50">
        <v>17955</v>
      </c>
      <c r="E29" s="11">
        <f t="shared" si="0"/>
        <v>25</v>
      </c>
      <c r="F29" s="42">
        <f t="shared" si="2"/>
        <v>51300</v>
      </c>
      <c r="G29" s="35"/>
      <c r="H29" s="36"/>
      <c r="I29" s="36"/>
    </row>
    <row r="30" spans="1:9" x14ac:dyDescent="0.25">
      <c r="A30" s="18">
        <v>14</v>
      </c>
      <c r="B30" s="12" t="s">
        <v>43</v>
      </c>
      <c r="C30" s="51">
        <v>16217</v>
      </c>
      <c r="D30" s="51">
        <v>16217</v>
      </c>
      <c r="E30" s="11">
        <f t="shared" si="0"/>
        <v>0</v>
      </c>
      <c r="F30" s="42">
        <f>E30*1900*1.08</f>
        <v>0</v>
      </c>
      <c r="G30" s="35"/>
      <c r="H30" s="52"/>
      <c r="I30" s="36"/>
    </row>
    <row r="31" spans="1:9" x14ac:dyDescent="0.25">
      <c r="A31" s="53">
        <v>15</v>
      </c>
      <c r="B31" s="37" t="s">
        <v>44</v>
      </c>
      <c r="C31" s="54">
        <v>26002</v>
      </c>
      <c r="D31" s="54">
        <v>26269</v>
      </c>
      <c r="E31" s="11">
        <f t="shared" si="0"/>
        <v>267</v>
      </c>
      <c r="F31" s="42">
        <f>E31*1900*1.08</f>
        <v>547884</v>
      </c>
      <c r="G31" s="35"/>
      <c r="H31" s="36"/>
      <c r="I31" s="36"/>
    </row>
    <row r="32" spans="1:9" ht="23.25" x14ac:dyDescent="0.25">
      <c r="A32" s="18">
        <v>16</v>
      </c>
      <c r="B32" s="55" t="s">
        <v>45</v>
      </c>
      <c r="C32" s="56">
        <v>6890</v>
      </c>
      <c r="D32" s="56">
        <v>6990</v>
      </c>
      <c r="E32" s="11">
        <f t="shared" si="0"/>
        <v>100</v>
      </c>
      <c r="F32" s="42">
        <f t="shared" si="2"/>
        <v>205200</v>
      </c>
      <c r="G32" s="39" t="s">
        <v>46</v>
      </c>
      <c r="H32" s="36"/>
      <c r="I32" s="36"/>
    </row>
    <row r="33" spans="1:11" x14ac:dyDescent="0.25">
      <c r="A33" s="18">
        <v>17</v>
      </c>
      <c r="B33" s="12" t="s">
        <v>47</v>
      </c>
      <c r="C33" s="54">
        <v>2892</v>
      </c>
      <c r="D33" s="54">
        <v>2999</v>
      </c>
      <c r="E33" s="11">
        <f t="shared" si="0"/>
        <v>107</v>
      </c>
      <c r="F33" s="42">
        <f t="shared" si="2"/>
        <v>219564</v>
      </c>
      <c r="G33" s="39"/>
      <c r="H33" s="36"/>
      <c r="I33" s="36"/>
    </row>
    <row r="34" spans="1:11" ht="24" customHeight="1" x14ac:dyDescent="0.25">
      <c r="A34" s="18">
        <v>18</v>
      </c>
      <c r="B34" s="55" t="s">
        <v>48</v>
      </c>
      <c r="C34" s="56">
        <v>13887</v>
      </c>
      <c r="D34" s="56">
        <v>14002</v>
      </c>
      <c r="E34" s="11">
        <f t="shared" si="0"/>
        <v>115</v>
      </c>
      <c r="F34" s="42">
        <f t="shared" si="2"/>
        <v>235980.00000000003</v>
      </c>
      <c r="G34" s="57"/>
      <c r="H34" s="19">
        <f>F28+'[2]T9,20'!F28</f>
        <v>734616</v>
      </c>
      <c r="I34" s="36"/>
    </row>
    <row r="35" spans="1:11" ht="45.75" customHeight="1" x14ac:dyDescent="0.25">
      <c r="A35" s="58">
        <v>11</v>
      </c>
      <c r="B35" s="59" t="s">
        <v>49</v>
      </c>
      <c r="C35" s="60"/>
      <c r="D35" s="60"/>
      <c r="E35" s="61"/>
      <c r="F35" s="62">
        <f>F7-(SUM(F8:F15)+F16)</f>
        <v>1891309.9284210531</v>
      </c>
      <c r="G35" s="57" t="s">
        <v>50</v>
      </c>
      <c r="H35" s="36"/>
      <c r="I35" s="36"/>
      <c r="K35" s="63"/>
    </row>
    <row r="36" spans="1:11" x14ac:dyDescent="0.25">
      <c r="A36" s="64"/>
      <c r="B36" s="65"/>
      <c r="C36" s="66"/>
      <c r="D36" s="67"/>
      <c r="E36" s="68"/>
      <c r="F36" s="69"/>
      <c r="G36" s="70"/>
      <c r="H36" s="36"/>
      <c r="I36" s="36"/>
    </row>
    <row r="37" spans="1:11" x14ac:dyDescent="0.25">
      <c r="A37" s="64">
        <v>1</v>
      </c>
      <c r="B37" s="65" t="s">
        <v>51</v>
      </c>
      <c r="C37" s="66"/>
      <c r="D37" s="67"/>
      <c r="E37" s="68"/>
      <c r="F37" s="69">
        <f>F5</f>
        <v>190743432</v>
      </c>
      <c r="G37" s="70"/>
      <c r="H37" s="36"/>
      <c r="I37" s="36"/>
    </row>
    <row r="38" spans="1:11" x14ac:dyDescent="0.25">
      <c r="A38" s="64">
        <v>2</v>
      </c>
      <c r="B38" s="65" t="s">
        <v>52</v>
      </c>
      <c r="C38" s="66"/>
      <c r="D38" s="67"/>
      <c r="E38" s="68"/>
      <c r="F38" s="69">
        <f>SUM(F8:F15,F35)</f>
        <v>6144384</v>
      </c>
      <c r="G38" s="70"/>
      <c r="H38" s="36"/>
      <c r="I38" s="36"/>
    </row>
    <row r="39" spans="1:11" hidden="1" x14ac:dyDescent="0.25">
      <c r="A39" s="64">
        <v>3</v>
      </c>
      <c r="B39" s="65" t="s">
        <v>53</v>
      </c>
      <c r="C39" s="66"/>
      <c r="D39" s="67"/>
      <c r="E39" s="68"/>
      <c r="F39" s="69"/>
      <c r="G39" s="70"/>
      <c r="H39" s="36"/>
      <c r="I39" s="36"/>
    </row>
    <row r="40" spans="1:11" x14ac:dyDescent="0.25">
      <c r="A40" s="64">
        <v>5</v>
      </c>
      <c r="B40" s="65" t="str">
        <f>B16</f>
        <v>KHU GIA ĐÌNH</v>
      </c>
      <c r="C40" s="66"/>
      <c r="D40" s="67"/>
      <c r="E40" s="68"/>
      <c r="F40" s="69">
        <f>F16</f>
        <v>2729160</v>
      </c>
      <c r="G40" s="70"/>
      <c r="H40" s="36"/>
      <c r="I40" s="36"/>
    </row>
    <row r="41" spans="1:11" hidden="1" x14ac:dyDescent="0.25">
      <c r="A41" s="64">
        <v>6</v>
      </c>
      <c r="B41" s="65" t="s">
        <v>54</v>
      </c>
      <c r="C41" s="66"/>
      <c r="D41" s="67"/>
      <c r="E41" s="68"/>
      <c r="F41" s="69"/>
      <c r="G41" s="70"/>
      <c r="H41" s="36"/>
      <c r="I41" s="36"/>
    </row>
    <row r="42" spans="1:11" x14ac:dyDescent="0.25">
      <c r="A42" s="71" t="s">
        <v>55</v>
      </c>
      <c r="B42" s="72"/>
      <c r="C42" s="73"/>
      <c r="D42" s="74"/>
      <c r="E42" s="75"/>
      <c r="F42" s="76">
        <f>SUM(F37:F41)</f>
        <v>199616976</v>
      </c>
      <c r="G42" s="77"/>
      <c r="H42" s="31"/>
      <c r="I42" s="36"/>
    </row>
    <row r="43" spans="1:11" ht="17.25" customHeight="1" x14ac:dyDescent="0.25">
      <c r="A43" s="78"/>
      <c r="B43" s="36"/>
      <c r="C43" s="20"/>
      <c r="D43" s="79" t="s">
        <v>63</v>
      </c>
      <c r="E43" s="80"/>
      <c r="F43" s="80"/>
      <c r="G43" s="80"/>
      <c r="H43" s="19"/>
      <c r="I43" s="36"/>
    </row>
    <row r="44" spans="1:11" x14ac:dyDescent="0.25">
      <c r="A44" s="81"/>
      <c r="B44" s="1"/>
      <c r="C44" s="20"/>
      <c r="D44" s="82"/>
      <c r="E44" s="348" t="s">
        <v>56</v>
      </c>
      <c r="F44" s="348"/>
      <c r="G44" s="83"/>
      <c r="H44" s="36"/>
      <c r="I44" s="36"/>
    </row>
    <row r="45" spans="1:11" x14ac:dyDescent="0.25">
      <c r="A45" s="81"/>
      <c r="B45" s="1"/>
      <c r="C45" s="20"/>
      <c r="D45" s="82"/>
      <c r="E45" s="84"/>
      <c r="F45" s="84"/>
      <c r="G45" s="83"/>
      <c r="H45" s="19">
        <f>F42-C52</f>
        <v>0</v>
      </c>
      <c r="I45" s="36"/>
    </row>
    <row r="46" spans="1:11" x14ac:dyDescent="0.25">
      <c r="A46" s="81"/>
      <c r="B46" s="36"/>
      <c r="C46" s="20"/>
      <c r="D46" s="82"/>
      <c r="E46" s="339" t="s">
        <v>64</v>
      </c>
      <c r="F46" s="339"/>
      <c r="G46" s="85"/>
      <c r="H46" s="36"/>
      <c r="I46" s="36"/>
    </row>
    <row r="47" spans="1:11" x14ac:dyDescent="0.25">
      <c r="A47" s="81"/>
      <c r="B47" s="36"/>
      <c r="C47" s="20"/>
      <c r="D47" s="82"/>
      <c r="E47" s="85"/>
      <c r="F47" s="340"/>
      <c r="G47" s="340"/>
      <c r="H47" s="19"/>
      <c r="I47" s="36"/>
    </row>
    <row r="48" spans="1:11" x14ac:dyDescent="0.25">
      <c r="A48" s="81"/>
      <c r="B48" s="36"/>
      <c r="C48" s="20"/>
      <c r="D48" s="20"/>
      <c r="E48" s="36"/>
      <c r="F48" s="24"/>
      <c r="G48" s="78"/>
      <c r="H48" s="19"/>
      <c r="I48" s="36"/>
    </row>
    <row r="49" spans="1:9" x14ac:dyDescent="0.25">
      <c r="A49" s="81"/>
      <c r="B49" s="36"/>
      <c r="C49" s="20"/>
      <c r="D49" s="20"/>
      <c r="E49" s="36"/>
      <c r="F49" s="341"/>
      <c r="G49" s="341"/>
      <c r="H49" s="19"/>
      <c r="I49" s="36"/>
    </row>
    <row r="50" spans="1:9" x14ac:dyDescent="0.25">
      <c r="A50" s="81"/>
      <c r="B50" s="36"/>
      <c r="C50" s="20"/>
      <c r="D50" s="20"/>
      <c r="E50" s="36"/>
      <c r="F50" s="86"/>
      <c r="G50" s="86"/>
      <c r="H50" s="19"/>
      <c r="I50" s="36"/>
    </row>
    <row r="51" spans="1:9" x14ac:dyDescent="0.25">
      <c r="A51" s="81"/>
      <c r="B51" s="36"/>
      <c r="C51" s="20"/>
      <c r="D51" s="20"/>
      <c r="E51" s="36"/>
      <c r="F51" s="20"/>
      <c r="G51" s="36"/>
      <c r="H51" s="31"/>
      <c r="I51" s="36"/>
    </row>
    <row r="52" spans="1:9" x14ac:dyDescent="0.25">
      <c r="A52" s="81"/>
      <c r="B52" s="1" t="s">
        <v>57</v>
      </c>
      <c r="C52" s="2">
        <f>SUM(C53:C54)</f>
        <v>199616976</v>
      </c>
      <c r="D52" s="2">
        <f>+F42-C52</f>
        <v>0</v>
      </c>
      <c r="E52" s="87"/>
      <c r="F52" s="2"/>
      <c r="G52" s="88"/>
      <c r="H52" s="36"/>
      <c r="I52" s="36"/>
    </row>
    <row r="53" spans="1:9" x14ac:dyDescent="0.25">
      <c r="A53" s="81"/>
      <c r="B53" s="1" t="s">
        <v>58</v>
      </c>
      <c r="C53" s="2">
        <f>52656124+58356715+79730593</f>
        <v>190743432</v>
      </c>
      <c r="D53" s="89" t="s">
        <v>59</v>
      </c>
      <c r="E53" s="2"/>
      <c r="F53" s="1"/>
      <c r="G53" s="2"/>
      <c r="H53" s="20"/>
      <c r="I53" s="36"/>
    </row>
    <row r="54" spans="1:9" x14ac:dyDescent="0.25">
      <c r="A54" s="81"/>
      <c r="B54" s="1" t="s">
        <v>60</v>
      </c>
      <c r="C54" s="2">
        <v>8873544</v>
      </c>
      <c r="D54" s="2"/>
      <c r="E54" s="2"/>
      <c r="F54" s="1"/>
      <c r="G54" s="2"/>
      <c r="H54" s="20"/>
      <c r="I54" s="36"/>
    </row>
    <row r="55" spans="1:9" x14ac:dyDescent="0.25">
      <c r="A55" s="81"/>
      <c r="B55" s="90" t="s">
        <v>61</v>
      </c>
      <c r="C55" s="2"/>
      <c r="D55" s="2"/>
      <c r="E55" s="2"/>
      <c r="F55" s="91"/>
      <c r="G55" s="2"/>
      <c r="H55" s="20"/>
      <c r="I55" s="36"/>
    </row>
    <row r="56" spans="1:9" x14ac:dyDescent="0.25">
      <c r="A56" s="81"/>
      <c r="B56" s="1"/>
      <c r="C56" s="2"/>
      <c r="D56" s="2"/>
      <c r="E56" s="1"/>
      <c r="F56" s="2"/>
      <c r="G56" s="2"/>
      <c r="H56" s="20"/>
      <c r="I56" s="36"/>
    </row>
    <row r="57" spans="1:9" x14ac:dyDescent="0.25">
      <c r="A57" s="78"/>
      <c r="B57" s="36"/>
      <c r="C57" s="20"/>
      <c r="D57" s="20"/>
      <c r="E57" s="36"/>
      <c r="F57" s="20"/>
      <c r="G57" s="36"/>
      <c r="H57" s="92"/>
      <c r="I57" s="36"/>
    </row>
    <row r="58" spans="1:9" x14ac:dyDescent="0.25">
      <c r="A58" s="81"/>
      <c r="B58" s="36"/>
      <c r="C58" s="20"/>
      <c r="D58" s="20"/>
      <c r="E58" s="36"/>
      <c r="F58" s="20"/>
      <c r="G58" s="36"/>
      <c r="H58" s="36"/>
      <c r="I58" s="36"/>
    </row>
    <row r="59" spans="1:9" x14ac:dyDescent="0.25">
      <c r="A59" s="81"/>
      <c r="B59" s="36"/>
      <c r="C59" s="20"/>
      <c r="D59" s="20"/>
      <c r="E59" s="36"/>
      <c r="F59" s="20"/>
      <c r="G59" s="36"/>
      <c r="H59" s="36"/>
      <c r="I59" s="36"/>
    </row>
    <row r="60" spans="1:9" x14ac:dyDescent="0.25">
      <c r="A60" s="81"/>
      <c r="B60" s="36"/>
      <c r="C60" s="20"/>
      <c r="D60" s="20"/>
      <c r="E60" s="36"/>
      <c r="F60" s="20"/>
      <c r="G60" s="36"/>
      <c r="H60" s="36"/>
      <c r="I60" s="36"/>
    </row>
    <row r="61" spans="1:9" x14ac:dyDescent="0.25">
      <c r="A61" s="81"/>
      <c r="B61" s="36"/>
      <c r="C61" s="20"/>
      <c r="D61" s="20"/>
      <c r="E61" s="36"/>
      <c r="F61" s="20"/>
      <c r="G61" s="36"/>
      <c r="H61" s="36"/>
      <c r="I61" s="36"/>
    </row>
    <row r="62" spans="1:9" x14ac:dyDescent="0.25">
      <c r="A62" s="81"/>
      <c r="B62" s="36"/>
      <c r="C62" s="20"/>
      <c r="D62" s="20"/>
      <c r="E62" s="36"/>
      <c r="F62" s="20"/>
      <c r="G62" s="36"/>
      <c r="H62" s="36"/>
      <c r="I62" s="36"/>
    </row>
    <row r="63" spans="1:9" x14ac:dyDescent="0.25">
      <c r="A63" s="81"/>
      <c r="B63" s="36"/>
      <c r="C63" s="20"/>
      <c r="D63" s="20"/>
      <c r="E63" s="36"/>
      <c r="F63" s="20"/>
      <c r="G63" s="36"/>
      <c r="H63" s="36"/>
      <c r="I63" s="36"/>
    </row>
  </sheetData>
  <mergeCells count="9">
    <mergeCell ref="E46:F46"/>
    <mergeCell ref="F47:G47"/>
    <mergeCell ref="F49:G49"/>
    <mergeCell ref="A1:D1"/>
    <mergeCell ref="A2:G2"/>
    <mergeCell ref="A3:G3"/>
    <mergeCell ref="B5:D5"/>
    <mergeCell ref="B7:D7"/>
    <mergeCell ref="E44:F4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7"/>
  <sheetViews>
    <sheetView topLeftCell="A19" workbookViewId="0">
      <selection activeCell="H20" sqref="H20"/>
    </sheetView>
  </sheetViews>
  <sheetFormatPr defaultRowHeight="15" x14ac:dyDescent="0.25"/>
  <cols>
    <col min="1" max="1" width="5.140625" customWidth="1"/>
    <col min="2" max="2" width="22.140625" customWidth="1"/>
    <col min="3" max="3" width="10.7109375" customWidth="1"/>
    <col min="4" max="4" width="11.7109375" customWidth="1"/>
    <col min="5" max="5" width="10.28515625" customWidth="1"/>
    <col min="6" max="6" width="14.5703125" customWidth="1"/>
    <col min="7" max="7" width="11.140625" customWidth="1"/>
    <col min="8" max="8" width="12.28515625" customWidth="1"/>
  </cols>
  <sheetData>
    <row r="1" spans="1:11" x14ac:dyDescent="0.25">
      <c r="A1" s="342" t="s">
        <v>0</v>
      </c>
      <c r="B1" s="342"/>
      <c r="C1" s="342"/>
      <c r="D1" s="342"/>
      <c r="E1" s="94"/>
      <c r="F1" s="95"/>
      <c r="G1" s="94"/>
      <c r="H1" s="94"/>
      <c r="I1" s="94"/>
      <c r="J1" s="96"/>
      <c r="K1" s="96"/>
    </row>
    <row r="2" spans="1:11" x14ac:dyDescent="0.25">
      <c r="A2" s="343" t="s">
        <v>1</v>
      </c>
      <c r="B2" s="343"/>
      <c r="C2" s="343"/>
      <c r="D2" s="343"/>
      <c r="E2" s="343"/>
      <c r="F2" s="343"/>
      <c r="G2" s="343"/>
      <c r="H2" s="94"/>
      <c r="I2" s="94"/>
      <c r="J2" s="96"/>
      <c r="K2" s="96"/>
    </row>
    <row r="3" spans="1:11" x14ac:dyDescent="0.25">
      <c r="A3" s="344" t="s">
        <v>62</v>
      </c>
      <c r="B3" s="344"/>
      <c r="C3" s="344"/>
      <c r="D3" s="344"/>
      <c r="E3" s="344"/>
      <c r="F3" s="344"/>
      <c r="G3" s="344"/>
      <c r="H3" s="94"/>
      <c r="I3" s="94"/>
      <c r="J3" s="96"/>
      <c r="K3" s="96"/>
    </row>
    <row r="4" spans="1:11" ht="38.25" x14ac:dyDescent="0.25">
      <c r="A4" s="97" t="s">
        <v>3</v>
      </c>
      <c r="B4" s="97" t="s">
        <v>4</v>
      </c>
      <c r="C4" s="98" t="s">
        <v>5</v>
      </c>
      <c r="D4" s="98" t="s">
        <v>6</v>
      </c>
      <c r="E4" s="99" t="s">
        <v>7</v>
      </c>
      <c r="F4" s="98" t="s">
        <v>8</v>
      </c>
      <c r="G4" s="97" t="s">
        <v>9</v>
      </c>
      <c r="H4" s="100"/>
      <c r="I4" s="100"/>
      <c r="J4" s="96"/>
      <c r="K4" s="96"/>
    </row>
    <row r="5" spans="1:11" x14ac:dyDescent="0.25">
      <c r="A5" s="101" t="s">
        <v>10</v>
      </c>
      <c r="B5" s="345" t="s">
        <v>11</v>
      </c>
      <c r="C5" s="346"/>
      <c r="D5" s="347"/>
      <c r="E5" s="102"/>
      <c r="F5" s="103">
        <f>C54</f>
        <v>244464280</v>
      </c>
      <c r="G5" s="101" t="s">
        <v>12</v>
      </c>
      <c r="H5" s="100"/>
      <c r="I5" s="100"/>
      <c r="J5" s="96"/>
      <c r="K5" s="96"/>
    </row>
    <row r="6" spans="1:11" x14ac:dyDescent="0.25">
      <c r="A6" s="104">
        <v>1</v>
      </c>
      <c r="B6" s="105" t="s">
        <v>13</v>
      </c>
      <c r="C6" s="106"/>
      <c r="D6" s="106"/>
      <c r="E6" s="107">
        <f>44185+36475+39640</f>
        <v>120300</v>
      </c>
      <c r="F6" s="106">
        <f>89592873+74489531+80381876</f>
        <v>244464280</v>
      </c>
      <c r="G6" s="104" t="s">
        <v>14</v>
      </c>
      <c r="H6" s="100"/>
      <c r="I6" s="100"/>
      <c r="J6" s="96"/>
      <c r="K6" s="96"/>
    </row>
    <row r="7" spans="1:11" x14ac:dyDescent="0.25">
      <c r="A7" s="101" t="s">
        <v>15</v>
      </c>
      <c r="B7" s="345" t="s">
        <v>16</v>
      </c>
      <c r="C7" s="346"/>
      <c r="D7" s="347"/>
      <c r="E7" s="107">
        <v>4479</v>
      </c>
      <c r="F7" s="108">
        <f>C55+C56</f>
        <v>9327703</v>
      </c>
      <c r="G7" s="101" t="s">
        <v>17</v>
      </c>
      <c r="H7" s="251"/>
      <c r="I7" s="234"/>
      <c r="J7" s="235"/>
      <c r="K7" s="96"/>
    </row>
    <row r="8" spans="1:11" hidden="1" x14ac:dyDescent="0.25">
      <c r="A8" s="110">
        <v>1</v>
      </c>
      <c r="B8" s="111" t="s">
        <v>18</v>
      </c>
      <c r="C8" s="112">
        <v>25696</v>
      </c>
      <c r="D8" s="112"/>
      <c r="E8" s="113">
        <f>D8-C8</f>
        <v>-25696</v>
      </c>
      <c r="F8" s="114">
        <f>$F$7/$E$7*E8</f>
        <v>-53512984.212547444</v>
      </c>
      <c r="G8" s="110"/>
      <c r="H8" s="115"/>
      <c r="I8" s="220"/>
      <c r="J8" s="235"/>
      <c r="K8" s="96"/>
    </row>
    <row r="9" spans="1:11" hidden="1" x14ac:dyDescent="0.25">
      <c r="A9" s="110">
        <v>2</v>
      </c>
      <c r="B9" s="111" t="s">
        <v>19</v>
      </c>
      <c r="C9" s="117">
        <v>31821</v>
      </c>
      <c r="D9" s="117"/>
      <c r="E9" s="118">
        <f>(D9-C9)</f>
        <v>-31821</v>
      </c>
      <c r="F9" s="114">
        <f>$F$7/$E$7*E9</f>
        <v>-66268550.382451445</v>
      </c>
      <c r="G9" s="110"/>
      <c r="H9" s="116"/>
      <c r="I9" s="220"/>
      <c r="J9" s="235"/>
      <c r="K9" s="96"/>
    </row>
    <row r="10" spans="1:11" hidden="1" x14ac:dyDescent="0.25">
      <c r="A10" s="110">
        <v>3</v>
      </c>
      <c r="B10" s="119" t="s">
        <v>20</v>
      </c>
      <c r="C10" s="120">
        <v>13589</v>
      </c>
      <c r="D10" s="120"/>
      <c r="E10" s="118">
        <f t="shared" ref="E10:E34" si="0">D10-C10</f>
        <v>-13589</v>
      </c>
      <c r="F10" s="114">
        <f>$F$7/$E$7*E10</f>
        <v>-28299655.295155171</v>
      </c>
      <c r="G10" s="110"/>
      <c r="H10" s="115"/>
      <c r="I10" s="220"/>
      <c r="J10" s="235"/>
      <c r="K10" s="96"/>
    </row>
    <row r="11" spans="1:11" ht="39" hidden="1" x14ac:dyDescent="0.25">
      <c r="A11" s="121">
        <v>4</v>
      </c>
      <c r="B11" s="122" t="s">
        <v>21</v>
      </c>
      <c r="C11" s="117">
        <v>170451</v>
      </c>
      <c r="D11" s="117"/>
      <c r="E11" s="123">
        <f t="shared" si="0"/>
        <v>-170451</v>
      </c>
      <c r="F11" s="124">
        <f t="shared" ref="F11:F15" si="1">$F$7/$E$7*E11</f>
        <v>-354971266.81245816</v>
      </c>
      <c r="G11" s="125"/>
      <c r="H11" s="126"/>
      <c r="I11" s="237"/>
      <c r="J11" s="235"/>
      <c r="K11" s="96"/>
    </row>
    <row r="12" spans="1:11" hidden="1" x14ac:dyDescent="0.25">
      <c r="A12" s="128">
        <v>5</v>
      </c>
      <c r="B12" s="119" t="s">
        <v>22</v>
      </c>
      <c r="C12" s="129">
        <v>145477</v>
      </c>
      <c r="D12" s="129">
        <v>145477</v>
      </c>
      <c r="E12" s="130">
        <f t="shared" si="0"/>
        <v>0</v>
      </c>
      <c r="F12" s="131">
        <f t="shared" si="1"/>
        <v>0</v>
      </c>
      <c r="G12" s="128"/>
      <c r="H12" s="126"/>
      <c r="I12" s="238"/>
      <c r="J12" s="235"/>
      <c r="K12" s="96"/>
    </row>
    <row r="13" spans="1:11" ht="26.25" hidden="1" x14ac:dyDescent="0.25">
      <c r="A13" s="121">
        <v>6</v>
      </c>
      <c r="B13" s="122" t="s">
        <v>23</v>
      </c>
      <c r="C13" s="132">
        <v>98873</v>
      </c>
      <c r="D13" s="117"/>
      <c r="E13" s="130">
        <f t="shared" si="0"/>
        <v>-98873</v>
      </c>
      <c r="F13" s="133">
        <f>($F$7/$E$7*E13)-F15</f>
        <v>-188780296.77316368</v>
      </c>
      <c r="G13" s="128"/>
      <c r="H13" s="126"/>
      <c r="I13" s="238"/>
      <c r="J13" s="235"/>
      <c r="K13" s="96"/>
    </row>
    <row r="14" spans="1:11" hidden="1" x14ac:dyDescent="0.25">
      <c r="A14" s="110">
        <v>7</v>
      </c>
      <c r="B14" s="119" t="s">
        <v>24</v>
      </c>
      <c r="C14" s="117">
        <v>9780</v>
      </c>
      <c r="D14" s="117"/>
      <c r="E14" s="130">
        <f t="shared" si="0"/>
        <v>-9780</v>
      </c>
      <c r="F14" s="114">
        <f>$F$7/$E$7*E14</f>
        <v>-20367255.043536507</v>
      </c>
      <c r="G14" s="110"/>
      <c r="H14" s="115"/>
      <c r="I14" s="239"/>
      <c r="J14" s="235"/>
      <c r="K14" s="96"/>
    </row>
    <row r="15" spans="1:11" hidden="1" x14ac:dyDescent="0.25">
      <c r="A15" s="110">
        <v>8</v>
      </c>
      <c r="B15" s="119" t="s">
        <v>25</v>
      </c>
      <c r="C15" s="117">
        <v>8224</v>
      </c>
      <c r="D15" s="117"/>
      <c r="E15" s="130">
        <f t="shared" si="0"/>
        <v>-8224</v>
      </c>
      <c r="F15" s="133">
        <f t="shared" si="1"/>
        <v>-17126820.601027016</v>
      </c>
      <c r="G15" s="110"/>
      <c r="H15" s="115"/>
      <c r="I15" s="239"/>
      <c r="J15" s="235"/>
      <c r="K15" s="96"/>
    </row>
    <row r="16" spans="1:11" x14ac:dyDescent="0.25">
      <c r="A16" s="134" t="s">
        <v>26</v>
      </c>
      <c r="B16" s="135" t="s">
        <v>27</v>
      </c>
      <c r="C16" s="136"/>
      <c r="D16" s="136"/>
      <c r="E16" s="130">
        <f t="shared" si="0"/>
        <v>0</v>
      </c>
      <c r="F16" s="131">
        <f>SUM(F17:F34)</f>
        <v>3375540</v>
      </c>
      <c r="G16" s="137"/>
      <c r="H16" s="138"/>
      <c r="I16" s="241"/>
      <c r="J16" s="235"/>
      <c r="K16" s="96"/>
    </row>
    <row r="17" spans="1:11" x14ac:dyDescent="0.25">
      <c r="A17" s="125">
        <v>1</v>
      </c>
      <c r="B17" s="119" t="s">
        <v>28</v>
      </c>
      <c r="C17" s="139">
        <v>6789</v>
      </c>
      <c r="D17" s="139">
        <v>6798</v>
      </c>
      <c r="E17" s="130">
        <f t="shared" si="0"/>
        <v>9</v>
      </c>
      <c r="F17" s="140">
        <f t="shared" ref="F17:F34" si="2">E17*1900*1.08</f>
        <v>18468</v>
      </c>
      <c r="G17" s="141"/>
      <c r="H17" s="142"/>
      <c r="I17" s="242"/>
      <c r="J17" s="243"/>
      <c r="K17" s="96"/>
    </row>
    <row r="18" spans="1:11" x14ac:dyDescent="0.25">
      <c r="A18" s="125">
        <v>2</v>
      </c>
      <c r="B18" s="143" t="s">
        <v>29</v>
      </c>
      <c r="C18" s="144">
        <v>16919</v>
      </c>
      <c r="D18" s="144">
        <v>16919</v>
      </c>
      <c r="E18" s="130">
        <f t="shared" si="0"/>
        <v>0</v>
      </c>
      <c r="F18" s="140">
        <f t="shared" si="2"/>
        <v>0</v>
      </c>
      <c r="G18" s="145" t="s">
        <v>30</v>
      </c>
      <c r="H18" s="142"/>
      <c r="I18" s="242"/>
      <c r="J18" s="244"/>
      <c r="K18" s="96"/>
    </row>
    <row r="19" spans="1:11" x14ac:dyDescent="0.25">
      <c r="A19" s="125">
        <v>3</v>
      </c>
      <c r="B19" s="119" t="s">
        <v>31</v>
      </c>
      <c r="C19" s="146">
        <v>18868</v>
      </c>
      <c r="D19" s="146">
        <v>19003</v>
      </c>
      <c r="E19" s="130">
        <f t="shared" si="0"/>
        <v>135</v>
      </c>
      <c r="F19" s="140">
        <f t="shared" si="2"/>
        <v>277020</v>
      </c>
      <c r="G19" s="145"/>
      <c r="H19" s="142"/>
      <c r="I19" s="242"/>
      <c r="J19" s="245"/>
      <c r="K19" s="96"/>
    </row>
    <row r="20" spans="1:11" x14ac:dyDescent="0.25">
      <c r="A20" s="125">
        <v>4</v>
      </c>
      <c r="B20" s="119" t="s">
        <v>32</v>
      </c>
      <c r="C20" s="146">
        <v>28563</v>
      </c>
      <c r="D20" s="146">
        <v>28645</v>
      </c>
      <c r="E20" s="130">
        <f t="shared" si="0"/>
        <v>82</v>
      </c>
      <c r="F20" s="140">
        <f t="shared" si="2"/>
        <v>168264</v>
      </c>
      <c r="G20" s="145"/>
      <c r="H20" s="142"/>
      <c r="I20" s="242"/>
      <c r="J20" s="245"/>
      <c r="K20" s="96"/>
    </row>
    <row r="21" spans="1:11" x14ac:dyDescent="0.25">
      <c r="A21" s="125">
        <v>5</v>
      </c>
      <c r="B21" s="119" t="s">
        <v>33</v>
      </c>
      <c r="C21" s="146">
        <v>25202</v>
      </c>
      <c r="D21" s="146">
        <v>25202</v>
      </c>
      <c r="E21" s="130">
        <f t="shared" si="0"/>
        <v>0</v>
      </c>
      <c r="F21" s="140">
        <f t="shared" si="2"/>
        <v>0</v>
      </c>
      <c r="G21" s="145" t="s">
        <v>34</v>
      </c>
      <c r="H21" s="142"/>
      <c r="I21" s="240"/>
      <c r="J21" s="245"/>
      <c r="K21" s="96"/>
    </row>
    <row r="22" spans="1:11" x14ac:dyDescent="0.25">
      <c r="A22" s="125">
        <v>6</v>
      </c>
      <c r="B22" s="119" t="s">
        <v>35</v>
      </c>
      <c r="C22" s="139">
        <v>14202</v>
      </c>
      <c r="D22" s="139">
        <v>14435</v>
      </c>
      <c r="E22" s="130">
        <f t="shared" si="0"/>
        <v>233</v>
      </c>
      <c r="F22" s="140">
        <f t="shared" si="2"/>
        <v>478116.00000000006</v>
      </c>
      <c r="G22" s="145"/>
      <c r="H22" s="142"/>
      <c r="I22" s="242"/>
      <c r="J22" s="243"/>
      <c r="K22" s="96"/>
    </row>
    <row r="23" spans="1:11" x14ac:dyDescent="0.25">
      <c r="A23" s="125">
        <v>7</v>
      </c>
      <c r="B23" s="119" t="s">
        <v>36</v>
      </c>
      <c r="C23" s="146">
        <v>21592</v>
      </c>
      <c r="D23" s="146">
        <v>21681</v>
      </c>
      <c r="E23" s="130">
        <f t="shared" si="0"/>
        <v>89</v>
      </c>
      <c r="F23" s="140">
        <f t="shared" si="2"/>
        <v>182628</v>
      </c>
      <c r="G23" s="145"/>
      <c r="H23" s="142"/>
      <c r="I23" s="242"/>
      <c r="J23" s="245"/>
      <c r="K23" s="96"/>
    </row>
    <row r="24" spans="1:11" x14ac:dyDescent="0.25">
      <c r="A24" s="125">
        <v>8</v>
      </c>
      <c r="B24" s="119" t="s">
        <v>37</v>
      </c>
      <c r="C24" s="146">
        <v>23315</v>
      </c>
      <c r="D24" s="146">
        <v>23429</v>
      </c>
      <c r="E24" s="130">
        <f t="shared" si="0"/>
        <v>114</v>
      </c>
      <c r="F24" s="140">
        <f t="shared" si="2"/>
        <v>233928.00000000003</v>
      </c>
      <c r="G24" s="141"/>
      <c r="H24" s="126"/>
      <c r="I24" s="242"/>
      <c r="J24" s="245"/>
      <c r="K24" s="96"/>
    </row>
    <row r="25" spans="1:11" x14ac:dyDescent="0.25">
      <c r="A25" s="125">
        <v>9</v>
      </c>
      <c r="B25" s="119" t="s">
        <v>38</v>
      </c>
      <c r="C25" s="146">
        <v>17105</v>
      </c>
      <c r="D25" s="146">
        <v>17105</v>
      </c>
      <c r="E25" s="130">
        <f t="shared" si="0"/>
        <v>0</v>
      </c>
      <c r="F25" s="140">
        <f t="shared" si="2"/>
        <v>0</v>
      </c>
      <c r="G25" s="141"/>
      <c r="H25" s="142"/>
      <c r="I25" s="242"/>
      <c r="J25" s="245"/>
      <c r="K25" s="96"/>
    </row>
    <row r="26" spans="1:11" x14ac:dyDescent="0.25">
      <c r="A26" s="125">
        <v>10</v>
      </c>
      <c r="B26" s="119" t="s">
        <v>39</v>
      </c>
      <c r="C26" s="147">
        <v>24136</v>
      </c>
      <c r="D26" s="147">
        <v>24142</v>
      </c>
      <c r="E26" s="130">
        <f t="shared" si="0"/>
        <v>6</v>
      </c>
      <c r="F26" s="140">
        <f t="shared" si="2"/>
        <v>12312</v>
      </c>
      <c r="G26" s="141"/>
      <c r="H26" s="142"/>
      <c r="I26" s="236"/>
      <c r="J26" s="246"/>
      <c r="K26" s="96"/>
    </row>
    <row r="27" spans="1:11" x14ac:dyDescent="0.25">
      <c r="A27" s="125">
        <v>11</v>
      </c>
      <c r="B27" s="119" t="s">
        <v>40</v>
      </c>
      <c r="C27" s="146">
        <v>29963</v>
      </c>
      <c r="D27" s="146">
        <v>30202</v>
      </c>
      <c r="E27" s="130">
        <f t="shared" si="0"/>
        <v>239</v>
      </c>
      <c r="F27" s="148">
        <f t="shared" si="2"/>
        <v>490428.00000000006</v>
      </c>
      <c r="G27" s="141"/>
      <c r="H27" s="142"/>
      <c r="I27" s="237"/>
      <c r="J27" s="245"/>
      <c r="K27" s="96"/>
    </row>
    <row r="28" spans="1:11" x14ac:dyDescent="0.25">
      <c r="A28" s="149">
        <v>12</v>
      </c>
      <c r="B28" s="150" t="s">
        <v>41</v>
      </c>
      <c r="C28" s="151">
        <v>10147</v>
      </c>
      <c r="D28" s="151">
        <v>10151</v>
      </c>
      <c r="E28" s="130">
        <f t="shared" si="0"/>
        <v>4</v>
      </c>
      <c r="F28" s="152">
        <f t="shared" si="2"/>
        <v>8208</v>
      </c>
      <c r="G28" s="150"/>
      <c r="H28" s="153"/>
      <c r="I28" s="247"/>
      <c r="J28" s="248"/>
      <c r="K28" s="96"/>
    </row>
    <row r="29" spans="1:11" x14ac:dyDescent="0.25">
      <c r="A29" s="125">
        <v>13</v>
      </c>
      <c r="B29" s="143" t="s">
        <v>42</v>
      </c>
      <c r="C29" s="146">
        <v>17955</v>
      </c>
      <c r="D29" s="146">
        <v>17992</v>
      </c>
      <c r="E29" s="130">
        <f t="shared" si="0"/>
        <v>37</v>
      </c>
      <c r="F29" s="148">
        <f t="shared" si="2"/>
        <v>75924</v>
      </c>
      <c r="G29" s="141"/>
      <c r="H29" s="142"/>
      <c r="I29" s="242"/>
      <c r="J29" s="245"/>
      <c r="K29" s="96"/>
    </row>
    <row r="30" spans="1:11" x14ac:dyDescent="0.25">
      <c r="A30" s="125">
        <v>14</v>
      </c>
      <c r="B30" s="119" t="s">
        <v>43</v>
      </c>
      <c r="C30" s="154">
        <v>16217</v>
      </c>
      <c r="D30" s="154">
        <v>16220</v>
      </c>
      <c r="E30" s="130">
        <f t="shared" si="0"/>
        <v>3</v>
      </c>
      <c r="F30" s="148">
        <f>E30*1900*1.08</f>
        <v>6156</v>
      </c>
      <c r="G30" s="141"/>
      <c r="H30" s="155"/>
      <c r="I30" s="242"/>
      <c r="J30" s="249"/>
      <c r="K30" s="96"/>
    </row>
    <row r="31" spans="1:11" x14ac:dyDescent="0.25">
      <c r="A31" s="125">
        <v>15</v>
      </c>
      <c r="B31" s="143" t="s">
        <v>44</v>
      </c>
      <c r="C31" s="156">
        <v>26269</v>
      </c>
      <c r="D31" s="156">
        <v>26605</v>
      </c>
      <c r="E31" s="130">
        <f t="shared" si="0"/>
        <v>336</v>
      </c>
      <c r="F31" s="148">
        <f>E31*1900*1.08</f>
        <v>689472</v>
      </c>
      <c r="G31" s="141"/>
      <c r="H31" s="142"/>
      <c r="I31" s="242"/>
      <c r="J31" s="250"/>
      <c r="K31" s="96"/>
    </row>
    <row r="32" spans="1:11" ht="26.25" x14ac:dyDescent="0.25">
      <c r="A32" s="125">
        <v>16</v>
      </c>
      <c r="B32" s="157" t="s">
        <v>45</v>
      </c>
      <c r="C32" s="139">
        <v>6990</v>
      </c>
      <c r="D32" s="139">
        <v>7116</v>
      </c>
      <c r="E32" s="130">
        <f t="shared" si="0"/>
        <v>126</v>
      </c>
      <c r="F32" s="148">
        <f t="shared" si="2"/>
        <v>258552.00000000003</v>
      </c>
      <c r="G32" s="145" t="s">
        <v>46</v>
      </c>
      <c r="H32" s="142"/>
      <c r="I32" s="242"/>
      <c r="J32" s="243"/>
      <c r="K32" s="96"/>
    </row>
    <row r="33" spans="1:11" x14ac:dyDescent="0.25">
      <c r="A33" s="125">
        <v>17</v>
      </c>
      <c r="B33" s="119" t="s">
        <v>47</v>
      </c>
      <c r="C33" s="156">
        <v>2999</v>
      </c>
      <c r="D33" s="156">
        <v>3116</v>
      </c>
      <c r="E33" s="130">
        <f t="shared" si="0"/>
        <v>117</v>
      </c>
      <c r="F33" s="148">
        <f t="shared" si="2"/>
        <v>240084.00000000003</v>
      </c>
      <c r="G33" s="145"/>
      <c r="H33" s="142"/>
      <c r="I33" s="242"/>
      <c r="J33" s="250"/>
      <c r="K33" s="96"/>
    </row>
    <row r="34" spans="1:11" x14ac:dyDescent="0.25">
      <c r="A34" s="158">
        <v>18</v>
      </c>
      <c r="B34" s="159" t="s">
        <v>48</v>
      </c>
      <c r="C34" s="160">
        <v>14002</v>
      </c>
      <c r="D34" s="139">
        <v>14117</v>
      </c>
      <c r="E34" s="161">
        <f t="shared" si="0"/>
        <v>115</v>
      </c>
      <c r="F34" s="162">
        <f t="shared" si="2"/>
        <v>235980.00000000003</v>
      </c>
      <c r="G34" s="163"/>
      <c r="H34" s="126"/>
      <c r="I34" s="242"/>
      <c r="J34" s="243"/>
      <c r="K34" s="96"/>
    </row>
    <row r="35" spans="1:11" x14ac:dyDescent="0.25">
      <c r="A35" s="164" t="s">
        <v>67</v>
      </c>
      <c r="B35" s="93" t="s">
        <v>68</v>
      </c>
      <c r="C35" s="165"/>
      <c r="D35" s="166"/>
      <c r="E35" s="167"/>
      <c r="F35" s="168">
        <f>SUM(F17:F34)</f>
        <v>3375540</v>
      </c>
      <c r="G35" s="169"/>
      <c r="H35" s="142"/>
      <c r="I35" s="142"/>
      <c r="J35" s="96"/>
      <c r="K35" s="96"/>
    </row>
    <row r="36" spans="1:11" x14ac:dyDescent="0.25">
      <c r="A36" s="164">
        <v>1</v>
      </c>
      <c r="B36" s="93" t="s">
        <v>66</v>
      </c>
      <c r="C36" s="170"/>
      <c r="D36" s="166"/>
      <c r="E36" s="167"/>
      <c r="F36" s="171">
        <f>F6</f>
        <v>244464280</v>
      </c>
      <c r="G36" s="169"/>
      <c r="H36" s="142"/>
      <c r="I36" s="142"/>
      <c r="J36" s="96"/>
      <c r="K36" s="96"/>
    </row>
    <row r="37" spans="1:11" hidden="1" x14ac:dyDescent="0.25">
      <c r="A37" s="164">
        <v>2</v>
      </c>
      <c r="B37" s="93" t="s">
        <v>52</v>
      </c>
      <c r="C37" s="172"/>
      <c r="D37" s="166"/>
      <c r="E37" s="167"/>
      <c r="F37" s="171">
        <f>SUM(F8:F15,F35)</f>
        <v>-725951289.12033951</v>
      </c>
      <c r="G37" s="169"/>
      <c r="H37" s="142"/>
      <c r="I37" s="142"/>
      <c r="J37" s="96"/>
      <c r="K37" s="96"/>
    </row>
    <row r="38" spans="1:11" hidden="1" x14ac:dyDescent="0.25">
      <c r="A38" s="164">
        <v>3</v>
      </c>
      <c r="B38" s="93" t="s">
        <v>53</v>
      </c>
      <c r="C38" s="172"/>
      <c r="D38" s="166"/>
      <c r="E38" s="167"/>
      <c r="F38" s="171"/>
      <c r="G38" s="169"/>
      <c r="H38" s="142"/>
      <c r="I38" s="142"/>
      <c r="J38" s="96"/>
      <c r="K38" s="96"/>
    </row>
    <row r="39" spans="1:11" x14ac:dyDescent="0.25">
      <c r="A39" s="164">
        <v>2</v>
      </c>
      <c r="B39" s="93" t="s">
        <v>69</v>
      </c>
      <c r="C39" s="172"/>
      <c r="D39" s="166"/>
      <c r="E39" s="167"/>
      <c r="F39" s="171">
        <f>F7</f>
        <v>9327703</v>
      </c>
      <c r="G39" s="169"/>
      <c r="H39" s="142"/>
      <c r="I39" s="142"/>
      <c r="J39" s="96"/>
      <c r="K39" s="96"/>
    </row>
    <row r="40" spans="1:11" x14ac:dyDescent="0.25">
      <c r="A40" s="164">
        <v>3</v>
      </c>
      <c r="B40" s="93" t="s">
        <v>70</v>
      </c>
      <c r="C40" s="351" t="s">
        <v>71</v>
      </c>
      <c r="D40" s="352"/>
      <c r="E40" s="167"/>
      <c r="F40" s="171">
        <f>F17+F19+F20+F22+F26+F31+F30+F28</f>
        <v>1658016</v>
      </c>
      <c r="G40" s="169"/>
      <c r="H40" s="142"/>
      <c r="I40" s="142"/>
      <c r="J40" s="96"/>
      <c r="K40" s="96"/>
    </row>
    <row r="41" spans="1:11" x14ac:dyDescent="0.25">
      <c r="A41" s="187">
        <v>4</v>
      </c>
      <c r="B41" s="188" t="s">
        <v>72</v>
      </c>
      <c r="C41" s="189"/>
      <c r="D41" s="190"/>
      <c r="E41" s="191"/>
      <c r="F41" s="192">
        <f>F23+F24+F27+F29+F33</f>
        <v>1222992</v>
      </c>
      <c r="G41" s="193"/>
      <c r="H41" s="142"/>
      <c r="I41" s="142"/>
      <c r="J41" s="96"/>
      <c r="K41" s="96"/>
    </row>
    <row r="42" spans="1:11" x14ac:dyDescent="0.25">
      <c r="A42" s="194">
        <v>5</v>
      </c>
      <c r="B42" s="353" t="s">
        <v>73</v>
      </c>
      <c r="C42" s="354"/>
      <c r="D42" s="355"/>
      <c r="E42" s="195"/>
      <c r="F42" s="196">
        <f>F34+F32</f>
        <v>494532.00000000006</v>
      </c>
      <c r="G42" s="197"/>
      <c r="H42" s="142"/>
      <c r="I42" s="142"/>
      <c r="J42" s="96"/>
      <c r="K42" s="96"/>
    </row>
    <row r="43" spans="1:11" x14ac:dyDescent="0.25">
      <c r="A43" s="173" t="s">
        <v>55</v>
      </c>
      <c r="B43" s="174"/>
      <c r="C43" s="175"/>
      <c r="D43" s="176"/>
      <c r="E43" s="177"/>
      <c r="F43" s="178">
        <f>SUM(F36:F42)</f>
        <v>-468783766.12033951</v>
      </c>
      <c r="G43" s="179"/>
      <c r="H43" s="138"/>
      <c r="I43" s="142"/>
      <c r="J43" s="96"/>
      <c r="K43" s="96"/>
    </row>
    <row r="44" spans="1:11" x14ac:dyDescent="0.25">
      <c r="A44" s="180"/>
      <c r="B44" s="142"/>
      <c r="C44" s="127"/>
      <c r="D44" s="181" t="s">
        <v>65</v>
      </c>
      <c r="E44" s="182"/>
      <c r="F44" s="182"/>
      <c r="G44" s="183"/>
      <c r="H44" s="126"/>
      <c r="I44" s="142"/>
      <c r="J44" s="96"/>
      <c r="K44" s="96"/>
    </row>
    <row r="45" spans="1:11" x14ac:dyDescent="0.25">
      <c r="A45" s="184"/>
      <c r="B45" s="94"/>
      <c r="C45" s="127"/>
      <c r="D45" s="127"/>
      <c r="E45" s="350" t="s">
        <v>56</v>
      </c>
      <c r="F45" s="350"/>
      <c r="G45" s="185"/>
      <c r="H45" s="142"/>
      <c r="I45" s="142"/>
      <c r="J45" s="96"/>
      <c r="K45" s="96"/>
    </row>
    <row r="46" spans="1:11" x14ac:dyDescent="0.25">
      <c r="A46" s="184"/>
      <c r="B46" s="94"/>
      <c r="C46" s="127"/>
      <c r="D46" s="127"/>
      <c r="E46" s="186"/>
      <c r="F46" s="186"/>
      <c r="G46" s="185"/>
      <c r="H46" s="126">
        <f>F43-C53</f>
        <v>-722575749.12033951</v>
      </c>
      <c r="I46" s="142"/>
      <c r="J46" s="96"/>
      <c r="K46" s="96"/>
    </row>
    <row r="47" spans="1:11" x14ac:dyDescent="0.25">
      <c r="A47" s="184"/>
      <c r="B47" s="142"/>
      <c r="C47" s="127"/>
      <c r="D47" s="127"/>
      <c r="E47" s="349" t="s">
        <v>64</v>
      </c>
      <c r="F47" s="349"/>
      <c r="G47" s="142"/>
      <c r="H47" s="142"/>
      <c r="I47" s="142"/>
      <c r="J47" s="96"/>
      <c r="K47" s="96"/>
    </row>
    <row r="48" spans="1:11" x14ac:dyDescent="0.25">
      <c r="A48" s="81"/>
      <c r="B48" s="36"/>
      <c r="C48" s="20"/>
      <c r="D48" s="82"/>
      <c r="E48" s="85"/>
      <c r="F48" s="340"/>
      <c r="G48" s="340"/>
      <c r="H48" s="19"/>
      <c r="I48" s="36"/>
    </row>
    <row r="49" spans="1:9" x14ac:dyDescent="0.25">
      <c r="A49" s="81"/>
      <c r="B49" s="36"/>
      <c r="C49" s="20"/>
      <c r="D49" s="20"/>
      <c r="E49" s="36"/>
      <c r="F49" s="24"/>
      <c r="G49" s="78"/>
      <c r="H49" s="19"/>
      <c r="I49" s="36"/>
    </row>
    <row r="50" spans="1:9" x14ac:dyDescent="0.25">
      <c r="A50" s="81"/>
      <c r="B50" s="36"/>
      <c r="C50" s="20"/>
      <c r="D50" s="20"/>
      <c r="E50" s="36"/>
      <c r="F50" s="341"/>
      <c r="G50" s="341"/>
      <c r="H50" s="19"/>
      <c r="I50" s="36"/>
    </row>
    <row r="51" spans="1:9" x14ac:dyDescent="0.25">
      <c r="A51" s="81"/>
      <c r="B51" s="36"/>
      <c r="C51" s="20"/>
      <c r="D51" s="20"/>
      <c r="E51" s="36"/>
      <c r="F51" s="86"/>
      <c r="G51" s="86"/>
      <c r="H51" s="19"/>
      <c r="I51" s="36"/>
    </row>
    <row r="52" spans="1:9" x14ac:dyDescent="0.25">
      <c r="A52" s="81"/>
      <c r="B52" s="36"/>
      <c r="C52" s="20"/>
      <c r="D52" s="20"/>
      <c r="E52" s="36"/>
      <c r="F52" s="20"/>
      <c r="G52" s="36"/>
      <c r="H52" s="31"/>
      <c r="I52" s="36"/>
    </row>
    <row r="53" spans="1:9" hidden="1" x14ac:dyDescent="0.25">
      <c r="A53" s="81"/>
      <c r="B53" s="1" t="s">
        <v>57</v>
      </c>
      <c r="C53" s="2">
        <f>SUM(C54:C55)</f>
        <v>253791983</v>
      </c>
      <c r="D53" s="2">
        <f>+F43-C53</f>
        <v>-722575749.12033951</v>
      </c>
      <c r="E53" s="87"/>
      <c r="F53" s="2"/>
      <c r="G53" s="88"/>
      <c r="H53" s="36"/>
      <c r="I53" s="36"/>
    </row>
    <row r="54" spans="1:9" hidden="1" x14ac:dyDescent="0.25">
      <c r="A54" s="81"/>
      <c r="B54" s="1" t="s">
        <v>58</v>
      </c>
      <c r="C54" s="2">
        <f>89592873+74489531+80381876</f>
        <v>244464280</v>
      </c>
      <c r="D54" s="89" t="s">
        <v>59</v>
      </c>
      <c r="E54" s="2"/>
      <c r="F54" s="1"/>
      <c r="G54" s="2"/>
      <c r="H54" s="20"/>
      <c r="I54" s="36"/>
    </row>
    <row r="55" spans="1:9" hidden="1" x14ac:dyDescent="0.25">
      <c r="A55" s="81"/>
      <c r="B55" s="1" t="s">
        <v>60</v>
      </c>
      <c r="C55" s="2">
        <v>9327703</v>
      </c>
      <c r="D55" s="2"/>
      <c r="E55" s="2"/>
      <c r="F55" s="1"/>
      <c r="G55" s="2"/>
      <c r="H55" s="20"/>
      <c r="I55" s="36"/>
    </row>
    <row r="56" spans="1:9" hidden="1" x14ac:dyDescent="0.25">
      <c r="A56" s="81"/>
      <c r="B56" s="90" t="s">
        <v>61</v>
      </c>
      <c r="C56" s="2"/>
      <c r="D56" s="2"/>
      <c r="E56" s="2"/>
      <c r="F56" s="91"/>
      <c r="G56" s="2"/>
      <c r="H56" s="20"/>
      <c r="I56" s="36"/>
    </row>
    <row r="57" spans="1:9" x14ac:dyDescent="0.25">
      <c r="A57" s="81"/>
      <c r="B57" s="1"/>
      <c r="C57" s="2"/>
      <c r="D57" s="2"/>
      <c r="E57" s="1"/>
      <c r="F57" s="2"/>
      <c r="G57" s="2"/>
      <c r="H57" s="20"/>
      <c r="I57" s="36"/>
    </row>
  </sheetData>
  <mergeCells count="11">
    <mergeCell ref="E47:F47"/>
    <mergeCell ref="F48:G48"/>
    <mergeCell ref="F50:G50"/>
    <mergeCell ref="A1:D1"/>
    <mergeCell ref="A2:G2"/>
    <mergeCell ref="A3:G3"/>
    <mergeCell ref="B5:D5"/>
    <mergeCell ref="B7:D7"/>
    <mergeCell ref="E45:F45"/>
    <mergeCell ref="C40:D40"/>
    <mergeCell ref="B42:D42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1"/>
  <sheetViews>
    <sheetView topLeftCell="A32" workbookViewId="0">
      <selection activeCell="F36" sqref="F36"/>
    </sheetView>
  </sheetViews>
  <sheetFormatPr defaultRowHeight="15" x14ac:dyDescent="0.25"/>
  <cols>
    <col min="1" max="1" width="4.7109375" customWidth="1"/>
    <col min="2" max="2" width="27.140625" customWidth="1"/>
    <col min="3" max="3" width="12.140625" customWidth="1"/>
    <col min="4" max="4" width="10.5703125" customWidth="1"/>
    <col min="5" max="5" width="10.42578125" customWidth="1"/>
    <col min="6" max="6" width="14.140625" customWidth="1"/>
    <col min="7" max="7" width="11.42578125" customWidth="1"/>
  </cols>
  <sheetData>
    <row r="1" spans="1:7" s="252" customFormat="1" x14ac:dyDescent="0.25">
      <c r="A1" s="360" t="s">
        <v>78</v>
      </c>
      <c r="B1" s="360"/>
      <c r="C1" s="360"/>
      <c r="D1" s="360"/>
      <c r="E1" s="94"/>
      <c r="F1" s="95"/>
      <c r="G1" s="94"/>
    </row>
    <row r="2" spans="1:7" s="252" customFormat="1" x14ac:dyDescent="0.25">
      <c r="A2" s="365" t="s">
        <v>79</v>
      </c>
      <c r="B2" s="365"/>
      <c r="C2" s="253"/>
      <c r="D2" s="253"/>
      <c r="E2" s="94"/>
      <c r="F2" s="95"/>
      <c r="G2" s="94"/>
    </row>
    <row r="3" spans="1:7" s="252" customFormat="1" x14ac:dyDescent="0.25">
      <c r="A3" s="361" t="s">
        <v>75</v>
      </c>
      <c r="B3" s="361"/>
      <c r="C3" s="361"/>
      <c r="D3" s="361"/>
      <c r="E3" s="361"/>
      <c r="F3" s="361"/>
      <c r="G3" s="361"/>
    </row>
    <row r="4" spans="1:7" s="252" customFormat="1" x14ac:dyDescent="0.25">
      <c r="A4" s="362" t="s">
        <v>74</v>
      </c>
      <c r="B4" s="362"/>
      <c r="C4" s="362"/>
      <c r="D4" s="362"/>
      <c r="E4" s="362"/>
      <c r="F4" s="362"/>
      <c r="G4" s="362"/>
    </row>
    <row r="5" spans="1:7" s="252" customFormat="1" ht="47.25" customHeight="1" x14ac:dyDescent="0.25">
      <c r="A5" s="97" t="s">
        <v>3</v>
      </c>
      <c r="B5" s="97" t="s">
        <v>4</v>
      </c>
      <c r="C5" s="98" t="s">
        <v>5</v>
      </c>
      <c r="D5" s="98" t="s">
        <v>6</v>
      </c>
      <c r="E5" s="99" t="s">
        <v>7</v>
      </c>
      <c r="F5" s="98" t="s">
        <v>8</v>
      </c>
      <c r="G5" s="97" t="s">
        <v>9</v>
      </c>
    </row>
    <row r="6" spans="1:7" s="252" customFormat="1" hidden="1" x14ac:dyDescent="0.25">
      <c r="A6" s="101" t="s">
        <v>10</v>
      </c>
      <c r="B6" s="345" t="s">
        <v>11</v>
      </c>
      <c r="C6" s="346"/>
      <c r="D6" s="347"/>
      <c r="E6" s="102"/>
      <c r="F6" s="103">
        <f>C58</f>
        <v>0</v>
      </c>
      <c r="G6" s="101" t="s">
        <v>12</v>
      </c>
    </row>
    <row r="7" spans="1:7" s="252" customFormat="1" hidden="1" x14ac:dyDescent="0.25">
      <c r="A7" s="101">
        <v>1</v>
      </c>
      <c r="B7" s="259" t="s">
        <v>13</v>
      </c>
      <c r="C7" s="108"/>
      <c r="D7" s="108"/>
      <c r="E7" s="102">
        <f>44185+36475+39640</f>
        <v>120300</v>
      </c>
      <c r="F7" s="108">
        <f>89592873+74489531+80381876</f>
        <v>244464280</v>
      </c>
      <c r="G7" s="101" t="s">
        <v>14</v>
      </c>
    </row>
    <row r="8" spans="1:7" s="252" customFormat="1" hidden="1" x14ac:dyDescent="0.25">
      <c r="A8" s="101" t="s">
        <v>15</v>
      </c>
      <c r="B8" s="345" t="s">
        <v>16</v>
      </c>
      <c r="C8" s="346"/>
      <c r="D8" s="347"/>
      <c r="E8" s="102">
        <v>4479</v>
      </c>
      <c r="F8" s="108">
        <f>C59+C60</f>
        <v>0</v>
      </c>
      <c r="G8" s="101" t="s">
        <v>17</v>
      </c>
    </row>
    <row r="9" spans="1:7" s="252" customFormat="1" hidden="1" x14ac:dyDescent="0.25">
      <c r="A9" s="260">
        <v>1</v>
      </c>
      <c r="B9" s="261" t="s">
        <v>18</v>
      </c>
      <c r="C9" s="262">
        <v>25696</v>
      </c>
      <c r="D9" s="262"/>
      <c r="E9" s="167">
        <f>D9-C9</f>
        <v>-25696</v>
      </c>
      <c r="F9" s="131">
        <f>$F$8/$E$8*E9</f>
        <v>0</v>
      </c>
      <c r="G9" s="260"/>
    </row>
    <row r="10" spans="1:7" s="252" customFormat="1" hidden="1" x14ac:dyDescent="0.25">
      <c r="A10" s="260">
        <v>2</v>
      </c>
      <c r="B10" s="261" t="s">
        <v>19</v>
      </c>
      <c r="C10" s="263">
        <v>31821</v>
      </c>
      <c r="D10" s="263"/>
      <c r="E10" s="191">
        <f>(D10-C10)</f>
        <v>-31821</v>
      </c>
      <c r="F10" s="131">
        <f>$F$8/$E$8*E10</f>
        <v>0</v>
      </c>
      <c r="G10" s="260"/>
    </row>
    <row r="11" spans="1:7" s="252" customFormat="1" hidden="1" x14ac:dyDescent="0.25">
      <c r="A11" s="260">
        <v>3</v>
      </c>
      <c r="B11" s="135" t="s">
        <v>20</v>
      </c>
      <c r="C11" s="264">
        <v>13589</v>
      </c>
      <c r="D11" s="264"/>
      <c r="E11" s="191">
        <f t="shared" ref="E11:E35" si="0">D11-C11</f>
        <v>-13589</v>
      </c>
      <c r="F11" s="131">
        <f>$F$8/$E$8*E11</f>
        <v>0</v>
      </c>
      <c r="G11" s="260"/>
    </row>
    <row r="12" spans="1:7" s="252" customFormat="1" ht="26.25" hidden="1" x14ac:dyDescent="0.25">
      <c r="A12" s="265">
        <v>4</v>
      </c>
      <c r="B12" s="266" t="s">
        <v>21</v>
      </c>
      <c r="C12" s="263">
        <v>170451</v>
      </c>
      <c r="D12" s="263"/>
      <c r="E12" s="267">
        <f t="shared" si="0"/>
        <v>-170451</v>
      </c>
      <c r="F12" s="268">
        <f t="shared" ref="F12:F16" si="1">$F$8/$E$8*E12</f>
        <v>0</v>
      </c>
      <c r="G12" s="269"/>
    </row>
    <row r="13" spans="1:7" s="252" customFormat="1" hidden="1" x14ac:dyDescent="0.25">
      <c r="A13" s="134">
        <v>5</v>
      </c>
      <c r="B13" s="135" t="s">
        <v>22</v>
      </c>
      <c r="C13" s="129">
        <v>145477</v>
      </c>
      <c r="D13" s="129">
        <v>145477</v>
      </c>
      <c r="E13" s="254">
        <f t="shared" si="0"/>
        <v>0</v>
      </c>
      <c r="F13" s="131">
        <f t="shared" si="1"/>
        <v>0</v>
      </c>
      <c r="G13" s="134"/>
    </row>
    <row r="14" spans="1:7" s="252" customFormat="1" ht="26.25" hidden="1" x14ac:dyDescent="0.25">
      <c r="A14" s="265">
        <v>6</v>
      </c>
      <c r="B14" s="266" t="s">
        <v>23</v>
      </c>
      <c r="C14" s="270">
        <v>98873</v>
      </c>
      <c r="D14" s="263"/>
      <c r="E14" s="254">
        <f t="shared" si="0"/>
        <v>-98873</v>
      </c>
      <c r="F14" s="271">
        <f>($F$8/$E$8*E14)-F16</f>
        <v>0</v>
      </c>
      <c r="G14" s="134"/>
    </row>
    <row r="15" spans="1:7" s="252" customFormat="1" hidden="1" x14ac:dyDescent="0.25">
      <c r="A15" s="260">
        <v>7</v>
      </c>
      <c r="B15" s="135" t="s">
        <v>24</v>
      </c>
      <c r="C15" s="263">
        <v>9780</v>
      </c>
      <c r="D15" s="263"/>
      <c r="E15" s="254">
        <f t="shared" si="0"/>
        <v>-9780</v>
      </c>
      <c r="F15" s="131">
        <f>$F$8/$E$8*E15</f>
        <v>0</v>
      </c>
      <c r="G15" s="260"/>
    </row>
    <row r="16" spans="1:7" s="252" customFormat="1" hidden="1" x14ac:dyDescent="0.25">
      <c r="A16" s="260">
        <v>8</v>
      </c>
      <c r="B16" s="135" t="s">
        <v>25</v>
      </c>
      <c r="C16" s="263">
        <v>8224</v>
      </c>
      <c r="D16" s="263"/>
      <c r="E16" s="254">
        <f t="shared" si="0"/>
        <v>-8224</v>
      </c>
      <c r="F16" s="271">
        <f t="shared" si="1"/>
        <v>0</v>
      </c>
      <c r="G16" s="260"/>
    </row>
    <row r="17" spans="1:7" s="252" customFormat="1" x14ac:dyDescent="0.25">
      <c r="A17" s="134" t="s">
        <v>10</v>
      </c>
      <c r="B17" s="135" t="s">
        <v>27</v>
      </c>
      <c r="C17" s="136"/>
      <c r="D17" s="136"/>
      <c r="E17" s="254"/>
      <c r="F17" s="131"/>
      <c r="G17" s="137"/>
    </row>
    <row r="18" spans="1:7" x14ac:dyDescent="0.25">
      <c r="A18" s="125">
        <v>1</v>
      </c>
      <c r="B18" s="119" t="s">
        <v>28</v>
      </c>
      <c r="C18" s="139">
        <v>6798</v>
      </c>
      <c r="D18" s="139">
        <v>6808</v>
      </c>
      <c r="E18" s="130">
        <f t="shared" si="0"/>
        <v>10</v>
      </c>
      <c r="F18" s="140">
        <f t="shared" ref="F18:F36" si="2">E18*1900*1.08</f>
        <v>20520</v>
      </c>
      <c r="G18" s="141"/>
    </row>
    <row r="19" spans="1:7" ht="13.5" customHeight="1" x14ac:dyDescent="0.25">
      <c r="A19" s="125">
        <v>2</v>
      </c>
      <c r="B19" s="143" t="s">
        <v>29</v>
      </c>
      <c r="C19" s="144">
        <v>16919</v>
      </c>
      <c r="D19" s="144">
        <v>16919</v>
      </c>
      <c r="E19" s="130">
        <f t="shared" si="0"/>
        <v>0</v>
      </c>
      <c r="F19" s="140">
        <f t="shared" si="2"/>
        <v>0</v>
      </c>
      <c r="G19" s="145" t="s">
        <v>30</v>
      </c>
    </row>
    <row r="20" spans="1:7" x14ac:dyDescent="0.25">
      <c r="A20" s="125">
        <v>3</v>
      </c>
      <c r="B20" s="119" t="s">
        <v>31</v>
      </c>
      <c r="C20" s="146">
        <v>19003</v>
      </c>
      <c r="D20" s="146">
        <v>19140</v>
      </c>
      <c r="E20" s="130">
        <f t="shared" si="0"/>
        <v>137</v>
      </c>
      <c r="F20" s="140">
        <f t="shared" si="2"/>
        <v>281124</v>
      </c>
      <c r="G20" s="145"/>
    </row>
    <row r="21" spans="1:7" x14ac:dyDescent="0.25">
      <c r="A21" s="125">
        <v>4</v>
      </c>
      <c r="B21" s="119" t="s">
        <v>32</v>
      </c>
      <c r="C21" s="146">
        <v>28645</v>
      </c>
      <c r="D21" s="146">
        <v>28721</v>
      </c>
      <c r="E21" s="130">
        <f t="shared" si="0"/>
        <v>76</v>
      </c>
      <c r="F21" s="140">
        <f t="shared" si="2"/>
        <v>155952</v>
      </c>
      <c r="G21" s="145"/>
    </row>
    <row r="22" spans="1:7" ht="15" customHeight="1" x14ac:dyDescent="0.25">
      <c r="A22" s="125">
        <v>5</v>
      </c>
      <c r="B22" s="119" t="s">
        <v>33</v>
      </c>
      <c r="C22" s="146">
        <v>25202</v>
      </c>
      <c r="D22" s="146">
        <v>25202</v>
      </c>
      <c r="E22" s="130">
        <f t="shared" si="0"/>
        <v>0</v>
      </c>
      <c r="F22" s="140">
        <f t="shared" si="2"/>
        <v>0</v>
      </c>
      <c r="G22" s="145" t="s">
        <v>34</v>
      </c>
    </row>
    <row r="23" spans="1:7" x14ac:dyDescent="0.25">
      <c r="A23" s="125">
        <v>6</v>
      </c>
      <c r="B23" s="119" t="s">
        <v>35</v>
      </c>
      <c r="C23" s="139">
        <v>14435</v>
      </c>
      <c r="D23" s="139">
        <v>14627</v>
      </c>
      <c r="E23" s="130">
        <f t="shared" si="0"/>
        <v>192</v>
      </c>
      <c r="F23" s="140">
        <f t="shared" si="2"/>
        <v>393984</v>
      </c>
      <c r="G23" s="145"/>
    </row>
    <row r="24" spans="1:7" x14ac:dyDescent="0.25">
      <c r="A24" s="125">
        <v>7</v>
      </c>
      <c r="B24" s="119" t="s">
        <v>36</v>
      </c>
      <c r="C24" s="146">
        <v>21681</v>
      </c>
      <c r="D24" s="146">
        <v>21791</v>
      </c>
      <c r="E24" s="130">
        <f t="shared" si="0"/>
        <v>110</v>
      </c>
      <c r="F24" s="140">
        <f t="shared" si="2"/>
        <v>225720.00000000003</v>
      </c>
      <c r="G24" s="145"/>
    </row>
    <row r="25" spans="1:7" x14ac:dyDescent="0.25">
      <c r="A25" s="125">
        <v>8</v>
      </c>
      <c r="B25" s="119" t="s">
        <v>37</v>
      </c>
      <c r="C25" s="146">
        <v>23429</v>
      </c>
      <c r="D25" s="146">
        <v>23557</v>
      </c>
      <c r="E25" s="130">
        <f t="shared" si="0"/>
        <v>128</v>
      </c>
      <c r="F25" s="140">
        <f t="shared" si="2"/>
        <v>262656</v>
      </c>
      <c r="G25" s="141"/>
    </row>
    <row r="26" spans="1:7" x14ac:dyDescent="0.25">
      <c r="A26" s="125">
        <v>9</v>
      </c>
      <c r="B26" s="119" t="s">
        <v>38</v>
      </c>
      <c r="C26" s="146">
        <v>17105</v>
      </c>
      <c r="D26" s="146">
        <v>17105</v>
      </c>
      <c r="E26" s="130">
        <f t="shared" si="0"/>
        <v>0</v>
      </c>
      <c r="F26" s="140">
        <f t="shared" si="2"/>
        <v>0</v>
      </c>
      <c r="G26" s="141"/>
    </row>
    <row r="27" spans="1:7" x14ac:dyDescent="0.25">
      <c r="A27" s="125">
        <v>10</v>
      </c>
      <c r="B27" s="119" t="s">
        <v>39</v>
      </c>
      <c r="C27" s="147">
        <v>24142</v>
      </c>
      <c r="D27" s="147">
        <v>24151</v>
      </c>
      <c r="E27" s="130">
        <f t="shared" si="0"/>
        <v>9</v>
      </c>
      <c r="F27" s="140">
        <f t="shared" si="2"/>
        <v>18468</v>
      </c>
      <c r="G27" s="141"/>
    </row>
    <row r="28" spans="1:7" x14ac:dyDescent="0.25">
      <c r="A28" s="125">
        <v>11</v>
      </c>
      <c r="B28" s="119" t="s">
        <v>40</v>
      </c>
      <c r="C28" s="146">
        <v>30202</v>
      </c>
      <c r="D28" s="146">
        <v>30473</v>
      </c>
      <c r="E28" s="130">
        <f t="shared" si="0"/>
        <v>271</v>
      </c>
      <c r="F28" s="148">
        <f t="shared" si="2"/>
        <v>556092</v>
      </c>
      <c r="G28" s="141"/>
    </row>
    <row r="29" spans="1:7" x14ac:dyDescent="0.25">
      <c r="A29" s="149">
        <v>12</v>
      </c>
      <c r="B29" s="150" t="s">
        <v>41</v>
      </c>
      <c r="C29" s="151">
        <v>10151</v>
      </c>
      <c r="D29" s="151">
        <v>10164</v>
      </c>
      <c r="E29" s="130">
        <f t="shared" si="0"/>
        <v>13</v>
      </c>
      <c r="F29" s="152">
        <f t="shared" si="2"/>
        <v>26676</v>
      </c>
      <c r="G29" s="150"/>
    </row>
    <row r="30" spans="1:7" x14ac:dyDescent="0.25">
      <c r="A30" s="125">
        <v>13</v>
      </c>
      <c r="B30" s="143" t="s">
        <v>42</v>
      </c>
      <c r="C30" s="146">
        <v>17992</v>
      </c>
      <c r="D30" s="146">
        <v>18007</v>
      </c>
      <c r="E30" s="130">
        <f t="shared" si="0"/>
        <v>15</v>
      </c>
      <c r="F30" s="148">
        <f t="shared" si="2"/>
        <v>30780.000000000004</v>
      </c>
      <c r="G30" s="141"/>
    </row>
    <row r="31" spans="1:7" x14ac:dyDescent="0.25">
      <c r="A31" s="125">
        <v>14</v>
      </c>
      <c r="B31" s="119" t="s">
        <v>43</v>
      </c>
      <c r="C31" s="154">
        <v>16220</v>
      </c>
      <c r="D31" s="154">
        <v>16228</v>
      </c>
      <c r="E31" s="130">
        <f t="shared" si="0"/>
        <v>8</v>
      </c>
      <c r="F31" s="148">
        <f>E31*1900*1.08</f>
        <v>16416</v>
      </c>
      <c r="G31" s="141"/>
    </row>
    <row r="32" spans="1:7" x14ac:dyDescent="0.25">
      <c r="A32" s="125">
        <v>15</v>
      </c>
      <c r="B32" s="143" t="s">
        <v>44</v>
      </c>
      <c r="C32" s="156">
        <v>26605</v>
      </c>
      <c r="D32" s="156">
        <v>27008</v>
      </c>
      <c r="E32" s="130">
        <f t="shared" si="0"/>
        <v>403</v>
      </c>
      <c r="F32" s="148">
        <f>E32*1900*1.08</f>
        <v>826956</v>
      </c>
      <c r="G32" s="141"/>
    </row>
    <row r="33" spans="1:7" ht="26.25" x14ac:dyDescent="0.25">
      <c r="A33" s="214">
        <v>16</v>
      </c>
      <c r="B33" s="157" t="s">
        <v>45</v>
      </c>
      <c r="C33" s="139">
        <v>7116</v>
      </c>
      <c r="D33" s="139">
        <v>7243</v>
      </c>
      <c r="E33" s="215">
        <f t="shared" si="0"/>
        <v>127</v>
      </c>
      <c r="F33" s="148">
        <f t="shared" si="2"/>
        <v>260604.00000000003</v>
      </c>
      <c r="G33" s="145" t="s">
        <v>77</v>
      </c>
    </row>
    <row r="34" spans="1:7" x14ac:dyDescent="0.25">
      <c r="A34" s="125">
        <v>17</v>
      </c>
      <c r="B34" s="119" t="s">
        <v>47</v>
      </c>
      <c r="C34" s="156">
        <v>3116</v>
      </c>
      <c r="D34" s="156">
        <v>3252</v>
      </c>
      <c r="E34" s="130">
        <f t="shared" si="0"/>
        <v>136</v>
      </c>
      <c r="F34" s="148">
        <f t="shared" si="2"/>
        <v>279072</v>
      </c>
      <c r="G34" s="145"/>
    </row>
    <row r="35" spans="1:7" x14ac:dyDescent="0.25">
      <c r="A35" s="158">
        <v>18</v>
      </c>
      <c r="B35" s="159" t="s">
        <v>48</v>
      </c>
      <c r="C35" s="139">
        <v>14117</v>
      </c>
      <c r="D35" s="139">
        <v>14251</v>
      </c>
      <c r="E35" s="161">
        <f t="shared" si="0"/>
        <v>134</v>
      </c>
      <c r="F35" s="162">
        <f t="shared" si="2"/>
        <v>274968</v>
      </c>
      <c r="G35" s="163"/>
    </row>
    <row r="36" spans="1:7" ht="28.5" customHeight="1" x14ac:dyDescent="0.25">
      <c r="A36" s="216" t="s">
        <v>15</v>
      </c>
      <c r="B36" s="229" t="s">
        <v>80</v>
      </c>
      <c r="C36" s="139">
        <v>13589</v>
      </c>
      <c r="D36" s="139">
        <v>14176</v>
      </c>
      <c r="E36" s="231">
        <f>D36-C36</f>
        <v>587</v>
      </c>
      <c r="F36" s="230">
        <f t="shared" si="2"/>
        <v>1204524</v>
      </c>
      <c r="G36" s="218"/>
    </row>
    <row r="37" spans="1:7" s="252" customFormat="1" x14ac:dyDescent="0.25">
      <c r="A37" s="255" t="s">
        <v>26</v>
      </c>
      <c r="B37" s="217" t="s">
        <v>68</v>
      </c>
      <c r="C37" s="129"/>
      <c r="D37" s="129"/>
      <c r="E37" s="256"/>
      <c r="F37" s="257">
        <f>SUM(F18:F36)</f>
        <v>4834512</v>
      </c>
      <c r="G37" s="258"/>
    </row>
    <row r="38" spans="1:7" hidden="1" x14ac:dyDescent="0.25">
      <c r="A38" s="199">
        <v>1</v>
      </c>
      <c r="B38" s="200" t="s">
        <v>66</v>
      </c>
      <c r="C38" s="202"/>
      <c r="D38" s="201"/>
      <c r="E38" s="113"/>
      <c r="F38" s="140">
        <f>F7</f>
        <v>244464280</v>
      </c>
      <c r="G38" s="169"/>
    </row>
    <row r="39" spans="1:7" hidden="1" x14ac:dyDescent="0.25">
      <c r="A39" s="199">
        <v>2</v>
      </c>
      <c r="B39" s="200" t="s">
        <v>52</v>
      </c>
      <c r="C39" s="203"/>
      <c r="D39" s="201"/>
      <c r="E39" s="113"/>
      <c r="F39" s="140">
        <f>SUM(F9:F16,F37)</f>
        <v>4834512</v>
      </c>
      <c r="G39" s="169"/>
    </row>
    <row r="40" spans="1:7" hidden="1" x14ac:dyDescent="0.25">
      <c r="A40" s="199">
        <v>3</v>
      </c>
      <c r="B40" s="200" t="s">
        <v>53</v>
      </c>
      <c r="C40" s="203"/>
      <c r="D40" s="201"/>
      <c r="E40" s="113"/>
      <c r="F40" s="140"/>
      <c r="G40" s="169"/>
    </row>
    <row r="41" spans="1:7" hidden="1" x14ac:dyDescent="0.25">
      <c r="A41" s="199">
        <v>2</v>
      </c>
      <c r="B41" s="200" t="s">
        <v>69</v>
      </c>
      <c r="C41" s="203"/>
      <c r="D41" s="201"/>
      <c r="E41" s="113"/>
      <c r="F41" s="140">
        <f>F8</f>
        <v>0</v>
      </c>
      <c r="G41" s="169"/>
    </row>
    <row r="42" spans="1:7" hidden="1" x14ac:dyDescent="0.25">
      <c r="A42" s="199">
        <v>3</v>
      </c>
      <c r="B42" s="200" t="s">
        <v>70</v>
      </c>
      <c r="C42" s="363" t="s">
        <v>71</v>
      </c>
      <c r="D42" s="364"/>
      <c r="E42" s="113"/>
      <c r="F42" s="140">
        <f>F18+F20+F21+F23+F27+F32+F31+F29</f>
        <v>1740096</v>
      </c>
      <c r="G42" s="169"/>
    </row>
    <row r="43" spans="1:7" hidden="1" x14ac:dyDescent="0.25">
      <c r="A43" s="204">
        <v>4</v>
      </c>
      <c r="B43" s="205" t="s">
        <v>72</v>
      </c>
      <c r="C43" s="206"/>
      <c r="D43" s="207"/>
      <c r="E43" s="118"/>
      <c r="F43" s="208">
        <f>F24+F25+F28+F30+F34</f>
        <v>1354320</v>
      </c>
      <c r="G43" s="193"/>
    </row>
    <row r="44" spans="1:7" hidden="1" x14ac:dyDescent="0.25">
      <c r="A44" s="209">
        <v>5</v>
      </c>
      <c r="B44" s="356" t="s">
        <v>73</v>
      </c>
      <c r="C44" s="357"/>
      <c r="D44" s="358"/>
      <c r="E44" s="210"/>
      <c r="F44" s="211">
        <f>F35+F33</f>
        <v>535572</v>
      </c>
      <c r="G44" s="197"/>
    </row>
    <row r="45" spans="1:7" hidden="1" x14ac:dyDescent="0.25">
      <c r="A45" s="212" t="s">
        <v>55</v>
      </c>
      <c r="B45" s="174"/>
      <c r="C45" s="175"/>
      <c r="D45" s="225"/>
      <c r="E45" s="226"/>
      <c r="F45" s="227">
        <f>SUM(F38:F44)</f>
        <v>252928780</v>
      </c>
      <c r="G45" s="228"/>
    </row>
    <row r="46" spans="1:7" x14ac:dyDescent="0.25">
      <c r="A46" s="219"/>
      <c r="B46" s="220"/>
      <c r="C46" s="221"/>
      <c r="D46" s="221"/>
      <c r="E46" s="222"/>
      <c r="F46" s="223"/>
      <c r="G46" s="224"/>
    </row>
    <row r="47" spans="1:7" x14ac:dyDescent="0.25">
      <c r="A47" s="180"/>
      <c r="B47" s="142"/>
      <c r="C47" s="127"/>
      <c r="D47" s="366" t="s">
        <v>76</v>
      </c>
      <c r="E47" s="366"/>
      <c r="F47" s="366"/>
      <c r="G47" s="366"/>
    </row>
    <row r="48" spans="1:7" x14ac:dyDescent="0.25">
      <c r="A48" s="184"/>
      <c r="B48" s="142"/>
      <c r="C48" s="127"/>
      <c r="D48" s="82"/>
      <c r="E48" s="348" t="s">
        <v>56</v>
      </c>
      <c r="F48" s="348"/>
      <c r="G48" s="213"/>
    </row>
    <row r="49" spans="1:7" x14ac:dyDescent="0.25">
      <c r="A49" s="184"/>
      <c r="B49" s="142"/>
      <c r="C49" s="127"/>
      <c r="D49" s="82"/>
      <c r="E49" s="198"/>
      <c r="F49" s="198"/>
      <c r="G49" s="213"/>
    </row>
    <row r="50" spans="1:7" x14ac:dyDescent="0.25">
      <c r="A50" s="184"/>
      <c r="B50" s="94"/>
      <c r="C50" s="127"/>
      <c r="D50" s="82"/>
      <c r="E50" s="198"/>
      <c r="F50" s="198"/>
      <c r="G50" s="185"/>
    </row>
    <row r="51" spans="1:7" x14ac:dyDescent="0.25">
      <c r="A51" s="184"/>
      <c r="B51" s="142"/>
      <c r="C51" s="127"/>
      <c r="D51" s="82"/>
      <c r="E51" s="359" t="s">
        <v>64</v>
      </c>
      <c r="F51" s="359"/>
      <c r="G51" s="142"/>
    </row>
  </sheetData>
  <mergeCells count="11">
    <mergeCell ref="B44:D44"/>
    <mergeCell ref="E48:F48"/>
    <mergeCell ref="E51:F51"/>
    <mergeCell ref="A1:D1"/>
    <mergeCell ref="A3:G3"/>
    <mergeCell ref="A4:G4"/>
    <mergeCell ref="B6:D6"/>
    <mergeCell ref="B8:D8"/>
    <mergeCell ref="C42:D42"/>
    <mergeCell ref="A2:B2"/>
    <mergeCell ref="D47:G47"/>
  </mergeCells>
  <pageMargins left="0.70866141732283472" right="0.70866141732283472" top="0.74803149606299213" bottom="0.74803149606299213" header="0.31496062992125984" footer="0.31496062992125984"/>
  <pageSetup paperSize="9" scale="95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4" workbookViewId="0">
      <selection activeCell="E9" sqref="E9"/>
    </sheetView>
  </sheetViews>
  <sheetFormatPr defaultRowHeight="15" x14ac:dyDescent="0.25"/>
  <cols>
    <col min="1" max="1" width="6.140625" customWidth="1"/>
    <col min="2" max="2" width="25.7109375" customWidth="1"/>
    <col min="3" max="3" width="10.140625" customWidth="1"/>
    <col min="4" max="4" width="9.5703125" customWidth="1"/>
    <col min="5" max="5" width="9" customWidth="1"/>
    <col min="6" max="6" width="13.28515625" customWidth="1"/>
    <col min="7" max="7" width="11.7109375" customWidth="1"/>
  </cols>
  <sheetData>
    <row r="1" spans="1:7" s="252" customFormat="1" x14ac:dyDescent="0.25">
      <c r="A1" s="360" t="s">
        <v>78</v>
      </c>
      <c r="B1" s="360"/>
      <c r="C1" s="360"/>
      <c r="D1" s="360"/>
      <c r="E1" s="94"/>
      <c r="F1" s="95"/>
      <c r="G1" s="94"/>
    </row>
    <row r="2" spans="1:7" s="252" customFormat="1" x14ac:dyDescent="0.25">
      <c r="A2" s="365" t="s">
        <v>79</v>
      </c>
      <c r="B2" s="365"/>
      <c r="C2" s="253"/>
      <c r="D2" s="253"/>
      <c r="E2" s="94"/>
      <c r="F2" s="95"/>
      <c r="G2" s="94"/>
    </row>
    <row r="3" spans="1:7" s="252" customFormat="1" x14ac:dyDescent="0.25">
      <c r="A3" s="361" t="s">
        <v>75</v>
      </c>
      <c r="B3" s="361"/>
      <c r="C3" s="361"/>
      <c r="D3" s="361"/>
      <c r="E3" s="361"/>
      <c r="F3" s="361"/>
      <c r="G3" s="361"/>
    </row>
    <row r="4" spans="1:7" s="252" customFormat="1" x14ac:dyDescent="0.25">
      <c r="A4" s="362" t="s">
        <v>82</v>
      </c>
      <c r="B4" s="362"/>
      <c r="C4" s="362"/>
      <c r="D4" s="362"/>
      <c r="E4" s="362"/>
      <c r="F4" s="362"/>
      <c r="G4" s="362"/>
    </row>
    <row r="5" spans="1:7" s="252" customFormat="1" ht="38.25" x14ac:dyDescent="0.25">
      <c r="A5" s="97" t="s">
        <v>3</v>
      </c>
      <c r="B5" s="97" t="s">
        <v>4</v>
      </c>
      <c r="C5" s="98" t="s">
        <v>5</v>
      </c>
      <c r="D5" s="98" t="s">
        <v>85</v>
      </c>
      <c r="E5" s="99" t="s">
        <v>7</v>
      </c>
      <c r="F5" s="98" t="s">
        <v>8</v>
      </c>
      <c r="G5" s="97" t="s">
        <v>9</v>
      </c>
    </row>
    <row r="6" spans="1:7" s="252" customFormat="1" ht="20.100000000000001" customHeight="1" x14ac:dyDescent="0.25">
      <c r="A6" s="134" t="s">
        <v>10</v>
      </c>
      <c r="B6" s="135" t="s">
        <v>27</v>
      </c>
      <c r="C6" s="136"/>
      <c r="D6" s="136"/>
      <c r="E6" s="254"/>
      <c r="F6" s="131"/>
      <c r="G6" s="137"/>
    </row>
    <row r="7" spans="1:7" ht="20.100000000000001" customHeight="1" x14ac:dyDescent="0.25">
      <c r="A7" s="125">
        <v>1</v>
      </c>
      <c r="B7" s="119" t="s">
        <v>28</v>
      </c>
      <c r="C7" s="139">
        <v>6808</v>
      </c>
      <c r="D7" s="139">
        <v>6826</v>
      </c>
      <c r="E7" s="130">
        <f t="shared" ref="E7:E25" si="0">D7-C7</f>
        <v>18</v>
      </c>
      <c r="F7" s="140">
        <f t="shared" ref="F7:F25" si="1">E7*1900*1.08</f>
        <v>36936</v>
      </c>
      <c r="G7" s="141"/>
    </row>
    <row r="8" spans="1:7" ht="20.100000000000001" customHeight="1" x14ac:dyDescent="0.25">
      <c r="A8" s="125">
        <v>2</v>
      </c>
      <c r="B8" s="143" t="s">
        <v>29</v>
      </c>
      <c r="C8" s="144">
        <v>16919</v>
      </c>
      <c r="D8" s="144">
        <v>16920</v>
      </c>
      <c r="E8" s="130">
        <f t="shared" si="0"/>
        <v>1</v>
      </c>
      <c r="F8" s="140">
        <f t="shared" si="1"/>
        <v>2052</v>
      </c>
      <c r="G8" s="145" t="s">
        <v>30</v>
      </c>
    </row>
    <row r="9" spans="1:7" ht="20.100000000000001" customHeight="1" x14ac:dyDescent="0.25">
      <c r="A9" s="125">
        <v>3</v>
      </c>
      <c r="B9" s="119" t="s">
        <v>31</v>
      </c>
      <c r="C9" s="146">
        <v>19140</v>
      </c>
      <c r="D9" s="146">
        <v>19291</v>
      </c>
      <c r="E9" s="130">
        <f t="shared" si="0"/>
        <v>151</v>
      </c>
      <c r="F9" s="140">
        <f t="shared" si="1"/>
        <v>309852</v>
      </c>
      <c r="G9" s="145"/>
    </row>
    <row r="10" spans="1:7" ht="20.100000000000001" customHeight="1" x14ac:dyDescent="0.25">
      <c r="A10" s="125">
        <v>4</v>
      </c>
      <c r="B10" s="119" t="s">
        <v>32</v>
      </c>
      <c r="C10" s="146">
        <v>28721</v>
      </c>
      <c r="D10" s="146">
        <v>28798</v>
      </c>
      <c r="E10" s="130">
        <f t="shared" si="0"/>
        <v>77</v>
      </c>
      <c r="F10" s="140">
        <f t="shared" si="1"/>
        <v>158004</v>
      </c>
      <c r="G10" s="145"/>
    </row>
    <row r="11" spans="1:7" ht="20.100000000000001" customHeight="1" x14ac:dyDescent="0.25">
      <c r="A11" s="125">
        <v>5</v>
      </c>
      <c r="B11" s="119" t="s">
        <v>33</v>
      </c>
      <c r="C11" s="146">
        <v>25202</v>
      </c>
      <c r="D11" s="146">
        <v>25202</v>
      </c>
      <c r="E11" s="130">
        <f t="shared" si="0"/>
        <v>0</v>
      </c>
      <c r="F11" s="140">
        <f t="shared" si="1"/>
        <v>0</v>
      </c>
      <c r="G11" s="145" t="s">
        <v>34</v>
      </c>
    </row>
    <row r="12" spans="1:7" ht="20.100000000000001" customHeight="1" x14ac:dyDescent="0.25">
      <c r="A12" s="125">
        <v>6</v>
      </c>
      <c r="B12" s="119" t="s">
        <v>35</v>
      </c>
      <c r="C12" s="139">
        <v>14627</v>
      </c>
      <c r="D12" s="139">
        <v>14909</v>
      </c>
      <c r="E12" s="130">
        <f t="shared" si="0"/>
        <v>282</v>
      </c>
      <c r="F12" s="140">
        <f t="shared" si="1"/>
        <v>578664</v>
      </c>
      <c r="G12" s="145"/>
    </row>
    <row r="13" spans="1:7" ht="20.100000000000001" customHeight="1" x14ac:dyDescent="0.25">
      <c r="A13" s="125">
        <v>7</v>
      </c>
      <c r="B13" s="119" t="s">
        <v>36</v>
      </c>
      <c r="C13" s="146">
        <v>21791</v>
      </c>
      <c r="D13" s="146">
        <v>21806</v>
      </c>
      <c r="E13" s="130">
        <f t="shared" si="0"/>
        <v>15</v>
      </c>
      <c r="F13" s="140">
        <f t="shared" si="1"/>
        <v>30780.000000000004</v>
      </c>
      <c r="G13" s="145"/>
    </row>
    <row r="14" spans="1:7" ht="20.100000000000001" customHeight="1" x14ac:dyDescent="0.25">
      <c r="A14" s="125">
        <v>8</v>
      </c>
      <c r="B14" s="119" t="s">
        <v>37</v>
      </c>
      <c r="C14" s="146">
        <v>23557</v>
      </c>
      <c r="D14" s="146">
        <v>23702</v>
      </c>
      <c r="E14" s="130">
        <f t="shared" si="0"/>
        <v>145</v>
      </c>
      <c r="F14" s="140">
        <f t="shared" si="1"/>
        <v>297540</v>
      </c>
      <c r="G14" s="141"/>
    </row>
    <row r="15" spans="1:7" ht="20.100000000000001" customHeight="1" x14ac:dyDescent="0.25">
      <c r="A15" s="125">
        <v>9</v>
      </c>
      <c r="B15" s="119" t="s">
        <v>38</v>
      </c>
      <c r="C15" s="146">
        <v>17105</v>
      </c>
      <c r="D15" s="146">
        <v>17105</v>
      </c>
      <c r="E15" s="130">
        <f t="shared" si="0"/>
        <v>0</v>
      </c>
      <c r="F15" s="140">
        <f t="shared" si="1"/>
        <v>0</v>
      </c>
      <c r="G15" s="141"/>
    </row>
    <row r="16" spans="1:7" ht="20.100000000000001" customHeight="1" x14ac:dyDescent="0.25">
      <c r="A16" s="125">
        <v>10</v>
      </c>
      <c r="B16" s="119" t="s">
        <v>39</v>
      </c>
      <c r="C16" s="147">
        <v>24151</v>
      </c>
      <c r="D16" s="147">
        <v>24176</v>
      </c>
      <c r="E16" s="130">
        <f t="shared" si="0"/>
        <v>25</v>
      </c>
      <c r="F16" s="140">
        <f t="shared" si="1"/>
        <v>51300</v>
      </c>
      <c r="G16" s="141"/>
    </row>
    <row r="17" spans="1:7" ht="20.100000000000001" customHeight="1" x14ac:dyDescent="0.25">
      <c r="A17" s="125">
        <v>11</v>
      </c>
      <c r="B17" s="119" t="s">
        <v>40</v>
      </c>
      <c r="C17" s="146">
        <v>30473</v>
      </c>
      <c r="D17" s="146">
        <v>30786</v>
      </c>
      <c r="E17" s="130">
        <f t="shared" si="0"/>
        <v>313</v>
      </c>
      <c r="F17" s="148">
        <f t="shared" si="1"/>
        <v>642276</v>
      </c>
      <c r="G17" s="141"/>
    </row>
    <row r="18" spans="1:7" ht="20.100000000000001" customHeight="1" x14ac:dyDescent="0.25">
      <c r="A18" s="149">
        <v>12</v>
      </c>
      <c r="B18" s="150" t="s">
        <v>41</v>
      </c>
      <c r="C18" s="151">
        <v>10164</v>
      </c>
      <c r="D18" s="151">
        <v>10173</v>
      </c>
      <c r="E18" s="130">
        <f t="shared" si="0"/>
        <v>9</v>
      </c>
      <c r="F18" s="152">
        <f t="shared" si="1"/>
        <v>18468</v>
      </c>
      <c r="G18" s="150"/>
    </row>
    <row r="19" spans="1:7" ht="20.100000000000001" customHeight="1" x14ac:dyDescent="0.25">
      <c r="A19" s="125">
        <v>13</v>
      </c>
      <c r="B19" s="143" t="s">
        <v>42</v>
      </c>
      <c r="C19" s="146">
        <v>18007</v>
      </c>
      <c r="D19" s="146">
        <v>18025</v>
      </c>
      <c r="E19" s="130">
        <f t="shared" si="0"/>
        <v>18</v>
      </c>
      <c r="F19" s="148">
        <f t="shared" si="1"/>
        <v>36936</v>
      </c>
      <c r="G19" s="141"/>
    </row>
    <row r="20" spans="1:7" ht="20.100000000000001" customHeight="1" x14ac:dyDescent="0.25">
      <c r="A20" s="125">
        <v>14</v>
      </c>
      <c r="B20" s="119" t="s">
        <v>43</v>
      </c>
      <c r="C20" s="154">
        <v>16228</v>
      </c>
      <c r="D20" s="154">
        <v>16233</v>
      </c>
      <c r="E20" s="130">
        <f t="shared" si="0"/>
        <v>5</v>
      </c>
      <c r="F20" s="148">
        <f>E20*1900*1.08</f>
        <v>10260</v>
      </c>
      <c r="G20" s="141"/>
    </row>
    <row r="21" spans="1:7" ht="20.100000000000001" customHeight="1" x14ac:dyDescent="0.25">
      <c r="A21" s="125">
        <v>15</v>
      </c>
      <c r="B21" s="143" t="s">
        <v>44</v>
      </c>
      <c r="C21" s="156">
        <v>27008</v>
      </c>
      <c r="D21" s="156">
        <v>27548</v>
      </c>
      <c r="E21" s="130">
        <f t="shared" si="0"/>
        <v>540</v>
      </c>
      <c r="F21" s="148">
        <f>E21*1900*1.08</f>
        <v>1108080</v>
      </c>
      <c r="G21" s="141"/>
    </row>
    <row r="22" spans="1:7" ht="27.75" customHeight="1" x14ac:dyDescent="0.25">
      <c r="A22" s="214">
        <v>16</v>
      </c>
      <c r="B22" s="157" t="s">
        <v>45</v>
      </c>
      <c r="C22" s="139">
        <v>7243</v>
      </c>
      <c r="D22" s="139">
        <v>7352</v>
      </c>
      <c r="E22" s="215">
        <f t="shared" si="0"/>
        <v>109</v>
      </c>
      <c r="F22" s="148">
        <f t="shared" si="1"/>
        <v>223668.00000000003</v>
      </c>
      <c r="G22" s="145" t="s">
        <v>77</v>
      </c>
    </row>
    <row r="23" spans="1:7" ht="20.100000000000001" customHeight="1" x14ac:dyDescent="0.25">
      <c r="A23" s="125">
        <v>17</v>
      </c>
      <c r="B23" s="119" t="s">
        <v>47</v>
      </c>
      <c r="C23" s="156">
        <v>3252</v>
      </c>
      <c r="D23" s="156">
        <v>3527</v>
      </c>
      <c r="E23" s="130">
        <f t="shared" si="0"/>
        <v>275</v>
      </c>
      <c r="F23" s="148">
        <f t="shared" si="1"/>
        <v>564300</v>
      </c>
      <c r="G23" s="145"/>
    </row>
    <row r="24" spans="1:7" ht="20.100000000000001" customHeight="1" x14ac:dyDescent="0.25">
      <c r="A24" s="158">
        <v>18</v>
      </c>
      <c r="B24" s="159" t="s">
        <v>48</v>
      </c>
      <c r="C24" s="139">
        <v>14251</v>
      </c>
      <c r="D24" s="139">
        <v>14417</v>
      </c>
      <c r="E24" s="161">
        <f t="shared" si="0"/>
        <v>166</v>
      </c>
      <c r="F24" s="162">
        <f t="shared" si="1"/>
        <v>340632</v>
      </c>
      <c r="G24" s="163"/>
    </row>
    <row r="25" spans="1:7" s="252" customFormat="1" ht="30" customHeight="1" x14ac:dyDescent="0.25">
      <c r="A25" s="255" t="s">
        <v>15</v>
      </c>
      <c r="B25" s="273" t="s">
        <v>83</v>
      </c>
      <c r="C25" s="274">
        <v>14176</v>
      </c>
      <c r="D25" s="274">
        <v>14997</v>
      </c>
      <c r="E25" s="275">
        <f t="shared" si="0"/>
        <v>821</v>
      </c>
      <c r="F25" s="276">
        <f t="shared" si="1"/>
        <v>1684692</v>
      </c>
      <c r="G25" s="258"/>
    </row>
    <row r="26" spans="1:7" s="252" customFormat="1" ht="21.95" customHeight="1" x14ac:dyDescent="0.25">
      <c r="A26" s="255" t="s">
        <v>26</v>
      </c>
      <c r="B26" s="217" t="s">
        <v>68</v>
      </c>
      <c r="C26" s="129"/>
      <c r="D26" s="129"/>
      <c r="E26" s="256"/>
      <c r="F26" s="257">
        <f>SUM(F7:F25)</f>
        <v>6094440</v>
      </c>
      <c r="G26" s="258"/>
    </row>
    <row r="27" spans="1:7" x14ac:dyDescent="0.25">
      <c r="A27" s="219"/>
      <c r="B27" s="220"/>
      <c r="C27" s="221"/>
      <c r="D27" s="221"/>
      <c r="E27" s="222"/>
      <c r="F27" s="223"/>
      <c r="G27" s="224"/>
    </row>
    <row r="28" spans="1:7" x14ac:dyDescent="0.25">
      <c r="A28" s="180"/>
      <c r="B28" s="142"/>
      <c r="C28" s="127"/>
      <c r="D28" s="366" t="s">
        <v>81</v>
      </c>
      <c r="E28" s="366"/>
      <c r="F28" s="366"/>
      <c r="G28" s="366"/>
    </row>
    <row r="29" spans="1:7" x14ac:dyDescent="0.25">
      <c r="A29" s="184"/>
      <c r="B29" s="142"/>
      <c r="C29" s="127"/>
      <c r="D29" s="82"/>
      <c r="E29" s="348" t="s">
        <v>56</v>
      </c>
      <c r="F29" s="348"/>
      <c r="G29" s="213"/>
    </row>
    <row r="30" spans="1:7" x14ac:dyDescent="0.25">
      <c r="A30" s="184"/>
      <c r="B30" s="142"/>
      <c r="C30" s="127"/>
      <c r="D30" s="82"/>
      <c r="E30" s="233"/>
      <c r="F30" s="233"/>
      <c r="G30" s="213"/>
    </row>
    <row r="31" spans="1:7" x14ac:dyDescent="0.25">
      <c r="A31" s="184"/>
      <c r="B31" s="142"/>
      <c r="C31" s="127"/>
      <c r="D31" s="82"/>
      <c r="E31" s="232"/>
      <c r="F31" s="232"/>
      <c r="G31" s="213"/>
    </row>
    <row r="32" spans="1:7" x14ac:dyDescent="0.25">
      <c r="A32" s="184"/>
      <c r="B32" s="94"/>
      <c r="C32" s="127"/>
      <c r="D32" s="82"/>
      <c r="E32" s="232"/>
      <c r="F32" s="232"/>
      <c r="G32" s="185"/>
    </row>
    <row r="33" spans="1:7" x14ac:dyDescent="0.25">
      <c r="A33" s="184"/>
      <c r="B33" s="142"/>
      <c r="C33" s="127"/>
      <c r="D33" s="82"/>
      <c r="E33" s="359" t="s">
        <v>64</v>
      </c>
      <c r="F33" s="359"/>
      <c r="G33" s="142"/>
    </row>
  </sheetData>
  <mergeCells count="7">
    <mergeCell ref="D28:G28"/>
    <mergeCell ref="E29:F29"/>
    <mergeCell ref="E33:F33"/>
    <mergeCell ref="A1:D1"/>
    <mergeCell ref="A2:B2"/>
    <mergeCell ref="A3:G3"/>
    <mergeCell ref="A4:G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4" workbookViewId="0">
      <selection activeCell="H10" sqref="H10"/>
    </sheetView>
  </sheetViews>
  <sheetFormatPr defaultRowHeight="15" x14ac:dyDescent="0.25"/>
  <cols>
    <col min="1" max="1" width="4.85546875" customWidth="1"/>
    <col min="2" max="2" width="29.42578125" customWidth="1"/>
    <col min="3" max="4" width="10.5703125" customWidth="1"/>
    <col min="5" max="5" width="8.85546875" customWidth="1"/>
    <col min="6" max="6" width="11.42578125" customWidth="1"/>
    <col min="7" max="7" width="11.7109375" customWidth="1"/>
  </cols>
  <sheetData>
    <row r="1" spans="1:8" ht="15.75" x14ac:dyDescent="0.25">
      <c r="A1" s="367" t="s">
        <v>78</v>
      </c>
      <c r="B1" s="367"/>
      <c r="C1" s="367"/>
      <c r="D1" s="367"/>
      <c r="E1" s="279"/>
      <c r="F1" s="280"/>
      <c r="G1" s="279"/>
    </row>
    <row r="2" spans="1:8" ht="15.75" x14ac:dyDescent="0.25">
      <c r="A2" s="368" t="s">
        <v>79</v>
      </c>
      <c r="B2" s="368"/>
      <c r="C2" s="281"/>
      <c r="D2" s="281"/>
      <c r="E2" s="279"/>
      <c r="F2" s="280"/>
      <c r="G2" s="279"/>
    </row>
    <row r="3" spans="1:8" ht="15.75" x14ac:dyDescent="0.25">
      <c r="A3" s="369" t="s">
        <v>75</v>
      </c>
      <c r="B3" s="369"/>
      <c r="C3" s="369"/>
      <c r="D3" s="369"/>
      <c r="E3" s="369"/>
      <c r="F3" s="369"/>
      <c r="G3" s="369"/>
    </row>
    <row r="4" spans="1:8" ht="15.75" x14ac:dyDescent="0.25">
      <c r="A4" s="370" t="s">
        <v>84</v>
      </c>
      <c r="B4" s="370"/>
      <c r="C4" s="370"/>
      <c r="D4" s="370"/>
      <c r="E4" s="370"/>
      <c r="F4" s="370"/>
      <c r="G4" s="370"/>
    </row>
    <row r="5" spans="1:8" ht="63" x14ac:dyDescent="0.25">
      <c r="A5" s="282" t="s">
        <v>3</v>
      </c>
      <c r="B5" s="282" t="s">
        <v>4</v>
      </c>
      <c r="C5" s="283" t="s">
        <v>5</v>
      </c>
      <c r="D5" s="283" t="s">
        <v>85</v>
      </c>
      <c r="E5" s="284" t="s">
        <v>7</v>
      </c>
      <c r="F5" s="283" t="s">
        <v>8</v>
      </c>
      <c r="G5" s="282" t="s">
        <v>9</v>
      </c>
    </row>
    <row r="6" spans="1:8" ht="20.100000000000001" customHeight="1" x14ac:dyDescent="0.25">
      <c r="A6" s="285" t="s">
        <v>10</v>
      </c>
      <c r="B6" s="286" t="s">
        <v>27</v>
      </c>
      <c r="C6" s="287"/>
      <c r="D6" s="287"/>
      <c r="E6" s="288"/>
      <c r="F6" s="289"/>
      <c r="G6" s="290"/>
    </row>
    <row r="7" spans="1:8" ht="20.100000000000001" customHeight="1" x14ac:dyDescent="0.25">
      <c r="A7" s="291">
        <v>1</v>
      </c>
      <c r="B7" s="292" t="s">
        <v>28</v>
      </c>
      <c r="C7" s="293">
        <v>6826</v>
      </c>
      <c r="D7" s="293">
        <v>6835</v>
      </c>
      <c r="E7" s="294">
        <f t="shared" ref="E7:E25" si="0">D7-C7</f>
        <v>9</v>
      </c>
      <c r="F7" s="295">
        <f t="shared" ref="F7:F25" si="1">E7*1900*1.08</f>
        <v>18468</v>
      </c>
      <c r="G7" s="296"/>
    </row>
    <row r="8" spans="1:8" ht="20.100000000000001" customHeight="1" x14ac:dyDescent="0.25">
      <c r="A8" s="291">
        <v>2</v>
      </c>
      <c r="B8" s="297" t="s">
        <v>29</v>
      </c>
      <c r="C8" s="298">
        <v>16920</v>
      </c>
      <c r="D8" s="298">
        <v>16923</v>
      </c>
      <c r="E8" s="294">
        <f t="shared" si="0"/>
        <v>3</v>
      </c>
      <c r="F8" s="295">
        <f>E8*1900*1.08</f>
        <v>6156</v>
      </c>
      <c r="G8" s="299" t="s">
        <v>34</v>
      </c>
    </row>
    <row r="9" spans="1:8" s="335" customFormat="1" ht="20.100000000000001" customHeight="1" x14ac:dyDescent="0.25">
      <c r="A9" s="329">
        <v>3</v>
      </c>
      <c r="B9" s="330" t="s">
        <v>31</v>
      </c>
      <c r="C9" s="331">
        <v>19291</v>
      </c>
      <c r="D9" s="331">
        <v>19621</v>
      </c>
      <c r="E9" s="332">
        <f t="shared" si="0"/>
        <v>330</v>
      </c>
      <c r="F9" s="333">
        <f>E9*1900*1.08</f>
        <v>677160</v>
      </c>
      <c r="G9" s="334"/>
      <c r="H9" s="335" t="s">
        <v>98</v>
      </c>
    </row>
    <row r="10" spans="1:8" ht="20.100000000000001" customHeight="1" x14ac:dyDescent="0.25">
      <c r="A10" s="291">
        <v>4</v>
      </c>
      <c r="B10" s="292" t="s">
        <v>32</v>
      </c>
      <c r="C10" s="300">
        <v>28798</v>
      </c>
      <c r="D10" s="300">
        <v>28862</v>
      </c>
      <c r="E10" s="294">
        <f t="shared" si="0"/>
        <v>64</v>
      </c>
      <c r="F10" s="295">
        <f t="shared" si="1"/>
        <v>131328</v>
      </c>
      <c r="G10" s="299"/>
    </row>
    <row r="11" spans="1:8" ht="20.100000000000001" customHeight="1" x14ac:dyDescent="0.25">
      <c r="A11" s="291">
        <v>5</v>
      </c>
      <c r="B11" s="292" t="s">
        <v>33</v>
      </c>
      <c r="C11" s="300">
        <v>25202</v>
      </c>
      <c r="D11" s="300">
        <v>25202</v>
      </c>
      <c r="E11" s="294">
        <f t="shared" si="0"/>
        <v>0</v>
      </c>
      <c r="F11" s="295">
        <f t="shared" si="1"/>
        <v>0</v>
      </c>
      <c r="G11" s="299" t="s">
        <v>34</v>
      </c>
    </row>
    <row r="12" spans="1:8" ht="20.100000000000001" customHeight="1" x14ac:dyDescent="0.25">
      <c r="A12" s="291">
        <v>6</v>
      </c>
      <c r="B12" s="292" t="s">
        <v>35</v>
      </c>
      <c r="C12" s="293">
        <v>14909</v>
      </c>
      <c r="D12" s="293">
        <v>15084</v>
      </c>
      <c r="E12" s="294">
        <f t="shared" si="0"/>
        <v>175</v>
      </c>
      <c r="F12" s="295">
        <f t="shared" si="1"/>
        <v>359100</v>
      </c>
      <c r="G12" s="299"/>
    </row>
    <row r="13" spans="1:8" ht="20.100000000000001" customHeight="1" x14ac:dyDescent="0.25">
      <c r="A13" s="291">
        <v>7</v>
      </c>
      <c r="B13" s="292" t="s">
        <v>86</v>
      </c>
      <c r="C13" s="300">
        <v>21806</v>
      </c>
      <c r="D13" s="300">
        <v>21840</v>
      </c>
      <c r="E13" s="294">
        <f t="shared" si="0"/>
        <v>34</v>
      </c>
      <c r="F13" s="295">
        <f t="shared" si="1"/>
        <v>69768</v>
      </c>
      <c r="G13" s="299"/>
    </row>
    <row r="14" spans="1:8" ht="20.100000000000001" customHeight="1" x14ac:dyDescent="0.25">
      <c r="A14" s="291">
        <v>8</v>
      </c>
      <c r="B14" s="292" t="s">
        <v>37</v>
      </c>
      <c r="C14" s="300">
        <v>23702</v>
      </c>
      <c r="D14" s="300">
        <v>23809</v>
      </c>
      <c r="E14" s="294">
        <f t="shared" si="0"/>
        <v>107</v>
      </c>
      <c r="F14" s="295">
        <f t="shared" si="1"/>
        <v>219564</v>
      </c>
      <c r="G14" s="296"/>
    </row>
    <row r="15" spans="1:8" ht="20.100000000000001" customHeight="1" x14ac:dyDescent="0.25">
      <c r="A15" s="291">
        <v>9</v>
      </c>
      <c r="B15" s="292" t="s">
        <v>38</v>
      </c>
      <c r="C15" s="300">
        <v>17105</v>
      </c>
      <c r="D15" s="300">
        <v>17105</v>
      </c>
      <c r="E15" s="294">
        <f t="shared" si="0"/>
        <v>0</v>
      </c>
      <c r="F15" s="295">
        <f t="shared" si="1"/>
        <v>0</v>
      </c>
      <c r="G15" s="296"/>
    </row>
    <row r="16" spans="1:8" ht="20.100000000000001" customHeight="1" x14ac:dyDescent="0.25">
      <c r="A16" s="291">
        <v>10</v>
      </c>
      <c r="B16" s="292" t="s">
        <v>90</v>
      </c>
      <c r="C16" s="301">
        <v>24176</v>
      </c>
      <c r="D16" s="301">
        <v>24194</v>
      </c>
      <c r="E16" s="294">
        <f t="shared" si="0"/>
        <v>18</v>
      </c>
      <c r="F16" s="295">
        <f t="shared" si="1"/>
        <v>36936</v>
      </c>
      <c r="G16" s="296"/>
    </row>
    <row r="17" spans="1:7" ht="20.100000000000001" customHeight="1" x14ac:dyDescent="0.25">
      <c r="A17" s="291">
        <v>11</v>
      </c>
      <c r="B17" s="292" t="s">
        <v>40</v>
      </c>
      <c r="C17" s="300">
        <v>30786</v>
      </c>
      <c r="D17" s="300">
        <v>31064</v>
      </c>
      <c r="E17" s="294">
        <f t="shared" si="0"/>
        <v>278</v>
      </c>
      <c r="F17" s="302">
        <f t="shared" si="1"/>
        <v>570456</v>
      </c>
      <c r="G17" s="296"/>
    </row>
    <row r="18" spans="1:7" s="278" customFormat="1" ht="20.100000000000001" customHeight="1" x14ac:dyDescent="0.25">
      <c r="A18" s="303">
        <v>12</v>
      </c>
      <c r="B18" s="292" t="s">
        <v>88</v>
      </c>
      <c r="C18" s="304">
        <v>10173</v>
      </c>
      <c r="D18" s="304">
        <v>10182</v>
      </c>
      <c r="E18" s="294">
        <f t="shared" si="0"/>
        <v>9</v>
      </c>
      <c r="F18" s="302">
        <f t="shared" si="1"/>
        <v>18468</v>
      </c>
      <c r="G18" s="292"/>
    </row>
    <row r="19" spans="1:7" ht="20.100000000000001" customHeight="1" x14ac:dyDescent="0.25">
      <c r="A19" s="291">
        <v>13</v>
      </c>
      <c r="B19" s="297" t="s">
        <v>42</v>
      </c>
      <c r="C19" s="300">
        <v>18025</v>
      </c>
      <c r="D19" s="300">
        <v>18052</v>
      </c>
      <c r="E19" s="294">
        <f t="shared" si="0"/>
        <v>27</v>
      </c>
      <c r="F19" s="302">
        <f t="shared" si="1"/>
        <v>55404.000000000007</v>
      </c>
      <c r="G19" s="296"/>
    </row>
    <row r="20" spans="1:7" ht="20.100000000000001" customHeight="1" x14ac:dyDescent="0.25">
      <c r="A20" s="291">
        <v>14</v>
      </c>
      <c r="B20" s="292" t="s">
        <v>89</v>
      </c>
      <c r="C20" s="305">
        <v>16233</v>
      </c>
      <c r="D20" s="305">
        <v>16241</v>
      </c>
      <c r="E20" s="294">
        <f t="shared" si="0"/>
        <v>8</v>
      </c>
      <c r="F20" s="302">
        <f>E20*1900*1.08</f>
        <v>16416</v>
      </c>
      <c r="G20" s="296"/>
    </row>
    <row r="21" spans="1:7" ht="20.100000000000001" customHeight="1" x14ac:dyDescent="0.25">
      <c r="A21" s="291">
        <v>15</v>
      </c>
      <c r="B21" s="297" t="s">
        <v>87</v>
      </c>
      <c r="C21" s="306">
        <v>27548</v>
      </c>
      <c r="D21" s="306">
        <v>27939</v>
      </c>
      <c r="E21" s="294">
        <f t="shared" si="0"/>
        <v>391</v>
      </c>
      <c r="F21" s="302">
        <f>E21*1900*1.08</f>
        <v>802332</v>
      </c>
      <c r="G21" s="296"/>
    </row>
    <row r="22" spans="1:7" ht="30" customHeight="1" x14ac:dyDescent="0.25">
      <c r="A22" s="307">
        <v>16</v>
      </c>
      <c r="B22" s="308" t="s">
        <v>45</v>
      </c>
      <c r="C22" s="293">
        <v>7352</v>
      </c>
      <c r="D22" s="293">
        <v>7430</v>
      </c>
      <c r="E22" s="309">
        <f t="shared" si="0"/>
        <v>78</v>
      </c>
      <c r="F22" s="302">
        <f t="shared" si="1"/>
        <v>160056</v>
      </c>
      <c r="G22" s="299" t="s">
        <v>77</v>
      </c>
    </row>
    <row r="23" spans="1:7" ht="20.100000000000001" customHeight="1" x14ac:dyDescent="0.25">
      <c r="A23" s="291">
        <v>17</v>
      </c>
      <c r="B23" s="292" t="s">
        <v>47</v>
      </c>
      <c r="C23" s="306">
        <v>3527</v>
      </c>
      <c r="D23" s="306">
        <v>3692</v>
      </c>
      <c r="E23" s="294">
        <f>D23-C23</f>
        <v>165</v>
      </c>
      <c r="F23" s="302">
        <f t="shared" si="1"/>
        <v>338580</v>
      </c>
      <c r="G23" s="299"/>
    </row>
    <row r="24" spans="1:7" ht="20.100000000000001" customHeight="1" x14ac:dyDescent="0.25">
      <c r="A24" s="310">
        <v>18</v>
      </c>
      <c r="B24" s="311" t="s">
        <v>48</v>
      </c>
      <c r="C24" s="293">
        <v>14417</v>
      </c>
      <c r="D24" s="293">
        <v>14563</v>
      </c>
      <c r="E24" s="312">
        <f t="shared" si="0"/>
        <v>146</v>
      </c>
      <c r="F24" s="313">
        <f t="shared" si="1"/>
        <v>299592</v>
      </c>
      <c r="G24" s="314"/>
    </row>
    <row r="25" spans="1:7" ht="40.5" customHeight="1" x14ac:dyDescent="0.25">
      <c r="A25" s="315" t="s">
        <v>15</v>
      </c>
      <c r="B25" s="316" t="s">
        <v>92</v>
      </c>
      <c r="C25" s="317">
        <v>14997</v>
      </c>
      <c r="D25" s="317">
        <v>15479</v>
      </c>
      <c r="E25" s="318">
        <f t="shared" si="0"/>
        <v>482</v>
      </c>
      <c r="F25" s="319">
        <f t="shared" si="1"/>
        <v>989064.00000000012</v>
      </c>
      <c r="G25" s="320"/>
    </row>
    <row r="26" spans="1:7" ht="20.25" customHeight="1" x14ac:dyDescent="0.25">
      <c r="A26" s="315" t="s">
        <v>26</v>
      </c>
      <c r="B26" s="321" t="s">
        <v>68</v>
      </c>
      <c r="C26" s="322"/>
      <c r="D26" s="322"/>
      <c r="E26" s="323"/>
      <c r="F26" s="324">
        <f>SUM(F7:F25)</f>
        <v>4768848</v>
      </c>
      <c r="G26" s="320"/>
    </row>
    <row r="27" spans="1:7" x14ac:dyDescent="0.25">
      <c r="A27" s="219"/>
      <c r="B27" s="220"/>
      <c r="C27" s="221"/>
      <c r="D27" s="221"/>
      <c r="E27" s="222"/>
      <c r="F27" s="223"/>
      <c r="G27" s="224"/>
    </row>
    <row r="28" spans="1:7" x14ac:dyDescent="0.25">
      <c r="A28" s="180"/>
      <c r="B28" s="142"/>
      <c r="C28" s="127"/>
      <c r="D28" s="366" t="s">
        <v>91</v>
      </c>
      <c r="E28" s="366"/>
      <c r="F28" s="366"/>
      <c r="G28" s="366"/>
    </row>
    <row r="29" spans="1:7" x14ac:dyDescent="0.25">
      <c r="A29" s="184"/>
      <c r="B29" s="142"/>
      <c r="C29" s="127"/>
      <c r="D29" s="82"/>
      <c r="E29" s="348" t="s">
        <v>56</v>
      </c>
      <c r="F29" s="348"/>
      <c r="G29" s="213"/>
    </row>
    <row r="30" spans="1:7" x14ac:dyDescent="0.25">
      <c r="A30" s="184"/>
      <c r="B30" s="142"/>
      <c r="C30" s="127"/>
      <c r="D30" s="82"/>
      <c r="E30" s="277"/>
      <c r="F30" s="277"/>
      <c r="G30" s="213"/>
    </row>
    <row r="31" spans="1:7" x14ac:dyDescent="0.25">
      <c r="A31" s="184"/>
      <c r="B31" s="142"/>
      <c r="C31" s="127"/>
      <c r="D31" s="82"/>
      <c r="E31" s="277"/>
      <c r="F31" s="277">
        <f>F26-F25</f>
        <v>3779784</v>
      </c>
      <c r="G31" s="213"/>
    </row>
    <row r="32" spans="1:7" x14ac:dyDescent="0.25">
      <c r="A32" s="184"/>
      <c r="B32" s="94"/>
      <c r="C32" s="127"/>
      <c r="D32" s="82"/>
      <c r="E32" s="277"/>
      <c r="F32" s="277"/>
      <c r="G32" s="185"/>
    </row>
    <row r="33" spans="1:7" x14ac:dyDescent="0.25">
      <c r="A33" s="184"/>
      <c r="B33" s="142"/>
      <c r="C33" s="127"/>
      <c r="D33" s="82"/>
      <c r="E33" s="359" t="s">
        <v>64</v>
      </c>
      <c r="F33" s="359"/>
      <c r="G33" s="142"/>
    </row>
  </sheetData>
  <mergeCells count="7">
    <mergeCell ref="E33:F33"/>
    <mergeCell ref="A1:D1"/>
    <mergeCell ref="A2:B2"/>
    <mergeCell ref="A3:G3"/>
    <mergeCell ref="A4:G4"/>
    <mergeCell ref="D28:G28"/>
    <mergeCell ref="E29:F29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0" workbookViewId="0">
      <selection activeCell="D23" sqref="D23"/>
    </sheetView>
  </sheetViews>
  <sheetFormatPr defaultRowHeight="15" x14ac:dyDescent="0.25"/>
  <cols>
    <col min="1" max="1" width="5.85546875" customWidth="1"/>
    <col min="2" max="2" width="29.28515625" customWidth="1"/>
    <col min="3" max="4" width="10" customWidth="1"/>
    <col min="5" max="5" width="7.7109375" customWidth="1"/>
    <col min="6" max="6" width="11.7109375" customWidth="1"/>
    <col min="7" max="7" width="12.5703125" customWidth="1"/>
  </cols>
  <sheetData>
    <row r="1" spans="1:7" ht="15.75" x14ac:dyDescent="0.25">
      <c r="A1" s="367" t="s">
        <v>78</v>
      </c>
      <c r="B1" s="367"/>
      <c r="C1" s="367"/>
      <c r="D1" s="367"/>
      <c r="E1" s="279"/>
      <c r="F1" s="280"/>
      <c r="G1" s="279"/>
    </row>
    <row r="2" spans="1:7" ht="15.75" x14ac:dyDescent="0.25">
      <c r="A2" s="368" t="s">
        <v>79</v>
      </c>
      <c r="B2" s="368"/>
      <c r="C2" s="326"/>
      <c r="D2" s="326"/>
      <c r="E2" s="279"/>
      <c r="F2" s="280"/>
      <c r="G2" s="279"/>
    </row>
    <row r="3" spans="1:7" ht="15.75" x14ac:dyDescent="0.25">
      <c r="A3" s="369" t="s">
        <v>75</v>
      </c>
      <c r="B3" s="369"/>
      <c r="C3" s="369"/>
      <c r="D3" s="369"/>
      <c r="E3" s="369"/>
      <c r="F3" s="369"/>
      <c r="G3" s="369"/>
    </row>
    <row r="4" spans="1:7" ht="15.75" x14ac:dyDescent="0.25">
      <c r="A4" s="370" t="s">
        <v>95</v>
      </c>
      <c r="B4" s="370"/>
      <c r="C4" s="370"/>
      <c r="D4" s="370"/>
      <c r="E4" s="370"/>
      <c r="F4" s="370"/>
      <c r="G4" s="370"/>
    </row>
    <row r="5" spans="1:7" ht="78.75" x14ac:dyDescent="0.25">
      <c r="A5" s="282" t="s">
        <v>3</v>
      </c>
      <c r="B5" s="282" t="s">
        <v>4</v>
      </c>
      <c r="C5" s="283" t="s">
        <v>5</v>
      </c>
      <c r="D5" s="283" t="s">
        <v>85</v>
      </c>
      <c r="E5" s="284" t="s">
        <v>7</v>
      </c>
      <c r="F5" s="283" t="s">
        <v>8</v>
      </c>
      <c r="G5" s="282" t="s">
        <v>9</v>
      </c>
    </row>
    <row r="6" spans="1:7" ht="15.75" x14ac:dyDescent="0.25">
      <c r="A6" s="285" t="s">
        <v>10</v>
      </c>
      <c r="B6" s="286" t="s">
        <v>27</v>
      </c>
      <c r="C6" s="287"/>
      <c r="D6" s="287"/>
      <c r="E6" s="288"/>
      <c r="F6" s="289">
        <f>SUM(F7:F24)</f>
        <v>4596480</v>
      </c>
      <c r="G6" s="290"/>
    </row>
    <row r="7" spans="1:7" ht="17.25" customHeight="1" x14ac:dyDescent="0.25">
      <c r="A7" s="291">
        <v>1</v>
      </c>
      <c r="B7" s="292" t="s">
        <v>28</v>
      </c>
      <c r="C7" s="293">
        <v>6835</v>
      </c>
      <c r="D7" s="293">
        <v>6853</v>
      </c>
      <c r="E7" s="294">
        <f t="shared" ref="E7:E25" si="0">D7-C7</f>
        <v>18</v>
      </c>
      <c r="F7" s="295">
        <f t="shared" ref="F7:F25" si="1">E7*1900*1.08</f>
        <v>36936</v>
      </c>
      <c r="G7" s="296"/>
    </row>
    <row r="8" spans="1:7" ht="15" customHeight="1" x14ac:dyDescent="0.25">
      <c r="A8" s="291">
        <v>2</v>
      </c>
      <c r="B8" s="297" t="s">
        <v>29</v>
      </c>
      <c r="C8" s="298">
        <v>16923</v>
      </c>
      <c r="D8" s="298">
        <v>16924</v>
      </c>
      <c r="E8" s="294">
        <f t="shared" si="0"/>
        <v>1</v>
      </c>
      <c r="F8" s="295">
        <f>E8*1900*1.08</f>
        <v>2052</v>
      </c>
      <c r="G8" s="299" t="s">
        <v>34</v>
      </c>
    </row>
    <row r="9" spans="1:7" s="335" customFormat="1" ht="15.75" x14ac:dyDescent="0.25">
      <c r="A9" s="329">
        <v>3</v>
      </c>
      <c r="B9" s="330" t="s">
        <v>31</v>
      </c>
      <c r="C9" s="331">
        <v>19621</v>
      </c>
      <c r="D9" s="331">
        <v>19621</v>
      </c>
      <c r="E9" s="332">
        <f t="shared" si="0"/>
        <v>0</v>
      </c>
      <c r="F9" s="333">
        <f>E9*1900*1.08</f>
        <v>0</v>
      </c>
      <c r="G9" s="334"/>
    </row>
    <row r="10" spans="1:7" ht="15.75" x14ac:dyDescent="0.25">
      <c r="A10" s="291">
        <v>4</v>
      </c>
      <c r="B10" s="292" t="s">
        <v>32</v>
      </c>
      <c r="C10" s="300">
        <v>28862</v>
      </c>
      <c r="D10" s="300">
        <v>28960</v>
      </c>
      <c r="E10" s="294">
        <f t="shared" si="0"/>
        <v>98</v>
      </c>
      <c r="F10" s="295">
        <f t="shared" si="1"/>
        <v>201096</v>
      </c>
      <c r="G10" s="299"/>
    </row>
    <row r="11" spans="1:7" ht="18" customHeight="1" x14ac:dyDescent="0.25">
      <c r="A11" s="291">
        <v>5</v>
      </c>
      <c r="B11" s="292" t="s">
        <v>33</v>
      </c>
      <c r="C11" s="300">
        <v>25202</v>
      </c>
      <c r="D11" s="300">
        <v>25202</v>
      </c>
      <c r="E11" s="294">
        <f t="shared" si="0"/>
        <v>0</v>
      </c>
      <c r="F11" s="295">
        <f t="shared" si="1"/>
        <v>0</v>
      </c>
      <c r="G11" s="299" t="s">
        <v>34</v>
      </c>
    </row>
    <row r="12" spans="1:7" ht="15.75" x14ac:dyDescent="0.25">
      <c r="A12" s="291">
        <v>6</v>
      </c>
      <c r="B12" s="292" t="s">
        <v>35</v>
      </c>
      <c r="C12" s="293">
        <v>15084</v>
      </c>
      <c r="D12" s="293">
        <v>15346</v>
      </c>
      <c r="E12" s="294">
        <f t="shared" si="0"/>
        <v>262</v>
      </c>
      <c r="F12" s="295">
        <f t="shared" si="1"/>
        <v>537624</v>
      </c>
      <c r="G12" s="299"/>
    </row>
    <row r="13" spans="1:7" ht="15.75" x14ac:dyDescent="0.25">
      <c r="A13" s="291">
        <v>7</v>
      </c>
      <c r="B13" s="292" t="s">
        <v>86</v>
      </c>
      <c r="C13" s="300">
        <v>21840</v>
      </c>
      <c r="D13" s="300">
        <v>21936</v>
      </c>
      <c r="E13" s="294">
        <f t="shared" si="0"/>
        <v>96</v>
      </c>
      <c r="F13" s="295">
        <f t="shared" si="1"/>
        <v>196992</v>
      </c>
      <c r="G13" s="299"/>
    </row>
    <row r="14" spans="1:7" ht="15.75" x14ac:dyDescent="0.25">
      <c r="A14" s="291">
        <v>8</v>
      </c>
      <c r="B14" s="292" t="s">
        <v>37</v>
      </c>
      <c r="C14" s="300">
        <v>23809</v>
      </c>
      <c r="D14" s="300">
        <v>23962</v>
      </c>
      <c r="E14" s="294">
        <f t="shared" si="0"/>
        <v>153</v>
      </c>
      <c r="F14" s="295">
        <f t="shared" si="1"/>
        <v>313956</v>
      </c>
      <c r="G14" s="296"/>
    </row>
    <row r="15" spans="1:7" ht="15.75" x14ac:dyDescent="0.25">
      <c r="A15" s="291">
        <v>9</v>
      </c>
      <c r="B15" s="292" t="s">
        <v>38</v>
      </c>
      <c r="C15" s="300">
        <v>17105</v>
      </c>
      <c r="D15" s="300">
        <v>17105</v>
      </c>
      <c r="E15" s="294">
        <f t="shared" si="0"/>
        <v>0</v>
      </c>
      <c r="F15" s="295">
        <f t="shared" si="1"/>
        <v>0</v>
      </c>
      <c r="G15" s="296"/>
    </row>
    <row r="16" spans="1:7" ht="15.75" x14ac:dyDescent="0.25">
      <c r="A16" s="291">
        <v>10</v>
      </c>
      <c r="B16" s="292" t="s">
        <v>90</v>
      </c>
      <c r="C16" s="301">
        <v>24194</v>
      </c>
      <c r="D16" s="301">
        <v>24219</v>
      </c>
      <c r="E16" s="294">
        <f t="shared" si="0"/>
        <v>25</v>
      </c>
      <c r="F16" s="295">
        <f t="shared" si="1"/>
        <v>51300</v>
      </c>
      <c r="G16" s="296"/>
    </row>
    <row r="17" spans="1:7" ht="15.75" x14ac:dyDescent="0.25">
      <c r="A17" s="291">
        <v>11</v>
      </c>
      <c r="B17" s="292" t="s">
        <v>40</v>
      </c>
      <c r="C17" s="300">
        <v>0</v>
      </c>
      <c r="D17" s="300">
        <v>291</v>
      </c>
      <c r="E17" s="294">
        <f>D17-C17</f>
        <v>291</v>
      </c>
      <c r="F17" s="302">
        <f t="shared" si="1"/>
        <v>597132</v>
      </c>
      <c r="G17" s="296" t="s">
        <v>93</v>
      </c>
    </row>
    <row r="18" spans="1:7" ht="15.75" x14ac:dyDescent="0.25">
      <c r="A18" s="303">
        <v>12</v>
      </c>
      <c r="B18" s="292" t="s">
        <v>88</v>
      </c>
      <c r="C18" s="304">
        <v>10182</v>
      </c>
      <c r="D18" s="304">
        <v>10183</v>
      </c>
      <c r="E18" s="294">
        <f t="shared" si="0"/>
        <v>1</v>
      </c>
      <c r="F18" s="302">
        <f t="shared" si="1"/>
        <v>2052</v>
      </c>
      <c r="G18" s="292"/>
    </row>
    <row r="19" spans="1:7" ht="15.75" x14ac:dyDescent="0.25">
      <c r="A19" s="291">
        <v>13</v>
      </c>
      <c r="B19" s="297" t="s">
        <v>42</v>
      </c>
      <c r="C19" s="300">
        <v>18052</v>
      </c>
      <c r="D19" s="300">
        <v>18132</v>
      </c>
      <c r="E19" s="294">
        <f t="shared" si="0"/>
        <v>80</v>
      </c>
      <c r="F19" s="302">
        <f t="shared" si="1"/>
        <v>164160</v>
      </c>
      <c r="G19" s="296"/>
    </row>
    <row r="20" spans="1:7" ht="15.75" x14ac:dyDescent="0.25">
      <c r="A20" s="291">
        <v>14</v>
      </c>
      <c r="B20" s="292" t="s">
        <v>89</v>
      </c>
      <c r="C20" s="305">
        <v>16241</v>
      </c>
      <c r="D20" s="305">
        <v>16246</v>
      </c>
      <c r="E20" s="294">
        <f t="shared" si="0"/>
        <v>5</v>
      </c>
      <c r="F20" s="302">
        <f>E20*1900*1.08</f>
        <v>10260</v>
      </c>
      <c r="G20" s="296"/>
    </row>
    <row r="21" spans="1:7" ht="15.75" x14ac:dyDescent="0.25">
      <c r="A21" s="291">
        <v>15</v>
      </c>
      <c r="B21" s="297" t="s">
        <v>87</v>
      </c>
      <c r="C21" s="306">
        <v>27939</v>
      </c>
      <c r="D21" s="306">
        <v>28501</v>
      </c>
      <c r="E21" s="294">
        <f t="shared" si="0"/>
        <v>562</v>
      </c>
      <c r="F21" s="302">
        <f>E21*1900*1.08</f>
        <v>1153224</v>
      </c>
      <c r="G21" s="296"/>
    </row>
    <row r="22" spans="1:7" ht="33" customHeight="1" x14ac:dyDescent="0.25">
      <c r="A22" s="307">
        <v>16</v>
      </c>
      <c r="B22" s="308" t="s">
        <v>45</v>
      </c>
      <c r="C22" s="293">
        <v>7430</v>
      </c>
      <c r="D22" s="293">
        <v>7560</v>
      </c>
      <c r="E22" s="309">
        <f t="shared" si="0"/>
        <v>130</v>
      </c>
      <c r="F22" s="302">
        <f t="shared" si="1"/>
        <v>266760</v>
      </c>
      <c r="G22" s="299" t="s">
        <v>77</v>
      </c>
    </row>
    <row r="23" spans="1:7" ht="15.75" x14ac:dyDescent="0.25">
      <c r="A23" s="291">
        <v>17</v>
      </c>
      <c r="B23" s="292" t="s">
        <v>47</v>
      </c>
      <c r="C23" s="306">
        <v>3692</v>
      </c>
      <c r="D23" s="306">
        <v>3918</v>
      </c>
      <c r="E23" s="294">
        <f>D23-C23</f>
        <v>226</v>
      </c>
      <c r="F23" s="302">
        <f t="shared" si="1"/>
        <v>463752.00000000006</v>
      </c>
      <c r="G23" s="299"/>
    </row>
    <row r="24" spans="1:7" ht="19.5" customHeight="1" x14ac:dyDescent="0.25">
      <c r="A24" s="310">
        <v>18</v>
      </c>
      <c r="B24" s="311" t="s">
        <v>48</v>
      </c>
      <c r="C24" s="293">
        <v>14563</v>
      </c>
      <c r="D24" s="293">
        <v>14855</v>
      </c>
      <c r="E24" s="312">
        <f t="shared" si="0"/>
        <v>292</v>
      </c>
      <c r="F24" s="313">
        <f t="shared" si="1"/>
        <v>599184</v>
      </c>
      <c r="G24" s="314"/>
    </row>
    <row r="25" spans="1:7" ht="33" customHeight="1" x14ac:dyDescent="0.25">
      <c r="A25" s="315" t="s">
        <v>15</v>
      </c>
      <c r="B25" s="316" t="s">
        <v>92</v>
      </c>
      <c r="C25" s="317">
        <v>15479</v>
      </c>
      <c r="D25" s="317">
        <v>16113</v>
      </c>
      <c r="E25" s="318">
        <f t="shared" si="0"/>
        <v>634</v>
      </c>
      <c r="F25" s="319">
        <f t="shared" si="1"/>
        <v>1300968</v>
      </c>
      <c r="G25" s="320"/>
    </row>
    <row r="26" spans="1:7" ht="15.75" x14ac:dyDescent="0.25">
      <c r="A26" s="315" t="s">
        <v>26</v>
      </c>
      <c r="B26" s="321" t="s">
        <v>68</v>
      </c>
      <c r="C26" s="322"/>
      <c r="D26" s="322"/>
      <c r="E26" s="323"/>
      <c r="F26" s="324">
        <f>F6+F25</f>
        <v>5897448</v>
      </c>
      <c r="G26" s="320"/>
    </row>
    <row r="27" spans="1:7" x14ac:dyDescent="0.25">
      <c r="A27" s="219"/>
      <c r="B27" s="220"/>
      <c r="C27" s="221"/>
      <c r="D27" s="221"/>
      <c r="E27" s="222"/>
      <c r="F27" s="223"/>
      <c r="G27" s="224"/>
    </row>
    <row r="28" spans="1:7" x14ac:dyDescent="0.25">
      <c r="A28" s="180"/>
      <c r="B28" s="142"/>
      <c r="C28" s="127"/>
      <c r="D28" s="366" t="s">
        <v>94</v>
      </c>
      <c r="E28" s="366"/>
      <c r="F28" s="366"/>
      <c r="G28" s="366"/>
    </row>
    <row r="29" spans="1:7" x14ac:dyDescent="0.25">
      <c r="A29" s="184"/>
      <c r="B29" s="142"/>
      <c r="C29" s="127"/>
      <c r="D29" s="82"/>
      <c r="E29" s="348" t="s">
        <v>56</v>
      </c>
      <c r="F29" s="348"/>
      <c r="G29" s="213"/>
    </row>
    <row r="30" spans="1:7" x14ac:dyDescent="0.25">
      <c r="A30" s="184"/>
      <c r="B30" s="142"/>
      <c r="C30" s="127"/>
      <c r="D30" s="82"/>
      <c r="E30" s="325"/>
      <c r="F30" s="325"/>
      <c r="G30" s="213"/>
    </row>
    <row r="31" spans="1:7" x14ac:dyDescent="0.25">
      <c r="A31" s="184"/>
      <c r="B31" s="142"/>
      <c r="C31" s="127"/>
      <c r="D31" s="82"/>
      <c r="E31" s="325"/>
      <c r="F31" s="325"/>
      <c r="G31" s="213"/>
    </row>
    <row r="32" spans="1:7" x14ac:dyDescent="0.25">
      <c r="A32" s="184"/>
      <c r="B32" s="94"/>
      <c r="C32" s="127"/>
      <c r="D32" s="82"/>
      <c r="E32" s="325"/>
      <c r="F32" s="325"/>
      <c r="G32" s="185"/>
    </row>
    <row r="33" spans="1:7" x14ac:dyDescent="0.25">
      <c r="A33" s="184"/>
      <c r="B33" s="142"/>
      <c r="C33" s="127"/>
      <c r="D33" s="82"/>
      <c r="E33" s="359" t="s">
        <v>64</v>
      </c>
      <c r="F33" s="359"/>
      <c r="G33" s="142"/>
    </row>
  </sheetData>
  <mergeCells count="7">
    <mergeCell ref="E33:F33"/>
    <mergeCell ref="A1:D1"/>
    <mergeCell ref="A2:B2"/>
    <mergeCell ref="A3:G3"/>
    <mergeCell ref="A4:G4"/>
    <mergeCell ref="D28:G28"/>
    <mergeCell ref="E29:F29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5" workbookViewId="0">
      <selection sqref="A1:G33"/>
    </sheetView>
  </sheetViews>
  <sheetFormatPr defaultRowHeight="15" x14ac:dyDescent="0.25"/>
  <cols>
    <col min="1" max="1" width="5.7109375" customWidth="1"/>
    <col min="2" max="2" width="23.28515625" customWidth="1"/>
    <col min="3" max="3" width="11.28515625" customWidth="1"/>
    <col min="4" max="4" width="10.7109375" customWidth="1"/>
    <col min="6" max="6" width="13.42578125" customWidth="1"/>
    <col min="7" max="7" width="11.5703125" customWidth="1"/>
  </cols>
  <sheetData>
    <row r="1" spans="1:7" ht="15.75" x14ac:dyDescent="0.25">
      <c r="A1" s="367" t="s">
        <v>78</v>
      </c>
      <c r="B1" s="367"/>
      <c r="C1" s="367"/>
      <c r="D1" s="367"/>
      <c r="E1" s="279"/>
      <c r="F1" s="280"/>
      <c r="G1" s="279"/>
    </row>
    <row r="2" spans="1:7" ht="15.75" x14ac:dyDescent="0.25">
      <c r="A2" s="368" t="s">
        <v>79</v>
      </c>
      <c r="B2" s="368"/>
      <c r="C2" s="328"/>
      <c r="D2" s="328"/>
      <c r="E2" s="279"/>
      <c r="F2" s="280"/>
      <c r="G2" s="279"/>
    </row>
    <row r="3" spans="1:7" ht="15.75" x14ac:dyDescent="0.25">
      <c r="A3" s="369" t="s">
        <v>75</v>
      </c>
      <c r="B3" s="369"/>
      <c r="C3" s="369"/>
      <c r="D3" s="369"/>
      <c r="E3" s="369"/>
      <c r="F3" s="369"/>
      <c r="G3" s="369"/>
    </row>
    <row r="4" spans="1:7" ht="15.75" x14ac:dyDescent="0.25">
      <c r="A4" s="370" t="s">
        <v>97</v>
      </c>
      <c r="B4" s="370"/>
      <c r="C4" s="370"/>
      <c r="D4" s="370"/>
      <c r="E4" s="370"/>
      <c r="F4" s="370"/>
      <c r="G4" s="370"/>
    </row>
    <row r="5" spans="1:7" ht="63" x14ac:dyDescent="0.25">
      <c r="A5" s="282" t="s">
        <v>3</v>
      </c>
      <c r="B5" s="282" t="s">
        <v>4</v>
      </c>
      <c r="C5" s="283" t="s">
        <v>5</v>
      </c>
      <c r="D5" s="283" t="s">
        <v>85</v>
      </c>
      <c r="E5" s="284" t="s">
        <v>7</v>
      </c>
      <c r="F5" s="283" t="s">
        <v>8</v>
      </c>
      <c r="G5" s="282" t="s">
        <v>9</v>
      </c>
    </row>
    <row r="6" spans="1:7" ht="15.75" x14ac:dyDescent="0.25">
      <c r="A6" s="285" t="s">
        <v>10</v>
      </c>
      <c r="B6" s="286" t="s">
        <v>27</v>
      </c>
      <c r="C6" s="287"/>
      <c r="D6" s="287"/>
      <c r="E6" s="288"/>
      <c r="F6" s="289">
        <f>SUM(F7:F24)</f>
        <v>2876904</v>
      </c>
      <c r="G6" s="290"/>
    </row>
    <row r="7" spans="1:7" ht="15.75" x14ac:dyDescent="0.25">
      <c r="A7" s="291">
        <v>1</v>
      </c>
      <c r="B7" s="292" t="s">
        <v>28</v>
      </c>
      <c r="C7" s="293">
        <v>6853</v>
      </c>
      <c r="D7" s="293">
        <v>6861</v>
      </c>
      <c r="E7" s="294">
        <f t="shared" ref="E7:E25" si="0">D7-C7</f>
        <v>8</v>
      </c>
      <c r="F7" s="295">
        <f t="shared" ref="F7:F25" si="1">E7*1900*1.08</f>
        <v>16416</v>
      </c>
      <c r="G7" s="296"/>
    </row>
    <row r="8" spans="1:7" ht="31.5" x14ac:dyDescent="0.25">
      <c r="A8" s="291">
        <v>2</v>
      </c>
      <c r="B8" s="297" t="s">
        <v>29</v>
      </c>
      <c r="C8" s="298">
        <v>16924</v>
      </c>
      <c r="D8" s="298">
        <v>16925</v>
      </c>
      <c r="E8" s="294">
        <f t="shared" si="0"/>
        <v>1</v>
      </c>
      <c r="F8" s="295">
        <f>E8*1900*1.08</f>
        <v>2052</v>
      </c>
      <c r="G8" s="299" t="s">
        <v>34</v>
      </c>
    </row>
    <row r="9" spans="1:7" s="335" customFormat="1" ht="15.75" x14ac:dyDescent="0.25">
      <c r="A9" s="329">
        <v>3</v>
      </c>
      <c r="B9" s="330" t="s">
        <v>31</v>
      </c>
      <c r="C9" s="331">
        <v>19621</v>
      </c>
      <c r="D9" s="331">
        <v>19718</v>
      </c>
      <c r="E9" s="332">
        <f t="shared" si="0"/>
        <v>97</v>
      </c>
      <c r="F9" s="333">
        <f>E9*1900*1.08</f>
        <v>199044</v>
      </c>
      <c r="G9" s="334"/>
    </row>
    <row r="10" spans="1:7" ht="15.75" x14ac:dyDescent="0.25">
      <c r="A10" s="291">
        <v>4</v>
      </c>
      <c r="B10" s="292" t="s">
        <v>32</v>
      </c>
      <c r="C10" s="300">
        <v>28960</v>
      </c>
      <c r="D10" s="300">
        <v>29030</v>
      </c>
      <c r="E10" s="294">
        <f t="shared" si="0"/>
        <v>70</v>
      </c>
      <c r="F10" s="295">
        <f t="shared" si="1"/>
        <v>143640</v>
      </c>
      <c r="G10" s="299"/>
    </row>
    <row r="11" spans="1:7" ht="31.5" x14ac:dyDescent="0.25">
      <c r="A11" s="291">
        <v>5</v>
      </c>
      <c r="B11" s="292" t="s">
        <v>33</v>
      </c>
      <c r="C11" s="300">
        <v>25202</v>
      </c>
      <c r="D11" s="300">
        <v>25202</v>
      </c>
      <c r="E11" s="294">
        <f t="shared" si="0"/>
        <v>0</v>
      </c>
      <c r="F11" s="295">
        <f t="shared" si="1"/>
        <v>0</v>
      </c>
      <c r="G11" s="299" t="s">
        <v>34</v>
      </c>
    </row>
    <row r="12" spans="1:7" ht="15.75" x14ac:dyDescent="0.25">
      <c r="A12" s="291">
        <v>6</v>
      </c>
      <c r="B12" s="292" t="s">
        <v>35</v>
      </c>
      <c r="C12" s="293">
        <v>15346</v>
      </c>
      <c r="D12" s="293">
        <v>15487</v>
      </c>
      <c r="E12" s="294">
        <f t="shared" si="0"/>
        <v>141</v>
      </c>
      <c r="F12" s="295">
        <f t="shared" si="1"/>
        <v>289332</v>
      </c>
      <c r="G12" s="299"/>
    </row>
    <row r="13" spans="1:7" ht="15.75" x14ac:dyDescent="0.25">
      <c r="A13" s="291">
        <v>7</v>
      </c>
      <c r="B13" s="292" t="s">
        <v>86</v>
      </c>
      <c r="C13" s="300">
        <v>21936</v>
      </c>
      <c r="D13" s="300">
        <v>21999</v>
      </c>
      <c r="E13" s="294">
        <f t="shared" si="0"/>
        <v>63</v>
      </c>
      <c r="F13" s="295">
        <f t="shared" si="1"/>
        <v>129276.00000000001</v>
      </c>
      <c r="G13" s="299"/>
    </row>
    <row r="14" spans="1:7" ht="15.75" x14ac:dyDescent="0.25">
      <c r="A14" s="291">
        <v>8</v>
      </c>
      <c r="B14" s="292" t="s">
        <v>37</v>
      </c>
      <c r="C14" s="300">
        <v>23962</v>
      </c>
      <c r="D14" s="300">
        <v>24082</v>
      </c>
      <c r="E14" s="294">
        <f t="shared" si="0"/>
        <v>120</v>
      </c>
      <c r="F14" s="295">
        <f t="shared" si="1"/>
        <v>246240.00000000003</v>
      </c>
      <c r="G14" s="296"/>
    </row>
    <row r="15" spans="1:7" ht="15.75" x14ac:dyDescent="0.25">
      <c r="A15" s="291">
        <v>9</v>
      </c>
      <c r="B15" s="292" t="s">
        <v>38</v>
      </c>
      <c r="C15" s="300">
        <v>17105</v>
      </c>
      <c r="D15" s="300">
        <v>17105</v>
      </c>
      <c r="E15" s="294">
        <f t="shared" si="0"/>
        <v>0</v>
      </c>
      <c r="F15" s="295">
        <f t="shared" si="1"/>
        <v>0</v>
      </c>
      <c r="G15" s="296"/>
    </row>
    <row r="16" spans="1:7" ht="15.75" x14ac:dyDescent="0.25">
      <c r="A16" s="291">
        <v>10</v>
      </c>
      <c r="B16" s="292" t="s">
        <v>90</v>
      </c>
      <c r="C16" s="301">
        <v>24219</v>
      </c>
      <c r="D16" s="301">
        <v>24230</v>
      </c>
      <c r="E16" s="294">
        <f t="shared" si="0"/>
        <v>11</v>
      </c>
      <c r="F16" s="295">
        <f t="shared" si="1"/>
        <v>22572</v>
      </c>
      <c r="G16" s="296"/>
    </row>
    <row r="17" spans="1:7" ht="15.75" x14ac:dyDescent="0.25">
      <c r="A17" s="291">
        <v>11</v>
      </c>
      <c r="B17" s="292" t="s">
        <v>40</v>
      </c>
      <c r="C17" s="300">
        <v>291</v>
      </c>
      <c r="D17" s="300">
        <v>387</v>
      </c>
      <c r="E17" s="294">
        <f t="shared" si="0"/>
        <v>96</v>
      </c>
      <c r="F17" s="302">
        <f t="shared" si="1"/>
        <v>196992</v>
      </c>
      <c r="G17" s="296" t="s">
        <v>93</v>
      </c>
    </row>
    <row r="18" spans="1:7" ht="15.75" x14ac:dyDescent="0.25">
      <c r="A18" s="303">
        <v>12</v>
      </c>
      <c r="B18" s="292" t="s">
        <v>88</v>
      </c>
      <c r="C18" s="304">
        <v>10183</v>
      </c>
      <c r="D18" s="304">
        <v>10184</v>
      </c>
      <c r="E18" s="294">
        <f t="shared" si="0"/>
        <v>1</v>
      </c>
      <c r="F18" s="302">
        <f t="shared" si="1"/>
        <v>2052</v>
      </c>
      <c r="G18" s="292"/>
    </row>
    <row r="19" spans="1:7" ht="15.75" x14ac:dyDescent="0.25">
      <c r="A19" s="291">
        <v>13</v>
      </c>
      <c r="B19" s="297" t="s">
        <v>42</v>
      </c>
      <c r="C19" s="300">
        <v>18132</v>
      </c>
      <c r="D19" s="300">
        <v>18202</v>
      </c>
      <c r="E19" s="294">
        <f t="shared" si="0"/>
        <v>70</v>
      </c>
      <c r="F19" s="302">
        <f t="shared" si="1"/>
        <v>143640</v>
      </c>
      <c r="G19" s="296"/>
    </row>
    <row r="20" spans="1:7" ht="15.75" x14ac:dyDescent="0.25">
      <c r="A20" s="291">
        <v>14</v>
      </c>
      <c r="B20" s="292" t="s">
        <v>89</v>
      </c>
      <c r="C20" s="305">
        <v>16246</v>
      </c>
      <c r="D20" s="305">
        <v>16247</v>
      </c>
      <c r="E20" s="294">
        <f t="shared" si="0"/>
        <v>1</v>
      </c>
      <c r="F20" s="302">
        <f>E20*1900*1.08</f>
        <v>2052</v>
      </c>
      <c r="G20" s="296"/>
    </row>
    <row r="21" spans="1:7" ht="15.75" x14ac:dyDescent="0.25">
      <c r="A21" s="291">
        <v>15</v>
      </c>
      <c r="B21" s="297" t="s">
        <v>87</v>
      </c>
      <c r="C21" s="306">
        <v>28501</v>
      </c>
      <c r="D21" s="306">
        <v>28819</v>
      </c>
      <c r="E21" s="294">
        <f t="shared" si="0"/>
        <v>318</v>
      </c>
      <c r="F21" s="302">
        <f>E21*1900*1.08</f>
        <v>652536</v>
      </c>
      <c r="G21" s="296"/>
    </row>
    <row r="22" spans="1:7" ht="47.25" x14ac:dyDescent="0.25">
      <c r="A22" s="307">
        <v>16</v>
      </c>
      <c r="B22" s="308" t="s">
        <v>45</v>
      </c>
      <c r="C22" s="293">
        <v>7560</v>
      </c>
      <c r="D22" s="293">
        <v>7657</v>
      </c>
      <c r="E22" s="309">
        <f t="shared" si="0"/>
        <v>97</v>
      </c>
      <c r="F22" s="302">
        <f t="shared" si="1"/>
        <v>199044</v>
      </c>
      <c r="G22" s="336" t="s">
        <v>77</v>
      </c>
    </row>
    <row r="23" spans="1:7" ht="15.75" x14ac:dyDescent="0.25">
      <c r="A23" s="291">
        <v>17</v>
      </c>
      <c r="B23" s="292" t="s">
        <v>47</v>
      </c>
      <c r="C23" s="306">
        <v>3918</v>
      </c>
      <c r="D23" s="306">
        <v>4024</v>
      </c>
      <c r="E23" s="294">
        <f t="shared" si="0"/>
        <v>106</v>
      </c>
      <c r="F23" s="302">
        <f t="shared" si="1"/>
        <v>217512</v>
      </c>
      <c r="G23" s="299"/>
    </row>
    <row r="24" spans="1:7" ht="15.75" x14ac:dyDescent="0.25">
      <c r="A24" s="310">
        <v>18</v>
      </c>
      <c r="B24" s="311" t="s">
        <v>48</v>
      </c>
      <c r="C24" s="293">
        <v>14855</v>
      </c>
      <c r="D24" s="293">
        <v>15057</v>
      </c>
      <c r="E24" s="312">
        <f t="shared" si="0"/>
        <v>202</v>
      </c>
      <c r="F24" s="313">
        <f t="shared" si="1"/>
        <v>414504</v>
      </c>
      <c r="G24" s="314"/>
    </row>
    <row r="25" spans="1:7" ht="31.5" x14ac:dyDescent="0.25">
      <c r="A25" s="315" t="s">
        <v>15</v>
      </c>
      <c r="B25" s="316" t="s">
        <v>92</v>
      </c>
      <c r="C25" s="317">
        <v>16113</v>
      </c>
      <c r="D25" s="317">
        <v>16488</v>
      </c>
      <c r="E25" s="318">
        <f t="shared" si="0"/>
        <v>375</v>
      </c>
      <c r="F25" s="319">
        <f t="shared" si="1"/>
        <v>769500</v>
      </c>
      <c r="G25" s="320"/>
    </row>
    <row r="26" spans="1:7" ht="15.75" x14ac:dyDescent="0.25">
      <c r="A26" s="315" t="s">
        <v>26</v>
      </c>
      <c r="B26" s="321" t="s">
        <v>68</v>
      </c>
      <c r="C26" s="322"/>
      <c r="D26" s="322"/>
      <c r="E26" s="323"/>
      <c r="F26" s="324">
        <f>F6+F25</f>
        <v>3646404</v>
      </c>
      <c r="G26" s="320"/>
    </row>
    <row r="27" spans="1:7" x14ac:dyDescent="0.25">
      <c r="A27" s="219"/>
      <c r="B27" s="220"/>
      <c r="C27" s="221"/>
      <c r="D27" s="221"/>
      <c r="E27" s="222"/>
      <c r="F27" s="223"/>
      <c r="G27" s="224"/>
    </row>
    <row r="28" spans="1:7" x14ac:dyDescent="0.25">
      <c r="A28" s="180"/>
      <c r="B28" s="142"/>
      <c r="C28" s="127"/>
      <c r="D28" s="366" t="s">
        <v>96</v>
      </c>
      <c r="E28" s="366"/>
      <c r="F28" s="366"/>
      <c r="G28" s="366"/>
    </row>
    <row r="29" spans="1:7" x14ac:dyDescent="0.25">
      <c r="A29" s="184"/>
      <c r="B29" s="142"/>
      <c r="C29" s="127"/>
      <c r="D29" s="82"/>
      <c r="E29" s="348" t="s">
        <v>56</v>
      </c>
      <c r="F29" s="348"/>
      <c r="G29" s="213"/>
    </row>
    <row r="30" spans="1:7" x14ac:dyDescent="0.25">
      <c r="A30" s="184"/>
      <c r="B30" s="142"/>
      <c r="C30" s="127"/>
      <c r="D30" s="82"/>
      <c r="E30" s="327"/>
      <c r="F30" s="327"/>
      <c r="G30" s="213"/>
    </row>
    <row r="31" spans="1:7" x14ac:dyDescent="0.25">
      <c r="A31" s="184"/>
      <c r="B31" s="142"/>
      <c r="C31" s="127"/>
      <c r="D31" s="82"/>
      <c r="E31" s="327"/>
      <c r="F31" s="327"/>
      <c r="G31" s="213"/>
    </row>
    <row r="32" spans="1:7" x14ac:dyDescent="0.25">
      <c r="A32" s="184"/>
      <c r="B32" s="94"/>
      <c r="C32" s="127"/>
      <c r="D32" s="82"/>
      <c r="E32" s="327"/>
      <c r="F32" s="327"/>
      <c r="G32" s="185"/>
    </row>
    <row r="33" spans="1:7" x14ac:dyDescent="0.25">
      <c r="A33" s="184"/>
      <c r="B33" s="142"/>
      <c r="C33" s="127"/>
      <c r="D33" s="82"/>
      <c r="E33" s="359" t="s">
        <v>64</v>
      </c>
      <c r="F33" s="359"/>
      <c r="G33" s="142"/>
    </row>
  </sheetData>
  <mergeCells count="7">
    <mergeCell ref="E33:F33"/>
    <mergeCell ref="A1:D1"/>
    <mergeCell ref="A2:B2"/>
    <mergeCell ref="A3:G3"/>
    <mergeCell ref="A4:G4"/>
    <mergeCell ref="D28:G28"/>
    <mergeCell ref="E29:F29"/>
  </mergeCells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A5" sqref="A5"/>
    </sheetView>
  </sheetViews>
  <sheetFormatPr defaultRowHeight="15" x14ac:dyDescent="0.25"/>
  <cols>
    <col min="1" max="1" width="4.140625" customWidth="1"/>
    <col min="2" max="2" width="30" customWidth="1"/>
    <col min="3" max="3" width="10" customWidth="1"/>
    <col min="4" max="4" width="10.28515625" customWidth="1"/>
    <col min="5" max="5" width="8.28515625" customWidth="1"/>
    <col min="6" max="6" width="12.5703125" customWidth="1"/>
    <col min="7" max="7" width="11.7109375" customWidth="1"/>
  </cols>
  <sheetData>
    <row r="1" spans="1:7" ht="15.75" x14ac:dyDescent="0.25">
      <c r="A1" s="367" t="s">
        <v>78</v>
      </c>
      <c r="B1" s="367"/>
      <c r="C1" s="367"/>
      <c r="D1" s="367"/>
      <c r="E1" s="279"/>
      <c r="F1" s="280"/>
      <c r="G1" s="279"/>
    </row>
    <row r="2" spans="1:7" ht="15.75" x14ac:dyDescent="0.25">
      <c r="A2" s="368" t="s">
        <v>79</v>
      </c>
      <c r="B2" s="368"/>
      <c r="C2" s="338"/>
      <c r="D2" s="338"/>
      <c r="E2" s="279"/>
      <c r="F2" s="280"/>
      <c r="G2" s="279"/>
    </row>
    <row r="3" spans="1:7" ht="15.75" x14ac:dyDescent="0.25">
      <c r="A3" s="369" t="s">
        <v>75</v>
      </c>
      <c r="B3" s="369"/>
      <c r="C3" s="369"/>
      <c r="D3" s="369"/>
      <c r="E3" s="369"/>
      <c r="F3" s="369"/>
      <c r="G3" s="369"/>
    </row>
    <row r="4" spans="1:7" ht="15.75" x14ac:dyDescent="0.25">
      <c r="A4" s="370" t="s">
        <v>100</v>
      </c>
      <c r="B4" s="370"/>
      <c r="C4" s="370"/>
      <c r="D4" s="370"/>
      <c r="E4" s="370"/>
      <c r="F4" s="370"/>
      <c r="G4" s="370"/>
    </row>
    <row r="5" spans="1:7" ht="94.5" x14ac:dyDescent="0.25">
      <c r="A5" s="282" t="s">
        <v>3</v>
      </c>
      <c r="B5" s="282" t="s">
        <v>4</v>
      </c>
      <c r="C5" s="283" t="s">
        <v>5</v>
      </c>
      <c r="D5" s="283" t="s">
        <v>85</v>
      </c>
      <c r="E5" s="284" t="s">
        <v>7</v>
      </c>
      <c r="F5" s="283" t="s">
        <v>8</v>
      </c>
      <c r="G5" s="282" t="s">
        <v>9</v>
      </c>
    </row>
    <row r="6" spans="1:7" ht="15.75" x14ac:dyDescent="0.25">
      <c r="A6" s="285" t="s">
        <v>10</v>
      </c>
      <c r="B6" s="286" t="s">
        <v>27</v>
      </c>
      <c r="C6" s="287"/>
      <c r="D6" s="287"/>
      <c r="E6" s="288"/>
      <c r="F6" s="289">
        <f>SUM(F7:F24)</f>
        <v>2526012</v>
      </c>
      <c r="G6" s="290"/>
    </row>
    <row r="7" spans="1:7" ht="15.75" x14ac:dyDescent="0.25">
      <c r="A7" s="291">
        <v>1</v>
      </c>
      <c r="B7" s="292" t="s">
        <v>28</v>
      </c>
      <c r="C7" s="293">
        <v>6861</v>
      </c>
      <c r="D7" s="293">
        <v>6868</v>
      </c>
      <c r="E7" s="294">
        <f t="shared" ref="E7:E25" si="0">D7-C7</f>
        <v>7</v>
      </c>
      <c r="F7" s="295">
        <f t="shared" ref="F7:F25" si="1">E7*1900*1.08</f>
        <v>14364.000000000002</v>
      </c>
      <c r="G7" s="296"/>
    </row>
    <row r="8" spans="1:7" ht="17.25" customHeight="1" x14ac:dyDescent="0.25">
      <c r="A8" s="291">
        <v>2</v>
      </c>
      <c r="B8" s="297" t="s">
        <v>29</v>
      </c>
      <c r="C8" s="298">
        <v>16925</v>
      </c>
      <c r="D8" s="298">
        <v>16925</v>
      </c>
      <c r="E8" s="294">
        <f t="shared" si="0"/>
        <v>0</v>
      </c>
      <c r="F8" s="295">
        <f>E8*1900*1.08</f>
        <v>0</v>
      </c>
      <c r="G8" s="299" t="s">
        <v>34</v>
      </c>
    </row>
    <row r="9" spans="1:7" ht="15.75" x14ac:dyDescent="0.25">
      <c r="A9" s="329">
        <v>3</v>
      </c>
      <c r="B9" s="330" t="s">
        <v>31</v>
      </c>
      <c r="C9" s="331">
        <v>19718</v>
      </c>
      <c r="D9" s="331">
        <v>19822</v>
      </c>
      <c r="E9" s="332">
        <f t="shared" si="0"/>
        <v>104</v>
      </c>
      <c r="F9" s="333">
        <f>E9*1900*1.08</f>
        <v>213408</v>
      </c>
      <c r="G9" s="334"/>
    </row>
    <row r="10" spans="1:7" ht="15.75" x14ac:dyDescent="0.25">
      <c r="A10" s="291">
        <v>4</v>
      </c>
      <c r="B10" s="292" t="s">
        <v>32</v>
      </c>
      <c r="C10" s="300">
        <v>29030</v>
      </c>
      <c r="D10" s="300">
        <v>29104</v>
      </c>
      <c r="E10" s="294">
        <f t="shared" si="0"/>
        <v>74</v>
      </c>
      <c r="F10" s="295">
        <f t="shared" si="1"/>
        <v>151848</v>
      </c>
      <c r="G10" s="299"/>
    </row>
    <row r="11" spans="1:7" ht="18" customHeight="1" x14ac:dyDescent="0.25">
      <c r="A11" s="291">
        <v>5</v>
      </c>
      <c r="B11" s="292" t="s">
        <v>33</v>
      </c>
      <c r="C11" s="300">
        <v>25202</v>
      </c>
      <c r="D11" s="300">
        <v>25202</v>
      </c>
      <c r="E11" s="294">
        <f t="shared" si="0"/>
        <v>0</v>
      </c>
      <c r="F11" s="295">
        <f t="shared" si="1"/>
        <v>0</v>
      </c>
      <c r="G11" s="299" t="s">
        <v>34</v>
      </c>
    </row>
    <row r="12" spans="1:7" ht="15.75" x14ac:dyDescent="0.25">
      <c r="A12" s="291">
        <v>6</v>
      </c>
      <c r="B12" s="292" t="s">
        <v>35</v>
      </c>
      <c r="C12" s="293">
        <v>15487</v>
      </c>
      <c r="D12" s="293">
        <v>15590</v>
      </c>
      <c r="E12" s="294">
        <f t="shared" si="0"/>
        <v>103</v>
      </c>
      <c r="F12" s="295">
        <f t="shared" si="1"/>
        <v>211356</v>
      </c>
      <c r="G12" s="299"/>
    </row>
    <row r="13" spans="1:7" ht="15.75" x14ac:dyDescent="0.25">
      <c r="A13" s="291">
        <v>7</v>
      </c>
      <c r="B13" s="292" t="s">
        <v>86</v>
      </c>
      <c r="C13" s="300">
        <v>21999</v>
      </c>
      <c r="D13" s="300">
        <v>22060</v>
      </c>
      <c r="E13" s="294">
        <f t="shared" si="0"/>
        <v>61</v>
      </c>
      <c r="F13" s="295">
        <f t="shared" si="1"/>
        <v>125172.00000000001</v>
      </c>
      <c r="G13" s="299"/>
    </row>
    <row r="14" spans="1:7" ht="15.75" x14ac:dyDescent="0.25">
      <c r="A14" s="291">
        <v>8</v>
      </c>
      <c r="B14" s="292" t="s">
        <v>37</v>
      </c>
      <c r="C14" s="300">
        <v>24082</v>
      </c>
      <c r="D14" s="300">
        <v>24181</v>
      </c>
      <c r="E14" s="294">
        <f t="shared" si="0"/>
        <v>99</v>
      </c>
      <c r="F14" s="295">
        <f t="shared" si="1"/>
        <v>203148</v>
      </c>
      <c r="G14" s="296"/>
    </row>
    <row r="15" spans="1:7" ht="15.75" x14ac:dyDescent="0.25">
      <c r="A15" s="291">
        <v>9</v>
      </c>
      <c r="B15" s="292" t="s">
        <v>38</v>
      </c>
      <c r="C15" s="300">
        <v>17105</v>
      </c>
      <c r="D15" s="300">
        <v>17105</v>
      </c>
      <c r="E15" s="294">
        <f t="shared" si="0"/>
        <v>0</v>
      </c>
      <c r="F15" s="295">
        <f t="shared" si="1"/>
        <v>0</v>
      </c>
      <c r="G15" s="296"/>
    </row>
    <row r="16" spans="1:7" ht="15.75" x14ac:dyDescent="0.25">
      <c r="A16" s="291">
        <v>10</v>
      </c>
      <c r="B16" s="292" t="s">
        <v>90</v>
      </c>
      <c r="C16" s="301">
        <v>24230</v>
      </c>
      <c r="D16" s="301">
        <v>24238</v>
      </c>
      <c r="E16" s="294">
        <f t="shared" si="0"/>
        <v>8</v>
      </c>
      <c r="F16" s="295">
        <f t="shared" si="1"/>
        <v>16416</v>
      </c>
      <c r="G16" s="296"/>
    </row>
    <row r="17" spans="1:7" ht="15.75" x14ac:dyDescent="0.25">
      <c r="A17" s="291">
        <v>11</v>
      </c>
      <c r="B17" s="292" t="s">
        <v>40</v>
      </c>
      <c r="C17" s="300">
        <v>387</v>
      </c>
      <c r="D17" s="300">
        <v>468</v>
      </c>
      <c r="E17" s="294">
        <f t="shared" si="0"/>
        <v>81</v>
      </c>
      <c r="F17" s="302">
        <f t="shared" si="1"/>
        <v>166212</v>
      </c>
      <c r="G17" s="296" t="s">
        <v>93</v>
      </c>
    </row>
    <row r="18" spans="1:7" ht="15.75" x14ac:dyDescent="0.25">
      <c r="A18" s="303">
        <v>12</v>
      </c>
      <c r="B18" s="292" t="s">
        <v>88</v>
      </c>
      <c r="C18" s="304">
        <v>10184</v>
      </c>
      <c r="D18" s="304">
        <v>10185</v>
      </c>
      <c r="E18" s="294">
        <f t="shared" si="0"/>
        <v>1</v>
      </c>
      <c r="F18" s="302">
        <f t="shared" si="1"/>
        <v>2052</v>
      </c>
      <c r="G18" s="292"/>
    </row>
    <row r="19" spans="1:7" ht="15.75" x14ac:dyDescent="0.25">
      <c r="A19" s="291">
        <v>13</v>
      </c>
      <c r="B19" s="297" t="s">
        <v>42</v>
      </c>
      <c r="C19" s="300">
        <v>18202</v>
      </c>
      <c r="D19" s="300">
        <v>18273</v>
      </c>
      <c r="E19" s="294">
        <f t="shared" si="0"/>
        <v>71</v>
      </c>
      <c r="F19" s="302">
        <f t="shared" si="1"/>
        <v>145692</v>
      </c>
      <c r="G19" s="296"/>
    </row>
    <row r="20" spans="1:7" ht="15.75" x14ac:dyDescent="0.25">
      <c r="A20" s="291">
        <v>14</v>
      </c>
      <c r="B20" s="292" t="s">
        <v>89</v>
      </c>
      <c r="C20" s="305">
        <v>16247</v>
      </c>
      <c r="D20" s="305">
        <v>16247</v>
      </c>
      <c r="E20" s="294">
        <f t="shared" si="0"/>
        <v>0</v>
      </c>
      <c r="F20" s="302">
        <f>E20*1900*1.08</f>
        <v>0</v>
      </c>
      <c r="G20" s="296"/>
    </row>
    <row r="21" spans="1:7" ht="15.75" x14ac:dyDescent="0.25">
      <c r="A21" s="291">
        <v>15</v>
      </c>
      <c r="B21" s="297" t="s">
        <v>87</v>
      </c>
      <c r="C21" s="306">
        <v>28819</v>
      </c>
      <c r="D21" s="306">
        <v>29096</v>
      </c>
      <c r="E21" s="294">
        <f t="shared" si="0"/>
        <v>277</v>
      </c>
      <c r="F21" s="302">
        <f>E21*1900*1.08</f>
        <v>568404</v>
      </c>
      <c r="G21" s="296"/>
    </row>
    <row r="22" spans="1:7" ht="39" customHeight="1" x14ac:dyDescent="0.25">
      <c r="A22" s="307">
        <v>16</v>
      </c>
      <c r="B22" s="308" t="s">
        <v>45</v>
      </c>
      <c r="C22" s="293">
        <v>7657</v>
      </c>
      <c r="D22" s="293">
        <v>7754</v>
      </c>
      <c r="E22" s="309">
        <f t="shared" si="0"/>
        <v>97</v>
      </c>
      <c r="F22" s="302">
        <f t="shared" si="1"/>
        <v>199044</v>
      </c>
      <c r="G22" s="336" t="s">
        <v>77</v>
      </c>
    </row>
    <row r="23" spans="1:7" ht="15.75" x14ac:dyDescent="0.25">
      <c r="A23" s="291">
        <v>17</v>
      </c>
      <c r="B23" s="292" t="s">
        <v>47</v>
      </c>
      <c r="C23" s="306">
        <v>4024</v>
      </c>
      <c r="D23" s="306">
        <v>4099</v>
      </c>
      <c r="E23" s="294">
        <f t="shared" si="0"/>
        <v>75</v>
      </c>
      <c r="F23" s="302">
        <f t="shared" si="1"/>
        <v>153900</v>
      </c>
      <c r="G23" s="299"/>
    </row>
    <row r="24" spans="1:7" ht="16.5" customHeight="1" x14ac:dyDescent="0.25">
      <c r="A24" s="310">
        <v>18</v>
      </c>
      <c r="B24" s="311" t="s">
        <v>48</v>
      </c>
      <c r="C24" s="293">
        <v>15057</v>
      </c>
      <c r="D24" s="293">
        <v>15230</v>
      </c>
      <c r="E24" s="312">
        <f t="shared" si="0"/>
        <v>173</v>
      </c>
      <c r="F24" s="313">
        <f t="shared" si="1"/>
        <v>354996</v>
      </c>
      <c r="G24" s="314"/>
    </row>
    <row r="25" spans="1:7" ht="41.25" customHeight="1" x14ac:dyDescent="0.25">
      <c r="A25" s="315" t="s">
        <v>15</v>
      </c>
      <c r="B25" s="316" t="s">
        <v>92</v>
      </c>
      <c r="C25" s="317">
        <v>16488</v>
      </c>
      <c r="D25" s="317">
        <v>16739</v>
      </c>
      <c r="E25" s="318">
        <f t="shared" si="0"/>
        <v>251</v>
      </c>
      <c r="F25" s="319">
        <f t="shared" si="1"/>
        <v>515052.00000000006</v>
      </c>
      <c r="G25" s="320"/>
    </row>
    <row r="26" spans="1:7" ht="15.75" x14ac:dyDescent="0.25">
      <c r="A26" s="315" t="s">
        <v>26</v>
      </c>
      <c r="B26" s="321" t="s">
        <v>68</v>
      </c>
      <c r="C26" s="322"/>
      <c r="D26" s="322"/>
      <c r="E26" s="323"/>
      <c r="F26" s="324">
        <f>F6+F25</f>
        <v>3041064</v>
      </c>
      <c r="G26" s="320"/>
    </row>
    <row r="27" spans="1:7" x14ac:dyDescent="0.25">
      <c r="A27" s="219"/>
      <c r="B27" s="220"/>
      <c r="C27" s="221"/>
      <c r="D27" s="221"/>
      <c r="E27" s="222"/>
      <c r="F27" s="223"/>
      <c r="G27" s="224"/>
    </row>
    <row r="28" spans="1:7" x14ac:dyDescent="0.25">
      <c r="A28" s="180"/>
      <c r="B28" s="142"/>
      <c r="C28" s="127"/>
      <c r="D28" s="366" t="s">
        <v>99</v>
      </c>
      <c r="E28" s="366"/>
      <c r="F28" s="366"/>
      <c r="G28" s="366"/>
    </row>
    <row r="29" spans="1:7" x14ac:dyDescent="0.25">
      <c r="A29" s="184"/>
      <c r="B29" s="142"/>
      <c r="C29" s="127"/>
      <c r="D29" s="82"/>
      <c r="E29" s="348" t="s">
        <v>56</v>
      </c>
      <c r="F29" s="348"/>
      <c r="G29" s="213"/>
    </row>
    <row r="30" spans="1:7" x14ac:dyDescent="0.25">
      <c r="A30" s="184"/>
      <c r="B30" s="142"/>
      <c r="C30" s="127"/>
      <c r="D30" s="82"/>
      <c r="E30" s="337"/>
      <c r="F30" s="337"/>
      <c r="G30" s="213"/>
    </row>
    <row r="31" spans="1:7" x14ac:dyDescent="0.25">
      <c r="A31" s="184"/>
      <c r="B31" s="142"/>
      <c r="C31" s="127"/>
      <c r="D31" s="82"/>
      <c r="E31" s="337"/>
      <c r="F31" s="337"/>
      <c r="G31" s="213"/>
    </row>
    <row r="32" spans="1:7" x14ac:dyDescent="0.25">
      <c r="A32" s="184"/>
      <c r="B32" s="94"/>
      <c r="C32" s="127"/>
      <c r="D32" s="82"/>
      <c r="E32" s="337"/>
      <c r="F32" s="337"/>
      <c r="G32" s="185"/>
    </row>
    <row r="33" spans="1:7" x14ac:dyDescent="0.25">
      <c r="A33" s="184"/>
      <c r="B33" s="142"/>
      <c r="C33" s="127"/>
      <c r="D33" s="82"/>
      <c r="E33" s="359" t="s">
        <v>64</v>
      </c>
      <c r="F33" s="359"/>
      <c r="G33" s="142"/>
    </row>
  </sheetData>
  <mergeCells count="7">
    <mergeCell ref="E33:F33"/>
    <mergeCell ref="A1:D1"/>
    <mergeCell ref="A2:B2"/>
    <mergeCell ref="A3:G3"/>
    <mergeCell ref="A4:G4"/>
    <mergeCell ref="D28:G28"/>
    <mergeCell ref="E29:F2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T3.22</vt:lpstr>
      <vt:lpstr>T4.22</vt:lpstr>
      <vt:lpstr>T5.22</vt:lpstr>
      <vt:lpstr>T6.22</vt:lpstr>
      <vt:lpstr>T7.22</vt:lpstr>
      <vt:lpstr>T8.22</vt:lpstr>
      <vt:lpstr>T9.22</vt:lpstr>
      <vt:lpstr>T10.22</vt:lpstr>
      <vt:lpstr>T10.22!Print_Area</vt:lpstr>
      <vt:lpstr>T4.22!Print_Area</vt:lpstr>
      <vt:lpstr>T5.22!Print_Area</vt:lpstr>
      <vt:lpstr>T6.22!Print_Area</vt:lpstr>
      <vt:lpstr>T7.22!Print_Area</vt:lpstr>
      <vt:lpstr>T8.22!Print_Area</vt:lpstr>
      <vt:lpstr>T9.22!Print_Area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2022-11-01T08:38:20Z</dcterms:modified>
</cp:coreProperties>
</file>