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oxili/Downloads/"/>
    </mc:Choice>
  </mc:AlternateContent>
  <xr:revisionPtr revIDLastSave="0" documentId="13_ncr:1_{F48961CD-2CDB-A04D-B290-31DE63C6D4D4}" xr6:coauthVersionLast="47" xr6:coauthVersionMax="47" xr10:uidLastSave="{00000000-0000-0000-0000-000000000000}"/>
  <bookViews>
    <workbookView xWindow="0" yWindow="760" windowWidth="30240" windowHeight="17700" xr2:uid="{A9362A8E-E623-E145-9F5A-27E701BA46B0}"/>
  </bookViews>
  <sheets>
    <sheet name="Assumptions" sheetId="3" r:id="rId1"/>
    <sheet name="Model" sheetId="1" r:id="rId2"/>
    <sheet name="Equity Calculation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B32" i="1"/>
  <c r="I8" i="2"/>
  <c r="H8" i="2"/>
  <c r="G8" i="2"/>
  <c r="A2" i="2"/>
  <c r="J10" i="2" s="1"/>
  <c r="B28" i="1"/>
  <c r="B16" i="1"/>
  <c r="B21" i="1"/>
  <c r="C4" i="1"/>
  <c r="B4" i="1"/>
  <c r="B14" i="1" s="1"/>
  <c r="B13" i="2"/>
  <c r="J11" i="2"/>
  <c r="I11" i="2"/>
  <c r="H11" i="2"/>
  <c r="J8" i="2"/>
  <c r="K21" i="1"/>
  <c r="J21" i="1"/>
  <c r="I21" i="1"/>
  <c r="H21" i="1"/>
  <c r="G21" i="1"/>
  <c r="F21" i="1"/>
  <c r="E21" i="1"/>
  <c r="D21" i="1"/>
  <c r="C21" i="1"/>
  <c r="K16" i="1"/>
  <c r="J16" i="1"/>
  <c r="I16" i="1"/>
  <c r="H16" i="1"/>
  <c r="G16" i="1"/>
  <c r="F16" i="1"/>
  <c r="E16" i="1"/>
  <c r="D16" i="1"/>
  <c r="C16" i="1"/>
  <c r="K4" i="1"/>
  <c r="J4" i="1"/>
  <c r="I4" i="1"/>
  <c r="H4" i="1"/>
  <c r="G4" i="1"/>
  <c r="F4" i="1"/>
  <c r="E4" i="1"/>
  <c r="D4" i="1"/>
  <c r="K28" i="1"/>
  <c r="J28" i="1"/>
  <c r="I28" i="1"/>
  <c r="H28" i="1"/>
  <c r="G28" i="1"/>
  <c r="F28" i="1"/>
  <c r="E28" i="1"/>
  <c r="D28" i="1"/>
  <c r="C28" i="1"/>
  <c r="K32" i="1"/>
  <c r="J32" i="1"/>
  <c r="I32" i="1"/>
  <c r="H32" i="1"/>
  <c r="G32" i="1"/>
  <c r="F32" i="1"/>
  <c r="E32" i="1"/>
  <c r="D32" i="1"/>
  <c r="H13" i="2"/>
  <c r="G13" i="2"/>
  <c r="J13" i="2"/>
  <c r="I13" i="2"/>
  <c r="E13" i="2"/>
  <c r="D13" i="2"/>
  <c r="C13" i="2"/>
  <c r="K12" i="2"/>
  <c r="K13" i="2" s="1"/>
  <c r="K9" i="2"/>
  <c r="B10" i="2" l="1"/>
  <c r="B29" i="1" s="1"/>
  <c r="C10" i="2"/>
  <c r="C29" i="1" s="1"/>
  <c r="F25" i="1"/>
  <c r="I25" i="1"/>
  <c r="J29" i="1"/>
  <c r="H10" i="2"/>
  <c r="H29" i="1" s="1"/>
  <c r="D25" i="1"/>
  <c r="J25" i="1"/>
  <c r="C25" i="1"/>
  <c r="G10" i="2"/>
  <c r="G29" i="1" s="1"/>
  <c r="D10" i="2"/>
  <c r="D29" i="1" s="1"/>
  <c r="E10" i="2"/>
  <c r="E29" i="1" s="1"/>
  <c r="E25" i="1"/>
  <c r="F10" i="2"/>
  <c r="F29" i="1" s="1"/>
  <c r="I10" i="2"/>
  <c r="I29" i="1" s="1"/>
  <c r="G25" i="1"/>
  <c r="H25" i="1"/>
  <c r="K25" i="1"/>
  <c r="B25" i="1"/>
  <c r="K11" i="2"/>
  <c r="K10" i="2"/>
  <c r="K29" i="1" s="1"/>
  <c r="K8" i="2"/>
  <c r="J36" i="1" l="1"/>
  <c r="P20" i="1" s="1"/>
  <c r="E36" i="1"/>
  <c r="P15" i="1" s="1"/>
  <c r="C36" i="1"/>
  <c r="P13" i="1" s="1"/>
  <c r="K36" i="1"/>
  <c r="P21" i="1" s="1"/>
  <c r="F36" i="1"/>
  <c r="P16" i="1" s="1"/>
  <c r="I36" i="1"/>
  <c r="P19" i="1" s="1"/>
  <c r="G36" i="1"/>
  <c r="P17" i="1" s="1"/>
  <c r="H36" i="1"/>
  <c r="P18" i="1" s="1"/>
  <c r="D36" i="1"/>
  <c r="P14" i="1" s="1"/>
  <c r="B36" i="1"/>
  <c r="P12" i="1" s="1"/>
</calcChain>
</file>

<file path=xl/sharedStrings.xml><?xml version="1.0" encoding="utf-8"?>
<sst xmlns="http://schemas.openxmlformats.org/spreadsheetml/2006/main" count="58" uniqueCount="56">
  <si>
    <t>Accelerator Programming Structure</t>
  </si>
  <si>
    <t>Number of cohorts/year</t>
  </si>
  <si>
    <t>Number of startups/cohort</t>
  </si>
  <si>
    <t>DPI Ratio</t>
  </si>
  <si>
    <t>Government grant/year</t>
  </si>
  <si>
    <t>Number of Employees</t>
  </si>
  <si>
    <t>Funding/startup</t>
  </si>
  <si>
    <t>Program fees/startup</t>
  </si>
  <si>
    <t>Investment Return Assumptions</t>
  </si>
  <si>
    <t>1/3 of startups completely fail</t>
  </si>
  <si>
    <t xml:space="preserve">1/3 of startups returns the money invested into it </t>
  </si>
  <si>
    <t>1/3 of startups make profit for accelerator</t>
  </si>
  <si>
    <t>top 1/3 startups give a gross expected return of DPI ratio of 3.8x</t>
  </si>
  <si>
    <t>Sizeable exits start happening during the 5th year</t>
  </si>
  <si>
    <t>By the end of the 10th year, all investment returns from the first 6 years are finished.</t>
  </si>
  <si>
    <t>Government Loan Assumptions</t>
  </si>
  <si>
    <t>Government provides a loan of 4,000,000 to the accelerator every year for the first 5 years</t>
  </si>
  <si>
    <t>Accelerator pays back 5,000,000 every year starting the 7th year until the 10th</t>
  </si>
  <si>
    <t>Expenses</t>
  </si>
  <si>
    <t>Rent</t>
  </si>
  <si>
    <t>Staff</t>
  </si>
  <si>
    <t>Mentors (Stipend)</t>
  </si>
  <si>
    <t>Marketing and Events</t>
  </si>
  <si>
    <t>Operational Costs</t>
  </si>
  <si>
    <t>Office Equipment</t>
  </si>
  <si>
    <t>Subscriptions</t>
  </si>
  <si>
    <t>Technology</t>
  </si>
  <si>
    <t>IT Services</t>
  </si>
  <si>
    <t>Year</t>
  </si>
  <si>
    <t>Net Income</t>
  </si>
  <si>
    <t>Internet</t>
  </si>
  <si>
    <t>Software/Hardware Lisences</t>
  </si>
  <si>
    <t>Revenue</t>
  </si>
  <si>
    <t>Program Fees</t>
  </si>
  <si>
    <t>Sponsorships</t>
  </si>
  <si>
    <t>Alumni Support</t>
  </si>
  <si>
    <t>Events</t>
  </si>
  <si>
    <t>Office Space</t>
  </si>
  <si>
    <t>Co-working space</t>
  </si>
  <si>
    <t>Hot-desks</t>
  </si>
  <si>
    <t>Gross Income</t>
  </si>
  <si>
    <t>Investment Activities (Startups)</t>
  </si>
  <si>
    <t>Investment/Funding</t>
  </si>
  <si>
    <t>Equity</t>
  </si>
  <si>
    <t>Accelerator Loans and Grants</t>
  </si>
  <si>
    <t>Government Grants</t>
  </si>
  <si>
    <t>Government Loans</t>
  </si>
  <si>
    <t>Government Loan Repayment</t>
  </si>
  <si>
    <t>Gross expected return for successful exits</t>
  </si>
  <si>
    <t>Gross expected return from break even exits</t>
  </si>
  <si>
    <t>Number of accumulative successful exits</t>
  </si>
  <si>
    <t># of successful exits</t>
  </si>
  <si>
    <t>Revenue from successful exits</t>
  </si>
  <si>
    <t>Number of accumulative break-even exits</t>
  </si>
  <si>
    <t># of break even exits</t>
  </si>
  <si>
    <t>Revenue from break even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</si>
</sst>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 (Body)"/>
    </font>
    <font>
      <i/>
      <sz val="14"/>
      <color theme="1"/>
      <name val="Calibri (Body)"/>
    </font>
    <font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1" fillId="0" borderId="0" xfId="0" applyNumberFormat="1" applyFont="1"/>
    <xf numFmtId="3" fontId="0" fillId="0" borderId="0" xfId="0" applyNumberFormat="1"/>
    <xf numFmtId="3" fontId="8" fillId="0" borderId="0" xfId="0" applyNumberFormat="1" applyFont="1"/>
    <xf numFmtId="3" fontId="9" fillId="0" borderId="0" xfId="0" applyNumberFormat="1" applyFont="1"/>
    <xf numFmtId="0" fontId="10" fillId="0" borderId="0" xfId="0" applyFont="1"/>
    <xf numFmtId="164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0" fontId="9" fillId="0" borderId="0" xfId="0" applyFont="1"/>
    <xf numFmtId="0" fontId="2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(Yearly)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Model!$P$11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Model!$O$12:$O$21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Model!$P$12:$P$20</c:f>
              <c:numCache>
                <c:formatCode>#,##0</c:formatCode>
                <c:ptCount val="9"/>
                <c:pt idx="0">
                  <c:v>67000</c:v>
                </c:pt>
                <c:pt idx="1">
                  <c:v>83000</c:v>
                </c:pt>
                <c:pt idx="2">
                  <c:v>105000</c:v>
                </c:pt>
                <c:pt idx="3">
                  <c:v>143000</c:v>
                </c:pt>
                <c:pt idx="4">
                  <c:v>3007000</c:v>
                </c:pt>
                <c:pt idx="5">
                  <c:v>2931000</c:v>
                </c:pt>
                <c:pt idx="6">
                  <c:v>1788000</c:v>
                </c:pt>
                <c:pt idx="7">
                  <c:v>6458100</c:v>
                </c:pt>
                <c:pt idx="8">
                  <c:v>8429200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7-0E40-84C9-DF771CD5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64528"/>
        <c:axId val="1078006432"/>
      </c:scatterChart>
      <c:valAx>
        <c:axId val="14299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06432"/>
        <c:crosses val="autoZero"/>
        <c:crossBetween val="midCat"/>
      </c:valAx>
      <c:valAx>
        <c:axId val="1078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6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819726</xdr:colOff>
      <xdr:row>10</xdr:row>
      <xdr:rowOff>2308</xdr:rowOff>
    </xdr:from>
    <xdr:to>
      <xdr:col>22</xdr:col>
      <xdr:colOff>404090</xdr:colOff>
      <xdr:row>19</xdr:row>
      <xdr:rowOff>90054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38CEF-C50B-2A3B-6C3F-BD028B395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49AE75B-3961-C741-9DB1-AD9DF8A84F85}">
  <we:reference id="wa200001657" version="1.0.0.0" store="en-US" storeType="OMEX"/>
  <we:alternateReferences>
    <we:reference id="wa200001657" version="1.0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D15F-D78D-45D3-B223-B47C45E2E0C1}">
  <dimension ref="B2:I23"/>
  <sheetViews>
    <sheetView tabSelected="1" workbookViewId="0">
      <selection activeCell="I7" sqref="I7"/>
    </sheetView>
  </sheetViews>
  <sheetFormatPr baseColWidth="10" defaultColWidth="8.83203125" defaultRowHeight="16" x14ac:dyDescent="0.2"/>
  <cols>
    <col min="2" max="2" width="28.6640625" customWidth="1"/>
    <col min="3" max="3" width="10.83203125" bestFit="1" customWidth="1"/>
  </cols>
  <sheetData>
    <row r="2" spans="2:9" ht="19" x14ac:dyDescent="0.25">
      <c r="B2" s="16" t="s">
        <v>0</v>
      </c>
      <c r="C2" s="1"/>
      <c r="D2" s="1"/>
      <c r="E2" s="1"/>
      <c r="F2" s="1"/>
      <c r="H2" s="1"/>
      <c r="I2" s="1"/>
    </row>
    <row r="3" spans="2:9" ht="19" x14ac:dyDescent="0.25">
      <c r="B3" s="17" t="s">
        <v>1</v>
      </c>
      <c r="C3" s="1">
        <v>3</v>
      </c>
      <c r="D3" s="1"/>
      <c r="E3" s="1"/>
      <c r="F3" s="1"/>
      <c r="H3" s="1"/>
      <c r="I3" s="1"/>
    </row>
    <row r="4" spans="2:9" ht="19" x14ac:dyDescent="0.25">
      <c r="B4" s="17" t="s">
        <v>2</v>
      </c>
      <c r="C4" s="1">
        <v>10</v>
      </c>
      <c r="D4" s="1"/>
      <c r="E4" s="1"/>
      <c r="F4" s="1"/>
      <c r="H4" s="1"/>
      <c r="I4" s="1"/>
    </row>
    <row r="5" spans="2:9" ht="19" x14ac:dyDescent="0.25">
      <c r="B5" s="17" t="s">
        <v>3</v>
      </c>
      <c r="C5" s="1">
        <v>3.8</v>
      </c>
      <c r="D5" s="1"/>
      <c r="E5" s="1"/>
      <c r="F5" s="1"/>
      <c r="H5" s="1"/>
      <c r="I5" s="1"/>
    </row>
    <row r="6" spans="2:9" ht="19" x14ac:dyDescent="0.25">
      <c r="B6" s="17" t="s">
        <v>4</v>
      </c>
      <c r="C6" s="7">
        <v>3750000</v>
      </c>
      <c r="D6" s="1"/>
      <c r="E6" s="1"/>
      <c r="F6" s="1"/>
      <c r="H6" s="1"/>
      <c r="I6" s="1"/>
    </row>
    <row r="7" spans="2:9" ht="19" x14ac:dyDescent="0.25">
      <c r="B7" s="17" t="s">
        <v>5</v>
      </c>
      <c r="C7" s="1">
        <v>10</v>
      </c>
      <c r="H7" s="1"/>
      <c r="I7" s="1"/>
    </row>
    <row r="8" spans="2:9" ht="19" x14ac:dyDescent="0.25">
      <c r="B8" s="17" t="s">
        <v>6</v>
      </c>
      <c r="C8" s="7">
        <v>250000</v>
      </c>
      <c r="G8" s="1"/>
      <c r="H8" s="1"/>
      <c r="I8" s="1"/>
    </row>
    <row r="9" spans="2:9" ht="19" x14ac:dyDescent="0.25">
      <c r="B9" s="17" t="s">
        <v>7</v>
      </c>
      <c r="C9" s="7">
        <v>20000</v>
      </c>
    </row>
    <row r="12" spans="2:9" ht="19" x14ac:dyDescent="0.25">
      <c r="B12" s="16" t="s">
        <v>8</v>
      </c>
    </row>
    <row r="13" spans="2:9" ht="19" x14ac:dyDescent="0.25">
      <c r="B13" s="1" t="s">
        <v>9</v>
      </c>
    </row>
    <row r="14" spans="2:9" ht="19" x14ac:dyDescent="0.25">
      <c r="B14" s="1" t="s">
        <v>10</v>
      </c>
    </row>
    <row r="15" spans="2:9" ht="19" x14ac:dyDescent="0.25">
      <c r="B15" s="1" t="s">
        <v>11</v>
      </c>
    </row>
    <row r="16" spans="2:9" ht="19" x14ac:dyDescent="0.25">
      <c r="B16" s="1" t="s">
        <v>12</v>
      </c>
    </row>
    <row r="17" spans="2:2" ht="19" x14ac:dyDescent="0.25">
      <c r="B17" s="1" t="s">
        <v>13</v>
      </c>
    </row>
    <row r="18" spans="2:2" ht="19" x14ac:dyDescent="0.25">
      <c r="B18" s="1" t="s">
        <v>14</v>
      </c>
    </row>
    <row r="21" spans="2:2" ht="19" x14ac:dyDescent="0.25">
      <c r="B21" s="16" t="s">
        <v>15</v>
      </c>
    </row>
    <row r="22" spans="2:2" ht="19" x14ac:dyDescent="0.25">
      <c r="B22" s="1" t="s">
        <v>16</v>
      </c>
    </row>
    <row r="23" spans="2:2" ht="19" x14ac:dyDescent="0.25">
      <c r="B23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8589-7F1B-D74B-B829-C9D179DAAF20}">
  <dimension ref="A1:S276"/>
  <sheetViews>
    <sheetView zoomScale="110" workbookViewId="0">
      <selection activeCell="D15" sqref="D15"/>
    </sheetView>
  </sheetViews>
  <sheetFormatPr baseColWidth="10" defaultColWidth="11" defaultRowHeight="16" x14ac:dyDescent="0.2"/>
  <cols>
    <col min="1" max="1" width="38" customWidth="1"/>
    <col min="2" max="3" width="11.83203125" bestFit="1" customWidth="1"/>
    <col min="4" max="4" width="13.5" customWidth="1"/>
    <col min="5" max="5" width="13.1640625" customWidth="1"/>
    <col min="6" max="7" width="13" customWidth="1"/>
    <col min="8" max="9" width="13.1640625" customWidth="1"/>
    <col min="10" max="10" width="13.33203125" customWidth="1"/>
    <col min="11" max="11" width="13.1640625" customWidth="1"/>
    <col min="16" max="16" width="12.1640625" bestFit="1" customWidth="1"/>
  </cols>
  <sheetData>
    <row r="1" spans="1:19" ht="21" x14ac:dyDescent="0.25">
      <c r="A1" s="1"/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</row>
    <row r="2" spans="1:19" ht="21" x14ac:dyDescent="0.25">
      <c r="A2" s="2" t="s">
        <v>18</v>
      </c>
      <c r="B2" s="1"/>
      <c r="C2" s="1"/>
      <c r="D2" s="1"/>
      <c r="E2" s="1"/>
      <c r="F2" s="1"/>
      <c r="G2" s="1"/>
      <c r="H2" s="1"/>
      <c r="I2" s="1"/>
      <c r="J2" s="1"/>
      <c r="S2" s="1"/>
    </row>
    <row r="3" spans="1:19" ht="19" x14ac:dyDescent="0.25">
      <c r="A3" s="1" t="s">
        <v>19</v>
      </c>
      <c r="B3" s="7">
        <v>180000</v>
      </c>
      <c r="C3" s="7">
        <v>180000</v>
      </c>
      <c r="D3" s="7">
        <v>182000</v>
      </c>
      <c r="E3" s="7">
        <v>184000</v>
      </c>
      <c r="F3" s="7">
        <v>184000</v>
      </c>
      <c r="G3" s="7">
        <v>185000</v>
      </c>
      <c r="H3" s="7">
        <v>185000</v>
      </c>
      <c r="I3" s="7">
        <v>185000</v>
      </c>
      <c r="J3" s="7">
        <v>188000</v>
      </c>
      <c r="K3" s="7">
        <v>187000</v>
      </c>
      <c r="S3" s="1"/>
    </row>
    <row r="4" spans="1:19" ht="19" x14ac:dyDescent="0.25">
      <c r="A4" s="1" t="s">
        <v>20</v>
      </c>
      <c r="B4" s="7">
        <f>60000*Assumptions!C7</f>
        <v>600000</v>
      </c>
      <c r="C4" s="18">
        <f>60000*Assumptions!C7</f>
        <v>600000</v>
      </c>
      <c r="D4" s="7">
        <f>60000*Assumptions!C7</f>
        <v>600000</v>
      </c>
      <c r="E4" s="7">
        <f>60000*Assumptions!C7</f>
        <v>600000</v>
      </c>
      <c r="F4" s="7">
        <f>60000*Assumptions!C7</f>
        <v>600000</v>
      </c>
      <c r="G4" s="7">
        <f>60000*Assumptions!C7</f>
        <v>600000</v>
      </c>
      <c r="H4" s="7">
        <f>60000*Assumptions!C7</f>
        <v>600000</v>
      </c>
      <c r="I4" s="7">
        <f>60000*Assumptions!C7</f>
        <v>600000</v>
      </c>
      <c r="J4" s="7">
        <f>60000*Assumptions!C7</f>
        <v>600000</v>
      </c>
      <c r="K4" s="7">
        <f>60000*Assumptions!C7</f>
        <v>600000</v>
      </c>
      <c r="S4" s="1"/>
    </row>
    <row r="5" spans="1:19" ht="19" x14ac:dyDescent="0.25">
      <c r="A5" s="1" t="s">
        <v>21</v>
      </c>
      <c r="B5" s="7">
        <v>37500</v>
      </c>
      <c r="C5" s="7">
        <v>37500</v>
      </c>
      <c r="D5" s="7">
        <v>37500</v>
      </c>
      <c r="E5" s="7">
        <v>37500</v>
      </c>
      <c r="F5" s="7">
        <v>37500</v>
      </c>
      <c r="G5" s="7">
        <v>37500</v>
      </c>
      <c r="H5" s="7">
        <v>62500</v>
      </c>
      <c r="I5" s="7">
        <v>62500</v>
      </c>
      <c r="J5" s="7">
        <v>62500</v>
      </c>
      <c r="K5" s="7">
        <v>62500</v>
      </c>
      <c r="S5" s="1"/>
    </row>
    <row r="6" spans="1:19" ht="19" x14ac:dyDescent="0.25">
      <c r="A6" s="1" t="s">
        <v>22</v>
      </c>
      <c r="B6" s="7">
        <v>60000</v>
      </c>
      <c r="C6" s="7">
        <v>60000</v>
      </c>
      <c r="D6" s="7">
        <v>60000</v>
      </c>
      <c r="E6" s="7">
        <v>60000</v>
      </c>
      <c r="F6" s="7">
        <v>60000</v>
      </c>
      <c r="G6" s="7">
        <v>60000</v>
      </c>
      <c r="H6" s="7">
        <v>60000</v>
      </c>
      <c r="I6" s="7">
        <v>60000</v>
      </c>
      <c r="J6" s="7">
        <v>60000</v>
      </c>
      <c r="K6" s="7">
        <v>60000</v>
      </c>
      <c r="S6" s="1"/>
    </row>
    <row r="7" spans="1:19" ht="19" x14ac:dyDescent="0.25">
      <c r="A7" s="6" t="s">
        <v>23</v>
      </c>
      <c r="B7" s="1"/>
      <c r="C7" s="1"/>
      <c r="D7" s="1"/>
      <c r="E7" s="1"/>
      <c r="F7" s="1"/>
      <c r="G7" s="1"/>
      <c r="H7" s="1"/>
      <c r="I7" s="1"/>
      <c r="J7" s="1"/>
      <c r="K7" s="1"/>
      <c r="S7" s="1"/>
    </row>
    <row r="8" spans="1:19" ht="19" x14ac:dyDescent="0.25">
      <c r="A8" s="4" t="s">
        <v>24</v>
      </c>
      <c r="B8" s="7">
        <v>700</v>
      </c>
      <c r="C8" s="7">
        <v>700</v>
      </c>
      <c r="D8" s="7">
        <v>700</v>
      </c>
      <c r="E8" s="7">
        <v>700</v>
      </c>
      <c r="F8" s="7">
        <v>700</v>
      </c>
      <c r="G8" s="7">
        <v>700</v>
      </c>
      <c r="H8" s="7">
        <v>700</v>
      </c>
      <c r="I8" s="7">
        <v>700</v>
      </c>
      <c r="J8" s="1">
        <v>500</v>
      </c>
      <c r="K8" s="1">
        <v>600</v>
      </c>
      <c r="N8" s="1"/>
      <c r="O8" s="1"/>
      <c r="P8" s="1"/>
      <c r="Q8" s="1"/>
      <c r="R8" s="1"/>
      <c r="S8" s="1"/>
    </row>
    <row r="9" spans="1:19" ht="19" x14ac:dyDescent="0.25">
      <c r="A9" s="5" t="s">
        <v>25</v>
      </c>
      <c r="B9" s="7">
        <v>1000</v>
      </c>
      <c r="C9" s="7">
        <v>1000</v>
      </c>
      <c r="D9" s="7">
        <v>1000</v>
      </c>
      <c r="E9" s="7">
        <v>1000</v>
      </c>
      <c r="F9" s="7">
        <v>1000</v>
      </c>
      <c r="G9" s="7">
        <v>1000</v>
      </c>
      <c r="H9" s="7">
        <v>1000</v>
      </c>
      <c r="I9" s="7">
        <v>1000</v>
      </c>
      <c r="J9" s="7">
        <v>1000</v>
      </c>
      <c r="K9" s="7">
        <v>1000</v>
      </c>
      <c r="N9" s="1"/>
      <c r="O9" s="1"/>
      <c r="P9" s="1"/>
      <c r="Q9" s="1"/>
      <c r="R9" s="1"/>
      <c r="S9" s="1"/>
    </row>
    <row r="10" spans="1:19" ht="19" x14ac:dyDescent="0.25">
      <c r="A10" s="6" t="s">
        <v>26</v>
      </c>
      <c r="B10" s="1"/>
      <c r="C10" s="1"/>
      <c r="D10" s="1"/>
      <c r="E10" s="1"/>
      <c r="F10" s="1"/>
      <c r="G10" s="1"/>
      <c r="H10" s="1"/>
      <c r="I10" s="1"/>
      <c r="J10" s="1"/>
      <c r="K10" s="1"/>
      <c r="N10" s="1"/>
      <c r="O10" s="1"/>
      <c r="P10" s="1"/>
      <c r="Q10" s="1"/>
      <c r="R10" s="1"/>
      <c r="S10" s="1"/>
    </row>
    <row r="11" spans="1:19" ht="19" x14ac:dyDescent="0.25">
      <c r="A11" s="5" t="s">
        <v>27</v>
      </c>
      <c r="B11" s="7">
        <v>30000</v>
      </c>
      <c r="C11" s="7">
        <v>30000</v>
      </c>
      <c r="D11" s="7">
        <v>30000</v>
      </c>
      <c r="E11" s="7">
        <v>30000</v>
      </c>
      <c r="F11" s="7">
        <v>30000</v>
      </c>
      <c r="G11" s="7">
        <v>30000</v>
      </c>
      <c r="H11" s="7">
        <v>30000</v>
      </c>
      <c r="I11" s="7">
        <v>30000</v>
      </c>
      <c r="J11" s="7">
        <v>30000</v>
      </c>
      <c r="K11" s="7">
        <v>30000</v>
      </c>
      <c r="O11" t="s">
        <v>28</v>
      </c>
      <c r="P11" t="s">
        <v>29</v>
      </c>
    </row>
    <row r="12" spans="1:19" ht="19" x14ac:dyDescent="0.25">
      <c r="A12" s="5" t="s">
        <v>30</v>
      </c>
      <c r="B12" s="7">
        <v>1800</v>
      </c>
      <c r="C12" s="7">
        <v>1800</v>
      </c>
      <c r="D12" s="7">
        <v>1800</v>
      </c>
      <c r="E12" s="7">
        <v>1800</v>
      </c>
      <c r="F12" s="7">
        <v>1800</v>
      </c>
      <c r="G12" s="7">
        <v>1800</v>
      </c>
      <c r="H12" s="7">
        <v>1800</v>
      </c>
      <c r="I12" s="7">
        <v>1800</v>
      </c>
      <c r="J12" s="7">
        <v>1800</v>
      </c>
      <c r="K12" s="7">
        <v>1800</v>
      </c>
      <c r="M12" s="8"/>
      <c r="O12">
        <v>2010</v>
      </c>
      <c r="P12" s="10">
        <f>B36</f>
        <v>67000</v>
      </c>
    </row>
    <row r="13" spans="1:19" ht="19" x14ac:dyDescent="0.25">
      <c r="A13" s="5" t="s">
        <v>31</v>
      </c>
      <c r="B13" s="7">
        <v>10000</v>
      </c>
      <c r="C13" s="7">
        <v>10000</v>
      </c>
      <c r="D13" s="7">
        <v>10000</v>
      </c>
      <c r="E13" s="7">
        <v>10000</v>
      </c>
      <c r="F13" s="7">
        <v>10000</v>
      </c>
      <c r="G13" s="7">
        <v>10000</v>
      </c>
      <c r="H13" s="7">
        <v>10000</v>
      </c>
      <c r="I13" s="7">
        <v>10000</v>
      </c>
      <c r="J13" s="7">
        <v>10000</v>
      </c>
      <c r="K13" s="7">
        <v>10000</v>
      </c>
      <c r="O13">
        <v>2011</v>
      </c>
      <c r="P13" s="10">
        <f>C36</f>
        <v>83000</v>
      </c>
    </row>
    <row r="14" spans="1:19" ht="19" x14ac:dyDescent="0.25">
      <c r="B14" s="8">
        <f>SUM(B3:B13)</f>
        <v>921000</v>
      </c>
      <c r="O14">
        <v>2012</v>
      </c>
      <c r="P14" s="10">
        <f>D36</f>
        <v>105000</v>
      </c>
    </row>
    <row r="15" spans="1:19" ht="21" x14ac:dyDescent="0.25">
      <c r="A15" s="2" t="s">
        <v>32</v>
      </c>
      <c r="B15" s="1"/>
      <c r="C15" s="1"/>
      <c r="D15" s="1"/>
      <c r="E15" s="1"/>
      <c r="F15" s="1"/>
      <c r="G15" s="1"/>
      <c r="H15" s="1"/>
      <c r="I15" s="1"/>
      <c r="J15" s="1"/>
      <c r="K15" s="1"/>
      <c r="O15">
        <v>2013</v>
      </c>
      <c r="P15" s="10">
        <f>E36</f>
        <v>143000</v>
      </c>
    </row>
    <row r="16" spans="1:19" ht="19" x14ac:dyDescent="0.25">
      <c r="A16" s="1" t="s">
        <v>33</v>
      </c>
      <c r="B16" s="7">
        <f>Assumptions!C3*Assumptions!C4*Assumptions!C9</f>
        <v>600000</v>
      </c>
      <c r="C16" s="7">
        <f>Assumptions!C3*Assumptions!C4*Assumptions!C9</f>
        <v>600000</v>
      </c>
      <c r="D16" s="7">
        <f>Assumptions!C3*Assumptions!C4*Assumptions!C9</f>
        <v>600000</v>
      </c>
      <c r="E16" s="7">
        <f>Assumptions!C3*Assumptions!C4*Assumptions!C9</f>
        <v>600000</v>
      </c>
      <c r="F16" s="7">
        <f>Assumptions!C3*Assumptions!C4*Assumptions!C9</f>
        <v>600000</v>
      </c>
      <c r="G16" s="7">
        <f>Assumptions!C3*Assumptions!C4*Assumptions!C9</f>
        <v>600000</v>
      </c>
      <c r="H16" s="7">
        <f>Assumptions!C3*Assumptions!C4*Assumptions!C9</f>
        <v>600000</v>
      </c>
      <c r="I16" s="7">
        <f>Assumptions!C3*Assumptions!C4*Assumptions!C9</f>
        <v>600000</v>
      </c>
      <c r="J16" s="7">
        <f>Assumptions!C3*Assumptions!C4*Assumptions!C9</f>
        <v>600000</v>
      </c>
      <c r="K16" s="7">
        <f>Assumptions!C3*Assumptions!C4*Assumptions!C9</f>
        <v>600000</v>
      </c>
      <c r="O16">
        <v>2014</v>
      </c>
      <c r="P16" s="10">
        <f>F36</f>
        <v>3007000</v>
      </c>
    </row>
    <row r="17" spans="1:19" ht="19" x14ac:dyDescent="0.25">
      <c r="A17" s="1" t="s">
        <v>34</v>
      </c>
      <c r="B17" s="7">
        <v>40000</v>
      </c>
      <c r="C17" s="7">
        <v>56000</v>
      </c>
      <c r="D17" s="7">
        <v>80000</v>
      </c>
      <c r="E17" s="7">
        <v>120000</v>
      </c>
      <c r="F17" s="7">
        <v>84000</v>
      </c>
      <c r="G17" s="7">
        <v>89000</v>
      </c>
      <c r="H17" s="7">
        <v>90000</v>
      </c>
      <c r="I17" s="7">
        <v>100100</v>
      </c>
      <c r="J17" s="7">
        <v>94000</v>
      </c>
      <c r="K17" s="7">
        <v>110000</v>
      </c>
      <c r="O17">
        <v>2015</v>
      </c>
      <c r="P17" s="10">
        <f>G36</f>
        <v>2931000</v>
      </c>
    </row>
    <row r="18" spans="1:19" ht="19" x14ac:dyDescent="0.25">
      <c r="A18" s="1" t="s">
        <v>35</v>
      </c>
      <c r="B18" s="1">
        <v>0</v>
      </c>
      <c r="C18" s="7">
        <v>0</v>
      </c>
      <c r="D18" s="1">
        <v>0</v>
      </c>
      <c r="E18" s="1">
        <v>0</v>
      </c>
      <c r="F18" s="7">
        <v>50000</v>
      </c>
      <c r="G18" s="7">
        <v>120000</v>
      </c>
      <c r="H18" s="7">
        <v>150000</v>
      </c>
      <c r="I18" s="7">
        <v>210000</v>
      </c>
      <c r="J18" s="7">
        <v>240000</v>
      </c>
      <c r="K18" s="7">
        <v>310000</v>
      </c>
      <c r="O18">
        <v>2016</v>
      </c>
      <c r="P18" s="10">
        <f>H36</f>
        <v>1788000</v>
      </c>
    </row>
    <row r="19" spans="1:19" ht="19" x14ac:dyDescent="0.25">
      <c r="A19" s="1" t="s">
        <v>36</v>
      </c>
      <c r="B19" s="7">
        <v>10000</v>
      </c>
      <c r="C19" s="7">
        <v>10000</v>
      </c>
      <c r="D19" s="7">
        <v>10000</v>
      </c>
      <c r="E19" s="7">
        <v>10000</v>
      </c>
      <c r="F19" s="7">
        <v>10000</v>
      </c>
      <c r="G19" s="7">
        <v>10000</v>
      </c>
      <c r="H19" s="7">
        <v>11000</v>
      </c>
      <c r="I19" s="7">
        <v>11000</v>
      </c>
      <c r="J19" s="7">
        <v>11000</v>
      </c>
      <c r="K19" s="7">
        <v>11000</v>
      </c>
      <c r="O19">
        <v>2017</v>
      </c>
      <c r="P19" s="10">
        <f>I36</f>
        <v>6458100</v>
      </c>
    </row>
    <row r="20" spans="1:19" ht="19" x14ac:dyDescent="0.25">
      <c r="A20" s="6" t="s">
        <v>19</v>
      </c>
      <c r="B20" s="1"/>
      <c r="D20" s="1"/>
      <c r="E20" s="1"/>
      <c r="F20" s="1"/>
      <c r="G20" s="1"/>
      <c r="H20" s="1"/>
      <c r="I20" s="1"/>
      <c r="J20" s="1"/>
      <c r="K20" s="1"/>
      <c r="O20">
        <v>2018</v>
      </c>
      <c r="P20" s="10">
        <f>J36</f>
        <v>8429200</v>
      </c>
    </row>
    <row r="21" spans="1:19" ht="19" x14ac:dyDescent="0.25">
      <c r="A21" s="5" t="s">
        <v>37</v>
      </c>
      <c r="B21" s="7">
        <f>2500*Assumptions!C3*Assumptions!C4</f>
        <v>75000</v>
      </c>
      <c r="C21" s="7">
        <f>2500*Assumptions!C3*Assumptions!C4</f>
        <v>75000</v>
      </c>
      <c r="D21" s="7">
        <f>2500*Assumptions!C3*Assumptions!C4</f>
        <v>75000</v>
      </c>
      <c r="E21" s="7">
        <f>2500*Assumptions!C3*Assumptions!C4</f>
        <v>75000</v>
      </c>
      <c r="F21" s="7">
        <f>2500*Assumptions!C3*Assumptions!C4</f>
        <v>75000</v>
      </c>
      <c r="G21" s="7">
        <f>2500*Assumptions!C3*Assumptions!C4</f>
        <v>75000</v>
      </c>
      <c r="H21" s="7">
        <f>2500*Assumptions!C3*Assumptions!C4</f>
        <v>75000</v>
      </c>
      <c r="I21" s="7">
        <f>2500*Assumptions!C3*Assumptions!C4</f>
        <v>75000</v>
      </c>
      <c r="J21" s="7">
        <f>2500*Assumptions!C3*Assumptions!C4</f>
        <v>75000</v>
      </c>
      <c r="K21" s="7">
        <f>2500*Assumptions!C3*Assumptions!C4</f>
        <v>75000</v>
      </c>
      <c r="O21">
        <v>2019</v>
      </c>
      <c r="P21" s="10">
        <f>K36</f>
        <v>11066100</v>
      </c>
    </row>
    <row r="22" spans="1:19" ht="19" x14ac:dyDescent="0.25">
      <c r="A22" s="5" t="s">
        <v>38</v>
      </c>
      <c r="B22" s="7">
        <v>9000</v>
      </c>
      <c r="C22" s="7">
        <v>9000</v>
      </c>
      <c r="D22" s="7">
        <v>9000</v>
      </c>
      <c r="E22" s="7">
        <v>9000</v>
      </c>
      <c r="F22" s="7">
        <v>9000</v>
      </c>
      <c r="G22" s="7">
        <v>9000</v>
      </c>
      <c r="H22" s="7">
        <v>9000</v>
      </c>
      <c r="I22" s="7">
        <v>9000</v>
      </c>
      <c r="J22" s="7">
        <v>9000</v>
      </c>
      <c r="K22" s="7">
        <v>9000</v>
      </c>
    </row>
    <row r="23" spans="1:19" ht="19" x14ac:dyDescent="0.25">
      <c r="A23" s="5" t="s">
        <v>39</v>
      </c>
      <c r="B23" s="7">
        <v>4000</v>
      </c>
      <c r="C23" s="7">
        <v>4000</v>
      </c>
      <c r="D23" s="7">
        <v>4000</v>
      </c>
      <c r="E23" s="7">
        <v>4000</v>
      </c>
      <c r="F23" s="7">
        <v>4000</v>
      </c>
      <c r="G23" s="7">
        <v>4000</v>
      </c>
      <c r="H23" s="7">
        <v>4000</v>
      </c>
      <c r="I23" s="7">
        <v>4000</v>
      </c>
      <c r="J23" s="7">
        <v>4000</v>
      </c>
      <c r="K23" s="7">
        <v>4000</v>
      </c>
    </row>
    <row r="24" spans="1:19" ht="19" x14ac:dyDescent="0.25">
      <c r="B24" s="1"/>
      <c r="D24" s="1"/>
      <c r="E24" s="1"/>
      <c r="F24" s="1"/>
      <c r="G24" s="1"/>
      <c r="H24" s="1"/>
      <c r="I24" s="1"/>
    </row>
    <row r="25" spans="1:19" ht="21" x14ac:dyDescent="0.25">
      <c r="A25" s="2" t="s">
        <v>40</v>
      </c>
      <c r="B25" s="9">
        <f t="shared" ref="B25:K25" si="0">-SUM(B3:B13)+SUM(B16:B23)</f>
        <v>-183000</v>
      </c>
      <c r="C25" s="9">
        <f t="shared" si="0"/>
        <v>-167000</v>
      </c>
      <c r="D25" s="9">
        <f t="shared" si="0"/>
        <v>-145000</v>
      </c>
      <c r="E25" s="9">
        <f t="shared" si="0"/>
        <v>-107000</v>
      </c>
      <c r="F25" s="9">
        <f t="shared" si="0"/>
        <v>-93000</v>
      </c>
      <c r="G25" s="9">
        <f t="shared" si="0"/>
        <v>-19000</v>
      </c>
      <c r="H25" s="9">
        <f t="shared" si="0"/>
        <v>-12000</v>
      </c>
      <c r="I25" s="10">
        <f t="shared" si="0"/>
        <v>58100</v>
      </c>
      <c r="J25" s="10">
        <f t="shared" si="0"/>
        <v>79200</v>
      </c>
      <c r="K25" s="10">
        <f t="shared" si="0"/>
        <v>166100</v>
      </c>
    </row>
    <row r="26" spans="1:19" ht="21" x14ac:dyDescent="0.25">
      <c r="A26" s="2"/>
      <c r="B26" s="10"/>
      <c r="C26" s="10"/>
      <c r="D26" s="10"/>
      <c r="E26" s="9"/>
      <c r="F26" s="9"/>
      <c r="G26" s="9"/>
      <c r="H26" s="9"/>
      <c r="I26" s="9"/>
      <c r="J26" s="9"/>
      <c r="K26" s="9"/>
    </row>
    <row r="27" spans="1:19" ht="21" x14ac:dyDescent="0.25">
      <c r="A27" s="2" t="s">
        <v>41</v>
      </c>
    </row>
    <row r="28" spans="1:19" ht="19" x14ac:dyDescent="0.25">
      <c r="A28" s="3" t="s">
        <v>42</v>
      </c>
      <c r="B28" s="7">
        <f>Assumptions!C8*Assumptions!C3*Assumptions!C4</f>
        <v>7500000</v>
      </c>
      <c r="C28" s="7">
        <f>Assumptions!C8*Assumptions!C3*Assumptions!C4</f>
        <v>7500000</v>
      </c>
      <c r="D28" s="7">
        <f>Assumptions!C8*Assumptions!C3*Assumptions!C4</f>
        <v>7500000</v>
      </c>
      <c r="E28" s="7">
        <f>Assumptions!C8*Assumptions!C3*Assumptions!C4</f>
        <v>7500000</v>
      </c>
      <c r="F28" s="7">
        <f>Assumptions!C8*Assumptions!C3*Assumptions!C4</f>
        <v>7500000</v>
      </c>
      <c r="G28" s="7">
        <f>Assumptions!C8*Assumptions!C3*Assumptions!C4</f>
        <v>7500000</v>
      </c>
      <c r="H28" s="7">
        <f>Assumptions!C8*Assumptions!C3*Assumptions!C4</f>
        <v>7500000</v>
      </c>
      <c r="I28" s="7">
        <f>Assumptions!C8*Assumptions!C3*Assumptions!C4</f>
        <v>7500000</v>
      </c>
      <c r="J28" s="7">
        <f>Assumptions!C8*Assumptions!C3*Assumptions!C4</f>
        <v>7500000</v>
      </c>
      <c r="K28" s="7">
        <f>Assumptions!C8*Assumptions!C3*Assumptions!C4</f>
        <v>7500000</v>
      </c>
      <c r="N28" s="1"/>
      <c r="O28" s="1"/>
      <c r="P28" s="1"/>
      <c r="Q28" s="1"/>
      <c r="R28" s="1"/>
      <c r="S28" s="1"/>
    </row>
    <row r="29" spans="1:19" ht="19" x14ac:dyDescent="0.25">
      <c r="A29" s="1" t="s">
        <v>43</v>
      </c>
      <c r="B29" s="1">
        <f>'Equity Calculations'!B10+'Equity Calculations'!B13</f>
        <v>0</v>
      </c>
      <c r="C29" s="1">
        <f>'Equity Calculations'!C10+'Equity Calculations'!C13</f>
        <v>0</v>
      </c>
      <c r="D29" s="1">
        <f>'Equity Calculations'!D10+'Equity Calculations'!D13</f>
        <v>0</v>
      </c>
      <c r="E29" s="1">
        <f>'Equity Calculations'!E10+'Equity Calculations'!E13</f>
        <v>0</v>
      </c>
      <c r="F29" s="12">
        <f>'Equity Calculations'!F10+'Equity Calculations'!F13</f>
        <v>2850000</v>
      </c>
      <c r="G29" s="12">
        <f>'Equity Calculations'!G10+'Equity Calculations'!G13</f>
        <v>6700000</v>
      </c>
      <c r="H29" s="12">
        <f>'Equity Calculations'!H10+'Equity Calculations'!H13</f>
        <v>10550000</v>
      </c>
      <c r="I29" s="12">
        <f>'Equity Calculations'!I10+'Equity Calculations'!I13</f>
        <v>15150000</v>
      </c>
      <c r="J29" s="12">
        <f>'Equity Calculations'!J10+'Equity Calculations'!J13</f>
        <v>17100000</v>
      </c>
      <c r="K29" s="12">
        <f>'Equity Calculations'!K10+'Equity Calculations'!K13</f>
        <v>19650000</v>
      </c>
    </row>
    <row r="30" spans="1:19" ht="19" x14ac:dyDescent="0.25">
      <c r="A30" s="1"/>
      <c r="B30" s="1"/>
      <c r="C30" s="1"/>
      <c r="D30" s="1"/>
      <c r="E30" s="1"/>
      <c r="F30" s="12"/>
      <c r="G30" s="12"/>
      <c r="H30" s="12"/>
      <c r="I30" s="12"/>
      <c r="J30" s="12"/>
      <c r="K30" s="12"/>
    </row>
    <row r="31" spans="1:19" ht="21" x14ac:dyDescent="0.25">
      <c r="A31" s="2" t="s">
        <v>44</v>
      </c>
      <c r="B31" s="1"/>
      <c r="C31" s="1"/>
      <c r="D31" s="1"/>
      <c r="E31" s="1"/>
      <c r="F31" s="12"/>
      <c r="G31" s="12"/>
      <c r="H31" s="12"/>
      <c r="I31" s="12"/>
      <c r="J31" s="12"/>
      <c r="K31" s="12"/>
    </row>
    <row r="32" spans="1:19" ht="19" x14ac:dyDescent="0.25">
      <c r="A32" s="1" t="s">
        <v>45</v>
      </c>
      <c r="B32" s="7">
        <f>Assumptions!C6</f>
        <v>3750000</v>
      </c>
      <c r="C32" s="7">
        <f>Assumptions!C6</f>
        <v>3750000</v>
      </c>
      <c r="D32" s="7">
        <f>Assumptions!C6</f>
        <v>3750000</v>
      </c>
      <c r="E32" s="7">
        <f>Assumptions!C6</f>
        <v>3750000</v>
      </c>
      <c r="F32" s="7">
        <f>Assumptions!C6</f>
        <v>3750000</v>
      </c>
      <c r="G32" s="7">
        <f>Assumptions!C6</f>
        <v>3750000</v>
      </c>
      <c r="H32" s="7">
        <f>Assumptions!C6</f>
        <v>3750000</v>
      </c>
      <c r="I32" s="7">
        <f>Assumptions!C6</f>
        <v>3750000</v>
      </c>
      <c r="J32" s="7">
        <f>Assumptions!C6</f>
        <v>3750000</v>
      </c>
      <c r="K32" s="7">
        <f>Assumptions!C6</f>
        <v>3750000</v>
      </c>
    </row>
    <row r="33" spans="1:11" ht="19" x14ac:dyDescent="0.25">
      <c r="A33" s="1" t="s">
        <v>46</v>
      </c>
      <c r="B33" s="7">
        <v>4000000</v>
      </c>
      <c r="C33" s="7">
        <v>4000000</v>
      </c>
      <c r="D33" s="7">
        <v>4000000</v>
      </c>
      <c r="E33" s="7">
        <v>4000000</v>
      </c>
      <c r="F33" s="7">
        <v>4000000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ht="19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/>
      <c r="H34" s="7">
        <v>5000000</v>
      </c>
      <c r="I34" s="7">
        <v>5000000</v>
      </c>
      <c r="J34" s="7">
        <v>5000000</v>
      </c>
      <c r="K34" s="7">
        <v>5000000</v>
      </c>
    </row>
    <row r="35" spans="1:11" ht="19" x14ac:dyDescent="0.25">
      <c r="A35" s="1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ht="21" x14ac:dyDescent="0.25">
      <c r="A36" s="2" t="s">
        <v>29</v>
      </c>
      <c r="B36" s="10">
        <f>B25-B28+B29+B33-B34+B32</f>
        <v>67000</v>
      </c>
      <c r="C36" s="10">
        <f t="shared" ref="C36:K36" si="1">C25-C28+C29+C33-C34+C32</f>
        <v>83000</v>
      </c>
      <c r="D36" s="10">
        <f t="shared" si="1"/>
        <v>105000</v>
      </c>
      <c r="E36" s="10">
        <f t="shared" si="1"/>
        <v>143000</v>
      </c>
      <c r="F36" s="10">
        <f t="shared" si="1"/>
        <v>3007000</v>
      </c>
      <c r="G36" s="10">
        <f t="shared" si="1"/>
        <v>2931000</v>
      </c>
      <c r="H36" s="10">
        <f t="shared" si="1"/>
        <v>1788000</v>
      </c>
      <c r="I36" s="10">
        <f t="shared" si="1"/>
        <v>6458100</v>
      </c>
      <c r="J36" s="10">
        <f t="shared" si="1"/>
        <v>8429200</v>
      </c>
      <c r="K36" s="10">
        <f t="shared" si="1"/>
        <v>11066100</v>
      </c>
    </row>
    <row r="37" spans="1:11" ht="21" x14ac:dyDescent="0.25">
      <c r="A37" s="2"/>
      <c r="B37" s="9"/>
      <c r="C37" s="9"/>
      <c r="D37" s="9"/>
      <c r="E37" s="9"/>
      <c r="F37" s="9"/>
      <c r="G37" s="9"/>
      <c r="H37" s="9"/>
      <c r="I37" s="9"/>
      <c r="J37" s="10"/>
      <c r="K37" s="10"/>
    </row>
    <row r="38" spans="1:11" ht="1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11" ht="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9" x14ac:dyDescent="0.25">
      <c r="A40" s="1"/>
      <c r="B40" s="1"/>
      <c r="C40" s="1"/>
      <c r="D40" s="15"/>
      <c r="E40" s="1"/>
      <c r="F40" s="1"/>
      <c r="G40" s="1"/>
      <c r="H40" s="1"/>
      <c r="I40" s="1"/>
    </row>
    <row r="41" spans="1:11" ht="1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11" ht="1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11" ht="1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11" ht="1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11" ht="19" x14ac:dyDescent="0.25">
      <c r="A45" s="1"/>
      <c r="B45" s="1"/>
      <c r="C45" s="1"/>
      <c r="D45" s="1"/>
      <c r="E45" s="7"/>
      <c r="F45" s="7"/>
      <c r="G45" s="7"/>
      <c r="H45" s="7"/>
      <c r="I45" s="7"/>
      <c r="J45" s="7"/>
      <c r="K45" s="7"/>
    </row>
    <row r="46" spans="1:11" ht="1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11" ht="1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11" ht="1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ht="1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ht="1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ht="1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ht="1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ht="1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ht="1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ht="1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ht="1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ht="1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ht="1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ht="1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ht="1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ht="1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ht="1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ht="1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ht="1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ht="1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ht="1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ht="1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ht="1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ht="1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ht="1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ht="1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ht="1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ht="1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ht="1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ht="1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ht="1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ht="1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ht="1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ht="1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ht="1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ht="1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ht="1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ht="1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ht="1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ht="1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ht="1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ht="1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ht="1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ht="1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ht="1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ht="1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ht="1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ht="1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ht="1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ht="1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ht="1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ht="1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ht="1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ht="1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ht="1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9" x14ac:dyDescent="0.25">
      <c r="A276" s="1"/>
      <c r="B276" s="1"/>
      <c r="C276" s="1"/>
      <c r="D276" s="1"/>
      <c r="E276" s="1"/>
      <c r="F276" s="1"/>
      <c r="G276" s="1"/>
      <c r="H276" s="1"/>
      <c r="I27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E6FB-41CE-45A0-AB3F-113792DFA535}">
  <dimension ref="A1:K21"/>
  <sheetViews>
    <sheetView workbookViewId="0">
      <selection activeCell="F1" sqref="F1:F1048576"/>
    </sheetView>
  </sheetViews>
  <sheetFormatPr baseColWidth="10" defaultColWidth="8.83203125" defaultRowHeight="16" x14ac:dyDescent="0.2"/>
  <cols>
    <col min="1" max="1" width="35.1640625" customWidth="1"/>
    <col min="5" max="5" width="11" bestFit="1" customWidth="1"/>
    <col min="6" max="6" width="11" customWidth="1"/>
    <col min="7" max="7" width="11.33203125" customWidth="1"/>
    <col min="8" max="8" width="11.5" customWidth="1"/>
    <col min="9" max="9" width="12.33203125" customWidth="1"/>
    <col min="10" max="11" width="11.1640625" customWidth="1"/>
  </cols>
  <sheetData>
    <row r="1" spans="1:11" x14ac:dyDescent="0.2">
      <c r="A1" s="11" t="s">
        <v>48</v>
      </c>
    </row>
    <row r="2" spans="1:11" x14ac:dyDescent="0.2">
      <c r="A2" s="13">
        <f>Assumptions!C5*250000</f>
        <v>950000</v>
      </c>
    </row>
    <row r="4" spans="1:11" x14ac:dyDescent="0.2">
      <c r="A4" s="11" t="s">
        <v>49</v>
      </c>
    </row>
    <row r="5" spans="1:11" x14ac:dyDescent="0.2">
      <c r="A5" s="13">
        <v>250000</v>
      </c>
    </row>
    <row r="7" spans="1:11" x14ac:dyDescent="0.2">
      <c r="B7" s="11">
        <v>2010</v>
      </c>
      <c r="C7" s="11">
        <v>2011</v>
      </c>
      <c r="D7" s="11">
        <v>2012</v>
      </c>
      <c r="E7" s="11">
        <v>2013</v>
      </c>
      <c r="F7" s="11">
        <v>2014</v>
      </c>
      <c r="G7" s="11">
        <v>2015</v>
      </c>
      <c r="H7" s="11">
        <v>2016</v>
      </c>
      <c r="I7" s="11">
        <v>2017</v>
      </c>
      <c r="J7" s="11">
        <v>2018</v>
      </c>
      <c r="K7" s="11">
        <v>2019</v>
      </c>
    </row>
    <row r="8" spans="1:11" x14ac:dyDescent="0.2">
      <c r="A8" s="11" t="s">
        <v>50</v>
      </c>
      <c r="B8">
        <v>0</v>
      </c>
      <c r="C8">
        <v>0</v>
      </c>
      <c r="D8">
        <v>0</v>
      </c>
      <c r="E8">
        <v>0</v>
      </c>
      <c r="F8">
        <v>3</v>
      </c>
      <c r="G8" s="13">
        <f>SUM(F9:G9)</f>
        <v>9</v>
      </c>
      <c r="H8" s="13">
        <f>SUM(F9:H9)</f>
        <v>18</v>
      </c>
      <c r="I8" s="13">
        <f>SUM(F9:I9)</f>
        <v>30</v>
      </c>
      <c r="J8" s="13">
        <f>SUM(F9:J9)</f>
        <v>43</v>
      </c>
      <c r="K8" s="13">
        <f>SUM(F9:K9)</f>
        <v>60</v>
      </c>
    </row>
    <row r="9" spans="1:11" x14ac:dyDescent="0.2">
      <c r="A9" s="11" t="s">
        <v>51</v>
      </c>
      <c r="B9">
        <v>0</v>
      </c>
      <c r="C9">
        <v>0</v>
      </c>
      <c r="D9">
        <v>0</v>
      </c>
      <c r="E9">
        <v>0</v>
      </c>
      <c r="F9" s="13">
        <v>3</v>
      </c>
      <c r="G9" s="13">
        <v>6</v>
      </c>
      <c r="H9" s="13">
        <v>9</v>
      </c>
      <c r="I9" s="13">
        <v>12</v>
      </c>
      <c r="J9" s="13">
        <v>13</v>
      </c>
      <c r="K9" s="13">
        <f>60-F9-G9-H9-I9-J9</f>
        <v>17</v>
      </c>
    </row>
    <row r="10" spans="1:11" x14ac:dyDescent="0.2">
      <c r="A10" s="11" t="s">
        <v>52</v>
      </c>
      <c r="B10">
        <f>A2*B9</f>
        <v>0</v>
      </c>
      <c r="C10">
        <f>A2*C9</f>
        <v>0</v>
      </c>
      <c r="D10">
        <f>A2*D9</f>
        <v>0</v>
      </c>
      <c r="E10">
        <f>A2*E9</f>
        <v>0</v>
      </c>
      <c r="F10" s="13">
        <f>A2*F9</f>
        <v>2850000</v>
      </c>
      <c r="G10" s="13">
        <f>A2*G9</f>
        <v>5700000</v>
      </c>
      <c r="H10" s="13">
        <f>A2*H9</f>
        <v>8550000</v>
      </c>
      <c r="I10" s="13">
        <f>A2*I9</f>
        <v>11400000</v>
      </c>
      <c r="J10" s="13">
        <f>J9*A2</f>
        <v>12350000</v>
      </c>
      <c r="K10" s="13">
        <f>A2*K9</f>
        <v>16150000</v>
      </c>
    </row>
    <row r="11" spans="1:11" x14ac:dyDescent="0.2">
      <c r="A11" s="1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 s="13">
        <v>4</v>
      </c>
      <c r="H11" s="13">
        <f>SUM(G12:H12)</f>
        <v>12</v>
      </c>
      <c r="I11" s="13">
        <f>SUM(G12:I12)</f>
        <v>27</v>
      </c>
      <c r="J11" s="13">
        <f>SUM(G12:J12)</f>
        <v>46</v>
      </c>
      <c r="K11" s="13">
        <f>SUM(G12:K12)</f>
        <v>60</v>
      </c>
    </row>
    <row r="12" spans="1:11" x14ac:dyDescent="0.2">
      <c r="A12" s="1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 s="13">
        <v>4</v>
      </c>
      <c r="H12" s="13">
        <v>8</v>
      </c>
      <c r="I12" s="13">
        <v>15</v>
      </c>
      <c r="J12" s="13">
        <v>19</v>
      </c>
      <c r="K12" s="13">
        <f>60-G12-H12-I12-J12</f>
        <v>14</v>
      </c>
    </row>
    <row r="13" spans="1:11" x14ac:dyDescent="0.2">
      <c r="A13" s="11" t="s">
        <v>55</v>
      </c>
      <c r="B13">
        <f>B12*A5</f>
        <v>0</v>
      </c>
      <c r="C13">
        <f>C12*A5</f>
        <v>0</v>
      </c>
      <c r="D13">
        <f>D12*A5</f>
        <v>0</v>
      </c>
      <c r="E13">
        <f>E12*A5</f>
        <v>0</v>
      </c>
      <c r="F13">
        <v>0</v>
      </c>
      <c r="G13" s="13">
        <f>G12*A5</f>
        <v>1000000</v>
      </c>
      <c r="H13" s="13">
        <f>H12*A5</f>
        <v>2000000</v>
      </c>
      <c r="I13" s="13">
        <f>I12*A5</f>
        <v>3750000</v>
      </c>
      <c r="J13" s="13">
        <f>J12*A5</f>
        <v>4750000</v>
      </c>
      <c r="K13" s="13">
        <f>K12*A5</f>
        <v>3500000</v>
      </c>
    </row>
    <row r="21" spans="2:2" x14ac:dyDescent="0.2">
      <c r="B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Model</vt:lpstr>
      <vt:lpstr>Equity 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2023-06-15T19:23:23Z</dcterms:created>
  <dcterms:modified xsi:type="dcterms:W3CDTF">2023-09-12T19:49:07Z</dcterms:modified>
  <cp:category/>
  <cp:contentStatus/>
</cp:coreProperties>
</file>