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OneDrive - The Pennsylvania State University\Desktop\Bootcamp Classwork\Module 1\Resources\"/>
    </mc:Choice>
  </mc:AlternateContent>
  <xr:revisionPtr revIDLastSave="0" documentId="13_ncr:1_{2ED17DC3-117C-4927-88B7-582CA5310FCE}" xr6:coauthVersionLast="47" xr6:coauthVersionMax="47" xr10:uidLastSave="{00000000-0000-0000-0000-000000000000}"/>
  <bookViews>
    <workbookView xWindow="420" yWindow="345" windowWidth="12180" windowHeight="13005" firstSheet="1" activeTab="1" xr2:uid="{00000000-000D-0000-FFFF-FFFF00000000}"/>
  </bookViews>
  <sheets>
    <sheet name="Theater Outcomes vs Launch " sheetId="2" r:id="rId1"/>
    <sheet name="Sheet2" sheetId="3" r:id="rId2"/>
    <sheet name="Kickstarter" sheetId="1" r:id="rId3"/>
  </sheets>
  <definedNames>
    <definedName name="_xlnm._FilterDatabase" localSheetId="2" hidden="1">Kickstarter!$A$1:$R$4115</definedName>
  </definedNames>
  <calcPr calcId="191029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3" l="1"/>
  <c r="F4" i="3"/>
  <c r="F5" i="3"/>
  <c r="F6" i="3"/>
  <c r="F7" i="3"/>
  <c r="F8" i="3"/>
  <c r="F9" i="3"/>
  <c r="F10" i="3"/>
  <c r="F11" i="3"/>
  <c r="F12" i="3"/>
  <c r="F13" i="3"/>
  <c r="F2" i="3"/>
  <c r="E13" i="3"/>
  <c r="E12" i="3"/>
  <c r="E11" i="3"/>
  <c r="E10" i="3"/>
  <c r="E9" i="3"/>
  <c r="E8" i="3"/>
  <c r="E7" i="3"/>
  <c r="E6" i="3"/>
  <c r="E5" i="3"/>
  <c r="Q4115" i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R4074" i="1"/>
  <c r="Q4074" i="1"/>
  <c r="P4074" i="1"/>
  <c r="O4074" i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R4069" i="1"/>
  <c r="Q4069" i="1"/>
  <c r="P4069" i="1"/>
  <c r="O4069" i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Q4062" i="1"/>
  <c r="P4062" i="1"/>
  <c r="O4062" i="1"/>
  <c r="R4062" i="1" s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Q4037" i="1"/>
  <c r="P4037" i="1"/>
  <c r="O4037" i="1"/>
  <c r="R4037" i="1" s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Q4032" i="1"/>
  <c r="P4032" i="1"/>
  <c r="O4032" i="1"/>
  <c r="R4032" i="1" s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Q4010" i="1"/>
  <c r="P4010" i="1"/>
  <c r="O4010" i="1"/>
  <c r="R4010" i="1" s="1"/>
  <c r="Q4009" i="1"/>
  <c r="P4009" i="1"/>
  <c r="O4009" i="1"/>
  <c r="R4009" i="1" s="1"/>
  <c r="Q4008" i="1"/>
  <c r="P4008" i="1"/>
  <c r="O4008" i="1"/>
  <c r="R4008" i="1" s="1"/>
  <c r="Q4007" i="1"/>
  <c r="P4007" i="1"/>
  <c r="O4007" i="1"/>
  <c r="R4007" i="1" s="1"/>
  <c r="Q4006" i="1"/>
  <c r="P4006" i="1"/>
  <c r="O4006" i="1"/>
  <c r="R4006" i="1" s="1"/>
  <c r="Q4005" i="1"/>
  <c r="P4005" i="1"/>
  <c r="O4005" i="1"/>
  <c r="R4005" i="1" s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Q3943" i="1"/>
  <c r="P3943" i="1"/>
  <c r="O3943" i="1"/>
  <c r="R3943" i="1" s="1"/>
  <c r="Q3942" i="1"/>
  <c r="P3942" i="1"/>
  <c r="O3942" i="1"/>
  <c r="R3942" i="1" s="1"/>
  <c r="Q3941" i="1"/>
  <c r="P3941" i="1"/>
  <c r="O3941" i="1"/>
  <c r="R3941" i="1" s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Q3934" i="1"/>
  <c r="P3934" i="1"/>
  <c r="O3934" i="1"/>
  <c r="R3934" i="1" s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Q3882" i="1"/>
  <c r="P3882" i="1"/>
  <c r="O3882" i="1"/>
  <c r="R3882" i="1" s="1"/>
  <c r="Q3881" i="1"/>
  <c r="P3881" i="1"/>
  <c r="O3881" i="1"/>
  <c r="R3881" i="1" s="1"/>
  <c r="Q3880" i="1"/>
  <c r="P3880" i="1"/>
  <c r="O3880" i="1"/>
  <c r="R3880" i="1" s="1"/>
  <c r="Q3879" i="1"/>
  <c r="P3879" i="1"/>
  <c r="O3879" i="1"/>
  <c r="R3879" i="1" s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Q3845" i="1"/>
  <c r="P3845" i="1"/>
  <c r="O3845" i="1"/>
  <c r="R3845" i="1" s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Q3840" i="1"/>
  <c r="P3840" i="1"/>
  <c r="O3840" i="1"/>
  <c r="R3840" i="1" s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Q3813" i="1"/>
  <c r="P3813" i="1"/>
  <c r="O3813" i="1"/>
  <c r="R3813" i="1" s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Q3783" i="1"/>
  <c r="P3783" i="1"/>
  <c r="O3783" i="1"/>
  <c r="R3783" i="1" s="1"/>
  <c r="Q3782" i="1"/>
  <c r="P3782" i="1"/>
  <c r="O3782" i="1"/>
  <c r="R3782" i="1" s="1"/>
  <c r="Q3781" i="1"/>
  <c r="P3781" i="1"/>
  <c r="O3781" i="1"/>
  <c r="R3781" i="1" s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Q3776" i="1"/>
  <c r="P3776" i="1"/>
  <c r="O3776" i="1"/>
  <c r="R3776" i="1" s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Q3751" i="1"/>
  <c r="P3751" i="1"/>
  <c r="O3751" i="1"/>
  <c r="R3751" i="1" s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Q3719" i="1"/>
  <c r="P3719" i="1"/>
  <c r="O3719" i="1"/>
  <c r="R3719" i="1" s="1"/>
  <c r="Q3718" i="1"/>
  <c r="P3718" i="1"/>
  <c r="O3718" i="1"/>
  <c r="R3718" i="1" s="1"/>
  <c r="Q3717" i="1"/>
  <c r="P3717" i="1"/>
  <c r="O3717" i="1"/>
  <c r="R3717" i="1" s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Q3712" i="1"/>
  <c r="P3712" i="1"/>
  <c r="O3712" i="1"/>
  <c r="R3712" i="1" s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Q3678" i="1"/>
  <c r="P3678" i="1"/>
  <c r="O3678" i="1"/>
  <c r="R3678" i="1" s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Q3655" i="1"/>
  <c r="P3655" i="1"/>
  <c r="O3655" i="1"/>
  <c r="R3655" i="1" s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Q3626" i="1"/>
  <c r="P3626" i="1"/>
  <c r="O3626" i="1"/>
  <c r="R3626" i="1" s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Q3614" i="1"/>
  <c r="P3614" i="1"/>
  <c r="O3614" i="1"/>
  <c r="R3614" i="1" s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Q3589" i="1"/>
  <c r="P3589" i="1"/>
  <c r="O3589" i="1"/>
  <c r="R3589" i="1" s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Q3576" i="1"/>
  <c r="P3576" i="1"/>
  <c r="O3576" i="1"/>
  <c r="R3576" i="1" s="1"/>
  <c r="Q3575" i="1"/>
  <c r="P3575" i="1"/>
  <c r="O3575" i="1"/>
  <c r="R3575" i="1" s="1"/>
  <c r="Q3574" i="1"/>
  <c r="P3574" i="1"/>
  <c r="O3574" i="1"/>
  <c r="R3574" i="1" s="1"/>
  <c r="Q3573" i="1"/>
  <c r="P3573" i="1"/>
  <c r="O3573" i="1"/>
  <c r="R3573" i="1" s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Q3544" i="1"/>
  <c r="P3544" i="1"/>
  <c r="O3544" i="1"/>
  <c r="R3544" i="1" s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Q3519" i="1"/>
  <c r="P3519" i="1"/>
  <c r="O3519" i="1"/>
  <c r="R3519" i="1" s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Q3514" i="1"/>
  <c r="P3514" i="1"/>
  <c r="O3514" i="1"/>
  <c r="R3514" i="1" s="1"/>
  <c r="Q3513" i="1"/>
  <c r="P3513" i="1"/>
  <c r="O3513" i="1"/>
  <c r="R3513" i="1" s="1"/>
  <c r="Q3512" i="1"/>
  <c r="P3512" i="1"/>
  <c r="O3512" i="1"/>
  <c r="R3512" i="1" s="1"/>
  <c r="Q3511" i="1"/>
  <c r="P3511" i="1"/>
  <c r="O3511" i="1"/>
  <c r="R3511" i="1" s="1"/>
  <c r="Q3510" i="1"/>
  <c r="P3510" i="1"/>
  <c r="O3510" i="1"/>
  <c r="R3510" i="1" s="1"/>
  <c r="Q3509" i="1"/>
  <c r="P3509" i="1"/>
  <c r="O3509" i="1"/>
  <c r="R3509" i="1" s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Q3502" i="1"/>
  <c r="P3502" i="1"/>
  <c r="O3502" i="1"/>
  <c r="R3502" i="1" s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Q3495" i="1"/>
  <c r="P3495" i="1"/>
  <c r="O3495" i="1"/>
  <c r="R3495" i="1" s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Q3487" i="1"/>
  <c r="P3487" i="1"/>
  <c r="O3487" i="1"/>
  <c r="R3487" i="1" s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Q3480" i="1"/>
  <c r="P3480" i="1"/>
  <c r="O3480" i="1"/>
  <c r="R3480" i="1" s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Q3466" i="1"/>
  <c r="P3466" i="1"/>
  <c r="O3466" i="1"/>
  <c r="R3466" i="1" s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Q3430" i="1"/>
  <c r="P3430" i="1"/>
  <c r="O3430" i="1"/>
  <c r="R3430" i="1" s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Q3418" i="1"/>
  <c r="P3418" i="1"/>
  <c r="O3418" i="1"/>
  <c r="R3418" i="1" s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Q3404" i="1"/>
  <c r="P3404" i="1"/>
  <c r="O3404" i="1"/>
  <c r="R3404" i="1" s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Q3389" i="1"/>
  <c r="P3389" i="1"/>
  <c r="O3389" i="1"/>
  <c r="R3389" i="1" s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Q3379" i="1"/>
  <c r="P3379" i="1"/>
  <c r="O3379" i="1"/>
  <c r="R3379" i="1" s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Q3366" i="1"/>
  <c r="P3366" i="1"/>
  <c r="O3366" i="1"/>
  <c r="R3366" i="1" s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Q3354" i="1"/>
  <c r="P3354" i="1"/>
  <c r="O3354" i="1"/>
  <c r="R3354" i="1" s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Q3340" i="1"/>
  <c r="P3340" i="1"/>
  <c r="O3340" i="1"/>
  <c r="R3340" i="1" s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Q3325" i="1"/>
  <c r="P3325" i="1"/>
  <c r="O3325" i="1"/>
  <c r="R3325" i="1" s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Q3315" i="1"/>
  <c r="P3315" i="1"/>
  <c r="O3315" i="1"/>
  <c r="R3315" i="1" s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Q3302" i="1"/>
  <c r="P3302" i="1"/>
  <c r="O3302" i="1"/>
  <c r="R3302" i="1" s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Q3290" i="1"/>
  <c r="P3290" i="1"/>
  <c r="O3290" i="1"/>
  <c r="R3290" i="1" s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Q3276" i="1"/>
  <c r="P3276" i="1"/>
  <c r="O3276" i="1"/>
  <c r="R3276" i="1" s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Q3261" i="1"/>
  <c r="P3261" i="1"/>
  <c r="O3261" i="1"/>
  <c r="R3261" i="1" s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Q3251" i="1"/>
  <c r="P3251" i="1"/>
  <c r="O3251" i="1"/>
  <c r="R3251" i="1" s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Q3238" i="1"/>
  <c r="P3238" i="1"/>
  <c r="O3238" i="1"/>
  <c r="R3238" i="1" s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Q3226" i="1"/>
  <c r="P3226" i="1"/>
  <c r="O3226" i="1"/>
  <c r="R3226" i="1" s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Q3212" i="1"/>
  <c r="P3212" i="1"/>
  <c r="O3212" i="1"/>
  <c r="R3212" i="1" s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Q3197" i="1"/>
  <c r="P3197" i="1"/>
  <c r="O3197" i="1"/>
  <c r="R3197" i="1" s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Q3187" i="1"/>
  <c r="P3187" i="1"/>
  <c r="O3187" i="1"/>
  <c r="R3187" i="1" s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Q3174" i="1"/>
  <c r="P3174" i="1"/>
  <c r="O3174" i="1"/>
  <c r="R3174" i="1" s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Q3162" i="1"/>
  <c r="P3162" i="1"/>
  <c r="O3162" i="1"/>
  <c r="R3162" i="1" s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Q3133" i="1"/>
  <c r="P3133" i="1"/>
  <c r="O3133" i="1"/>
  <c r="R3133" i="1" s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Q3123" i="1"/>
  <c r="P3123" i="1"/>
  <c r="O3123" i="1"/>
  <c r="R3123" i="1" s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Q3110" i="1"/>
  <c r="P3110" i="1"/>
  <c r="O3110" i="1"/>
  <c r="R3110" i="1" s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Q3076" i="1"/>
  <c r="P3076" i="1"/>
  <c r="O3076" i="1"/>
  <c r="R3076" i="1" s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Q3059" i="1"/>
  <c r="P3059" i="1"/>
  <c r="O3059" i="1"/>
  <c r="R3059" i="1" s="1"/>
  <c r="Q3058" i="1"/>
  <c r="P3058" i="1"/>
  <c r="O3058" i="1"/>
  <c r="R3058" i="1" s="1"/>
  <c r="Q3057" i="1"/>
  <c r="P3057" i="1"/>
  <c r="O3057" i="1"/>
  <c r="R3057" i="1" s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Q3050" i="1"/>
  <c r="P3050" i="1"/>
  <c r="O3050" i="1"/>
  <c r="R3050" i="1" s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Q3037" i="1"/>
  <c r="P3037" i="1"/>
  <c r="O3037" i="1"/>
  <c r="R3037" i="1" s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Q3019" i="1"/>
  <c r="P3019" i="1"/>
  <c r="O3019" i="1"/>
  <c r="R3019" i="1" s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Q2989" i="1"/>
  <c r="P2989" i="1"/>
  <c r="O2989" i="1"/>
  <c r="R2989" i="1" s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Q2982" i="1"/>
  <c r="P2982" i="1"/>
  <c r="O2982" i="1"/>
  <c r="R2982" i="1" s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Q2974" i="1"/>
  <c r="P2974" i="1"/>
  <c r="O2974" i="1"/>
  <c r="R2974" i="1" s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Q2961" i="1"/>
  <c r="P2961" i="1"/>
  <c r="O2961" i="1"/>
  <c r="R2961" i="1" s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Q2956" i="1"/>
  <c r="P2956" i="1"/>
  <c r="O2956" i="1"/>
  <c r="R2956" i="1" s="1"/>
  <c r="Q2955" i="1"/>
  <c r="P2955" i="1"/>
  <c r="O2955" i="1"/>
  <c r="R2955" i="1" s="1"/>
  <c r="Q2954" i="1"/>
  <c r="P2954" i="1"/>
  <c r="O2954" i="1"/>
  <c r="R2954" i="1" s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Q2900" i="1"/>
  <c r="P2900" i="1"/>
  <c r="O2900" i="1"/>
  <c r="R2900" i="1" s="1"/>
  <c r="Q2899" i="1"/>
  <c r="P2899" i="1"/>
  <c r="O2899" i="1"/>
  <c r="R2899" i="1" s="1"/>
  <c r="R2898" i="1"/>
  <c r="Q2898" i="1"/>
  <c r="P2898" i="1"/>
  <c r="O2898" i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Q2882" i="1"/>
  <c r="P2882" i="1"/>
  <c r="O2882" i="1"/>
  <c r="R2882" i="1" s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Q2841" i="1"/>
  <c r="P2841" i="1"/>
  <c r="O2841" i="1"/>
  <c r="R2841" i="1" s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Q2836" i="1"/>
  <c r="P2836" i="1"/>
  <c r="O2836" i="1"/>
  <c r="R2836" i="1" s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Q2811" i="1"/>
  <c r="P2811" i="1"/>
  <c r="O2811" i="1"/>
  <c r="R2811" i="1" s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Q2779" i="1"/>
  <c r="P2779" i="1"/>
  <c r="O2779" i="1"/>
  <c r="R2779" i="1" s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Q2713" i="1"/>
  <c r="P2713" i="1"/>
  <c r="O2713" i="1"/>
  <c r="R2713" i="1" s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Q2708" i="1"/>
  <c r="P2708" i="1"/>
  <c r="O2708" i="1"/>
  <c r="R2708" i="1" s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Q2683" i="1"/>
  <c r="P2683" i="1"/>
  <c r="O2683" i="1"/>
  <c r="R2683" i="1" s="1"/>
  <c r="Q2682" i="1"/>
  <c r="P2682" i="1"/>
  <c r="O2682" i="1"/>
  <c r="R2682" i="1" s="1"/>
  <c r="Q2681" i="1"/>
  <c r="P2681" i="1"/>
  <c r="O2681" i="1"/>
  <c r="R2681" i="1" s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Q2676" i="1"/>
  <c r="P2676" i="1"/>
  <c r="O2676" i="1"/>
  <c r="R2676" i="1" s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Q2585" i="1"/>
  <c r="P2585" i="1"/>
  <c r="O2585" i="1"/>
  <c r="R2585" i="1" s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Q2580" i="1"/>
  <c r="P2580" i="1"/>
  <c r="O2580" i="1"/>
  <c r="R2580" i="1" s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Q2555" i="1"/>
  <c r="P2555" i="1"/>
  <c r="O2555" i="1"/>
  <c r="R2555" i="1" s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Q2523" i="1"/>
  <c r="P2523" i="1"/>
  <c r="O2523" i="1"/>
  <c r="R2523" i="1" s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Q2366" i="1"/>
  <c r="P2366" i="1"/>
  <c r="O2366" i="1"/>
  <c r="R2366" i="1" s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Q2356" i="1"/>
  <c r="P2356" i="1"/>
  <c r="O2356" i="1"/>
  <c r="R2356" i="1" s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Q2334" i="1"/>
  <c r="P2334" i="1"/>
  <c r="O2334" i="1"/>
  <c r="R2334" i="1" s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Q2324" i="1"/>
  <c r="P2324" i="1"/>
  <c r="O2324" i="1"/>
  <c r="R2324" i="1" s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Q2299" i="1"/>
  <c r="P2299" i="1"/>
  <c r="O2299" i="1"/>
  <c r="R2299" i="1" s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Q2267" i="1"/>
  <c r="P2267" i="1"/>
  <c r="O2267" i="1"/>
  <c r="R2267" i="1" s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Q2238" i="1"/>
  <c r="P2238" i="1"/>
  <c r="O2238" i="1"/>
  <c r="R2238" i="1" s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Q2228" i="1"/>
  <c r="P2228" i="1"/>
  <c r="O2228" i="1"/>
  <c r="R2228" i="1" s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Q2171" i="1"/>
  <c r="P2171" i="1"/>
  <c r="O2171" i="1"/>
  <c r="R2171" i="1" s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Q2110" i="1"/>
  <c r="P2110" i="1"/>
  <c r="O2110" i="1"/>
  <c r="R2110" i="1" s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Q2100" i="1"/>
  <c r="P2100" i="1"/>
  <c r="O2100" i="1"/>
  <c r="R2100" i="1" s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Q2078" i="1"/>
  <c r="P2078" i="1"/>
  <c r="O2078" i="1"/>
  <c r="R2078" i="1" s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Q2068" i="1"/>
  <c r="P2068" i="1"/>
  <c r="O2068" i="1"/>
  <c r="R2068" i="1" s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Q2043" i="1"/>
  <c r="P2043" i="1"/>
  <c r="O2043" i="1"/>
  <c r="R2043" i="1" s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Q2011" i="1"/>
  <c r="P2011" i="1"/>
  <c r="O2011" i="1"/>
  <c r="R2011" i="1" s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Q1982" i="1"/>
  <c r="P1982" i="1"/>
  <c r="O1982" i="1"/>
  <c r="R1982" i="1" s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Q1972" i="1"/>
  <c r="P1972" i="1"/>
  <c r="O1972" i="1"/>
  <c r="R1972" i="1" s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Q1915" i="1"/>
  <c r="P1915" i="1"/>
  <c r="O1915" i="1"/>
  <c r="R1915" i="1" s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Q1851" i="1"/>
  <c r="P1851" i="1"/>
  <c r="O1851" i="1"/>
  <c r="R1851" i="1" s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Q1846" i="1"/>
  <c r="P1846" i="1"/>
  <c r="O1846" i="1"/>
  <c r="R1846" i="1" s="1"/>
  <c r="Q1845" i="1"/>
  <c r="P1845" i="1"/>
  <c r="O1845" i="1"/>
  <c r="R1845" i="1" s="1"/>
  <c r="Q1844" i="1"/>
  <c r="P1844" i="1"/>
  <c r="O1844" i="1"/>
  <c r="R1844" i="1" s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Q1814" i="1"/>
  <c r="P1814" i="1"/>
  <c r="O1814" i="1"/>
  <c r="R1814" i="1" s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Q1805" i="1"/>
  <c r="P1805" i="1"/>
  <c r="O1805" i="1"/>
  <c r="R1805" i="1" s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Q1792" i="1"/>
  <c r="P1792" i="1"/>
  <c r="O1792" i="1"/>
  <c r="R1792" i="1" s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Q1787" i="1"/>
  <c r="P1787" i="1"/>
  <c r="O1787" i="1"/>
  <c r="R1787" i="1" s="1"/>
  <c r="Q1786" i="1"/>
  <c r="P1786" i="1"/>
  <c r="O1786" i="1"/>
  <c r="R1786" i="1" s="1"/>
  <c r="Q1785" i="1"/>
  <c r="P1785" i="1"/>
  <c r="O1785" i="1"/>
  <c r="R1785" i="1" s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Q1741" i="1"/>
  <c r="P1741" i="1"/>
  <c r="O1741" i="1"/>
  <c r="R1741" i="1" s="1"/>
  <c r="Q1740" i="1"/>
  <c r="P1740" i="1"/>
  <c r="O1740" i="1"/>
  <c r="R1740" i="1" s="1"/>
  <c r="Q1739" i="1"/>
  <c r="P1739" i="1"/>
  <c r="O1739" i="1"/>
  <c r="R1739" i="1" s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Q1734" i="1"/>
  <c r="P1734" i="1"/>
  <c r="O1734" i="1"/>
  <c r="R1734" i="1" s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Q1721" i="1"/>
  <c r="P1721" i="1"/>
  <c r="O1721" i="1"/>
  <c r="R1721" i="1" s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Q1711" i="1"/>
  <c r="P1711" i="1"/>
  <c r="O1711" i="1"/>
  <c r="R1711" i="1" s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Q1696" i="1"/>
  <c r="P1696" i="1"/>
  <c r="O1696" i="1"/>
  <c r="R1696" i="1" s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Q1678" i="1"/>
  <c r="P1678" i="1"/>
  <c r="O1678" i="1"/>
  <c r="R1678" i="1" s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Q1673" i="1"/>
  <c r="P1673" i="1"/>
  <c r="O1673" i="1"/>
  <c r="R1673" i="1" s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Q1624" i="1"/>
  <c r="P1624" i="1"/>
  <c r="O1624" i="1"/>
  <c r="R1624" i="1" s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R1592" i="1"/>
  <c r="Q1592" i="1"/>
  <c r="P1592" i="1"/>
  <c r="O1592" i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Q1569" i="1"/>
  <c r="P1569" i="1"/>
  <c r="O1569" i="1"/>
  <c r="R1569" i="1" s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Q1537" i="1"/>
  <c r="P1537" i="1"/>
  <c r="O1537" i="1"/>
  <c r="R1537" i="1" s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Q1530" i="1"/>
  <c r="P1530" i="1"/>
  <c r="O1530" i="1"/>
  <c r="R1530" i="1" s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Q1514" i="1"/>
  <c r="P1514" i="1"/>
  <c r="O1514" i="1"/>
  <c r="R1514" i="1" s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Q1488" i="1"/>
  <c r="P1488" i="1"/>
  <c r="O1488" i="1"/>
  <c r="R1488" i="1" s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Q1473" i="1"/>
  <c r="P1473" i="1"/>
  <c r="O1473" i="1"/>
  <c r="R1473" i="1" s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Q1450" i="1"/>
  <c r="P1450" i="1"/>
  <c r="O1450" i="1"/>
  <c r="R1450" i="1" s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Q1440" i="1"/>
  <c r="P1440" i="1"/>
  <c r="O1440" i="1"/>
  <c r="R1440" i="1" s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Q1424" i="1"/>
  <c r="P1424" i="1"/>
  <c r="O1424" i="1"/>
  <c r="R1424" i="1" s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Q1409" i="1"/>
  <c r="P1409" i="1"/>
  <c r="O1409" i="1"/>
  <c r="R1409" i="1" s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Q1386" i="1"/>
  <c r="P1386" i="1"/>
  <c r="O1386" i="1"/>
  <c r="R1386" i="1" s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Q1376" i="1"/>
  <c r="P1376" i="1"/>
  <c r="O1376" i="1"/>
  <c r="R1376" i="1" s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Q1345" i="1"/>
  <c r="P1345" i="1"/>
  <c r="O1345" i="1"/>
  <c r="R1345" i="1" s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Q1322" i="1"/>
  <c r="P1322" i="1"/>
  <c r="O1322" i="1"/>
  <c r="R1322" i="1" s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Q1281" i="1"/>
  <c r="P1281" i="1"/>
  <c r="O1281" i="1"/>
  <c r="R1281" i="1" s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Q1258" i="1"/>
  <c r="P1258" i="1"/>
  <c r="O1258" i="1"/>
  <c r="R1258" i="1" s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Q1249" i="1"/>
  <c r="P1249" i="1"/>
  <c r="O1249" i="1"/>
  <c r="R1249" i="1" s="1"/>
  <c r="Q1248" i="1"/>
  <c r="P1248" i="1"/>
  <c r="O1248" i="1"/>
  <c r="R1248" i="1" s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Q1232" i="1"/>
  <c r="P1232" i="1"/>
  <c r="O1232" i="1"/>
  <c r="R1232" i="1" s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Q1168" i="1"/>
  <c r="P1168" i="1"/>
  <c r="O1168" i="1"/>
  <c r="R1168" i="1" s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Q993" i="1"/>
  <c r="P993" i="1"/>
  <c r="O993" i="1"/>
  <c r="R993" i="1" s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Q977" i="1"/>
  <c r="P977" i="1"/>
  <c r="O977" i="1"/>
  <c r="R977" i="1" s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Q967" i="1"/>
  <c r="P967" i="1"/>
  <c r="O967" i="1"/>
  <c r="R967" i="1" s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Q929" i="1"/>
  <c r="P929" i="1"/>
  <c r="O929" i="1"/>
  <c r="R929" i="1" s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Q912" i="1"/>
  <c r="P912" i="1"/>
  <c r="O912" i="1"/>
  <c r="R912" i="1" s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Q890" i="1"/>
  <c r="P890" i="1"/>
  <c r="O890" i="1"/>
  <c r="R890" i="1" s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Q874" i="1"/>
  <c r="P874" i="1"/>
  <c r="O874" i="1"/>
  <c r="R874" i="1" s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Q864" i="1"/>
  <c r="P864" i="1"/>
  <c r="O864" i="1"/>
  <c r="R864" i="1" s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Q826" i="1"/>
  <c r="P826" i="1"/>
  <c r="O826" i="1"/>
  <c r="R826" i="1" s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Q810" i="1"/>
  <c r="P810" i="1"/>
  <c r="O810" i="1"/>
  <c r="R810" i="1" s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Q800" i="1"/>
  <c r="P800" i="1"/>
  <c r="O800" i="1"/>
  <c r="R800" i="1" s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Q769" i="1"/>
  <c r="P769" i="1"/>
  <c r="O769" i="1"/>
  <c r="R769" i="1" s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Q746" i="1"/>
  <c r="P746" i="1"/>
  <c r="O746" i="1"/>
  <c r="R746" i="1" s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Q698" i="1"/>
  <c r="P698" i="1"/>
  <c r="O698" i="1"/>
  <c r="R698" i="1" s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Q677" i="1"/>
  <c r="P677" i="1"/>
  <c r="O677" i="1"/>
  <c r="R677" i="1" s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Q672" i="1"/>
  <c r="P672" i="1"/>
  <c r="O672" i="1"/>
  <c r="R672" i="1" s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Q641" i="1"/>
  <c r="P641" i="1"/>
  <c r="O641" i="1"/>
  <c r="R641" i="1" s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Q608" i="1"/>
  <c r="P608" i="1"/>
  <c r="O608" i="1"/>
  <c r="R608" i="1" s="1"/>
  <c r="Q607" i="1"/>
  <c r="P607" i="1"/>
  <c r="O607" i="1"/>
  <c r="R607" i="1" s="1"/>
  <c r="Q606" i="1"/>
  <c r="P606" i="1"/>
  <c r="O606" i="1"/>
  <c r="R606" i="1" s="1"/>
  <c r="Q605" i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Q577" i="1"/>
  <c r="P577" i="1"/>
  <c r="O577" i="1"/>
  <c r="R577" i="1" s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Q481" i="1"/>
  <c r="P481" i="1"/>
  <c r="O481" i="1"/>
  <c r="R481" i="1" s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Q453" i="1"/>
  <c r="P453" i="1"/>
  <c r="O453" i="1"/>
  <c r="R453" i="1" s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Q398" i="1"/>
  <c r="P398" i="1"/>
  <c r="O398" i="1"/>
  <c r="R398" i="1" s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Q286" i="1"/>
  <c r="P286" i="1"/>
  <c r="O286" i="1"/>
  <c r="R286" i="1" s="1"/>
  <c r="Q285" i="1"/>
  <c r="P285" i="1"/>
  <c r="O285" i="1"/>
  <c r="R285" i="1" s="1"/>
  <c r="Q284" i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Q216" i="1"/>
  <c r="P216" i="1"/>
  <c r="O216" i="1"/>
  <c r="R216" i="1" s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  <c r="R2" i="1" s="1"/>
  <c r="C5" i="3" l="1"/>
  <c r="C6" i="3"/>
  <c r="E4" i="3"/>
  <c r="D6" i="3"/>
  <c r="D11" i="3"/>
  <c r="C10" i="3"/>
  <c r="D8" i="3"/>
  <c r="D12" i="3"/>
  <c r="D4" i="3"/>
  <c r="C12" i="3"/>
  <c r="C2" i="3"/>
  <c r="C7" i="3"/>
  <c r="C11" i="3"/>
  <c r="D2" i="3"/>
  <c r="D5" i="3"/>
  <c r="D9" i="3"/>
  <c r="D13" i="3"/>
  <c r="C4" i="3"/>
  <c r="C8" i="3"/>
  <c r="C3" i="3"/>
  <c r="D10" i="3"/>
  <c r="E2" i="3"/>
  <c r="C9" i="3"/>
  <c r="C13" i="3"/>
  <c r="D3" i="3"/>
  <c r="D7" i="3"/>
  <c r="E3" i="3"/>
</calcChain>
</file>

<file path=xl/sharedStrings.xml><?xml version="1.0" encoding="utf-8"?>
<sst xmlns="http://schemas.openxmlformats.org/spreadsheetml/2006/main" count="24744" uniqueCount="8348">
  <si>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</si>
  <si>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</si>
  <si>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</si>
  <si>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</si>
  <si>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</si>
  <si>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</si>
  <si>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</si>
  <si>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</si>
  <si>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</si>
  <si>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</si>
  <si>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</si>
  <si>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</si>
  <si>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</si>
  <si>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</si>
  <si>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</si>
  <si>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</si>
  <si>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</si>
  <si>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</si>
  <si>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</si>
  <si>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</si>
  <si>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</si>
  <si>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</si>
  <si>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</si>
  <si>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</si>
  <si>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</si>
  <si>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</si>
  <si>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</si>
  <si>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</si>
  <si>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</si>
  <si>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</si>
  <si>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</si>
  <si>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</si>
  <si>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</si>
  <si>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</si>
  <si>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</si>
  <si>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</si>
  <si>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</si>
  <si>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</si>
  <si>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</si>
  <si>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</si>
  <si>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</si>
  <si>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</si>
  <si>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</si>
  <si>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</si>
  <si>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</si>
  <si>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</si>
  <si>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</si>
  <si>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</si>
  <si>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</si>
  <si>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</si>
  <si>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</si>
  <si>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</si>
  <si>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</si>
  <si>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</si>
  <si>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</si>
  <si>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</si>
  <si>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</si>
  <si>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</si>
  <si>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</si>
  <si>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</si>
  <si>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</si>
  <si>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</si>
  <si>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</si>
  <si>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</si>
  <si>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</si>
  <si>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</si>
  <si>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</si>
  <si>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</si>
  <si>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</si>
  <si>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</si>
  <si>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</si>
  <si>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</si>
  <si>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</si>
  <si>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</si>
  <si>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</si>
  <si>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</si>
  <si>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</si>
  <si>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</si>
  <si>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</si>
  <si>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</si>
  <si>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</si>
  <si>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</si>
  <si>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</si>
  <si>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</si>
  <si>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</si>
  <si>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</si>
  <si>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</si>
  <si>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</si>
  <si>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</si>
  <si>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</si>
  <si>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</si>
  <si>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</si>
  <si>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</si>
  <si>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</si>
  <si>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</si>
  <si>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</si>
  <si>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</si>
  <si>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</si>
  <si>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</si>
  <si>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</si>
  <si>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</si>
  <si>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</si>
  <si>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</si>
  <si>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</si>
  <si>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</si>
  <si>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</si>
  <si>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</si>
  <si>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</si>
  <si>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</si>
  <si>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</si>
  <si>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</si>
  <si>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</si>
  <si>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</si>
  <si>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</si>
  <si>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</si>
  <si>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</si>
  <si>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</si>
  <si>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</si>
  <si>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</si>
  <si>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</si>
  <si>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</si>
  <si>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</si>
  <si>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</si>
  <si>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</si>
  <si>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</si>
  <si>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</si>
  <si>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</si>
  <si>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</si>
  <si>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</si>
  <si>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</si>
  <si>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</si>
  <si>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</si>
  <si>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</si>
  <si>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</si>
  <si>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</si>
  <si>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</si>
  <si>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</si>
  <si>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</si>
  <si>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</si>
  <si>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</si>
  <si>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</si>
  <si>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</si>
  <si>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</si>
  <si>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</si>
  <si>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</si>
  <si>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</si>
  <si>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</si>
  <si>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</si>
  <si>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</si>
  <si>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</si>
  <si>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</si>
  <si>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</si>
  <si>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</si>
  <si>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</si>
  <si>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</si>
  <si>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</si>
  <si>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</si>
  <si>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</si>
  <si>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</si>
  <si>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</si>
  <si>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</si>
  <si>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</si>
  <si>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</si>
  <si>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</si>
  <si>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</si>
  <si>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</si>
  <si>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</si>
  <si>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</si>
  <si>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</si>
  <si>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</si>
  <si>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</si>
  <si>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</si>
  <si>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</si>
  <si>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</si>
  <si>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</si>
  <si>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</si>
  <si>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</si>
  <si>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</si>
  <si>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</si>
  <si>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</si>
  <si>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</si>
  <si>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</si>
  <si>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</si>
  <si>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</si>
  <si>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</si>
  <si>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</si>
  <si>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</si>
  <si>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</si>
  <si>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</si>
  <si>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</si>
  <si>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</si>
  <si>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</si>
  <si>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</si>
  <si>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</si>
  <si>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</si>
  <si>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</si>
  <si>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</si>
  <si>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</si>
  <si>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</si>
  <si>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</si>
  <si>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</si>
  <si>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</si>
  <si>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</si>
  <si>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</si>
  <si>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</si>
  <si>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</si>
  <si>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</si>
  <si>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</si>
  <si>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</si>
  <si>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</si>
  <si>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</si>
  <si>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</si>
  <si>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</si>
  <si>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</si>
  <si>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</si>
  <si>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</si>
  <si>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</si>
  <si>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</si>
  <si>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</si>
  <si>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</si>
  <si>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</si>
  <si>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</si>
  <si>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</si>
  <si>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</si>
  <si>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</si>
  <si>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</si>
  <si>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</si>
  <si>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</si>
  <si>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</si>
  <si>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</si>
  <si>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</si>
  <si>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</si>
  <si>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</si>
  <si>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</si>
  <si>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</si>
  <si>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</si>
  <si>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</si>
  <si>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</si>
  <si>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</si>
  <si>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</si>
  <si>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</si>
  <si>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</si>
  <si>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</si>
  <si>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</si>
  <si>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</si>
  <si>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</si>
  <si>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</si>
  <si>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</si>
  <si>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</si>
  <si>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</si>
  <si>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</si>
  <si>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</si>
  <si>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</si>
  <si>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</si>
  <si>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</si>
  <si>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</si>
  <si>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</si>
  <si>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</si>
  <si>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</si>
  <si>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</si>
  <si>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</si>
  <si>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</si>
  <si>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</si>
  <si>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</si>
  <si>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</si>
  <si>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</si>
  <si>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</si>
  <si>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</si>
  <si>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</si>
  <si>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</si>
  <si>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</si>
  <si>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</si>
  <si>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</si>
  <si>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</si>
  <si>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</si>
  <si>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</si>
  <si>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</si>
  <si>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</si>
  <si>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</si>
  <si>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</si>
  <si>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</si>
  <si>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</si>
  <si>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</si>
  <si>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</si>
  <si>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</si>
  <si>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</si>
  <si>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</si>
  <si>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</si>
  <si>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</si>
  <si>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</si>
  <si>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</si>
  <si>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</si>
  <si>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</si>
  <si>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</si>
  <si>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</si>
  <si>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</si>
  <si>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</si>
  <si>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</si>
  <si>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</si>
  <si>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</si>
  <si>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</si>
  <si>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</si>
  <si>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</si>
  <si>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</si>
  <si>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</si>
  <si>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</si>
  <si>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</si>
  <si>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</si>
  <si>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</si>
  <si>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</si>
  <si>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</si>
  <si>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</si>
  <si>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</si>
  <si>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</si>
  <si>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</si>
  <si>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</si>
  <si>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</si>
  <si>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</si>
  <si>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</si>
  <si>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</si>
  <si>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</si>
  <si>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</si>
  <si>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</si>
  <si>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</si>
  <si>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</si>
  <si>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</si>
  <si>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</si>
  <si>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</si>
  <si>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</si>
  <si>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</si>
  <si>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</si>
  <si>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</si>
  <si>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</si>
  <si>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</si>
  <si>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</si>
  <si>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</si>
  <si>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</si>
  <si>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</si>
  <si>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</si>
  <si>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</si>
  <si>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</si>
  <si>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</si>
  <si>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</si>
  <si>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</si>
  <si>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</si>
  <si>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</si>
  <si>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</si>
  <si>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</si>
  <si>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</si>
  <si>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</si>
  <si>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</si>
  <si>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</si>
  <si>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</si>
  <si>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</si>
  <si>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</si>
  <si>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</si>
  <si>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</si>
  <si>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</si>
  <si>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</si>
  <si>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</si>
  <si>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</si>
  <si>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</si>
  <si>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</si>
  <si>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</si>
  <si>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</si>
  <si>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</si>
  <si>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</si>
  <si>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</si>
  <si>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</si>
  <si>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</si>
  <si>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</si>
  <si>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</si>
  <si>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</si>
  <si>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</si>
  <si>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</si>
  <si>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</si>
  <si>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</si>
  <si>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</si>
  <si>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</si>
  <si>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</si>
  <si>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</si>
  <si>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</si>
  <si>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</si>
  <si>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</si>
  <si>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</si>
  <si>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</si>
  <si>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</si>
  <si>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</si>
  <si>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</si>
  <si>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</si>
  <si>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</si>
  <si>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</si>
  <si>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</si>
  <si>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</si>
  <si>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</si>
  <si>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</si>
  <si>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</si>
  <si>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</si>
  <si>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</si>
  <si>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</si>
  <si>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</si>
  <si>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</si>
  <si>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</si>
  <si>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</si>
  <si>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</si>
  <si>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</si>
  <si>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</si>
  <si>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</si>
  <si>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</si>
  <si>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</si>
  <si>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</si>
  <si>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</si>
  <si>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</si>
  <si>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</si>
  <si>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</si>
  <si>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</si>
  <si>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</si>
  <si>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</si>
  <si>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</si>
  <si>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</si>
  <si>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</si>
  <si>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</si>
  <si>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</si>
  <si>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</si>
  <si>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</si>
  <si>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</si>
  <si>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</si>
  <si>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</si>
  <si>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</si>
  <si>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</si>
  <si>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</si>
  <si>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</si>
  <si>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</si>
  <si>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</si>
  <si>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</si>
  <si>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</si>
  <si>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</si>
  <si>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</si>
  <si>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</si>
  <si>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</si>
  <si>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</si>
  <si>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</si>
  <si>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</si>
  <si>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</si>
  <si>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</si>
  <si>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</si>
  <si>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</si>
  <si>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</si>
  <si>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</si>
  <si>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</si>
  <si>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</si>
  <si>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</si>
  <si>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</si>
  <si>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</si>
  <si>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</si>
  <si>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</si>
  <si>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</si>
  <si>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</si>
  <si>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</si>
  <si>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</si>
  <si>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</si>
  <si>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</si>
  <si>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</si>
  <si>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</si>
  <si>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</si>
  <si>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</si>
  <si>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</si>
  <si>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</si>
  <si>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</si>
  <si>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</si>
  <si>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</si>
  <si>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</si>
  <si>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</si>
  <si>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</si>
  <si>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</si>
  <si>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</si>
  <si>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</si>
  <si>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</si>
  <si>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</si>
  <si>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</si>
  <si>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</si>
  <si>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</si>
  <si>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</si>
  <si>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</si>
  <si>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</si>
  <si>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</si>
  <si>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</si>
  <si>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</si>
  <si>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</si>
  <si>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</si>
  <si>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</si>
  <si>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</si>
  <si>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</si>
  <si>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</si>
  <si>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</si>
  <si>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</si>
  <si>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</si>
  <si>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</si>
  <si>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</si>
  <si>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</si>
  <si>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</si>
  <si>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</si>
  <si>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</si>
  <si>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</si>
  <si>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</si>
  <si>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</si>
  <si>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</si>
  <si>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</si>
  <si>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</si>
  <si>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</si>
  <si>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</si>
  <si>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</si>
  <si>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</si>
  <si>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</si>
  <si>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</si>
  <si>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</si>
  <si>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</si>
  <si>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</si>
  <si>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</si>
  <si>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</si>
  <si>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</si>
  <si>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</si>
  <si>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</si>
  <si>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</si>
  <si>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</si>
  <si>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</si>
  <si>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</si>
  <si>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</si>
  <si>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</si>
  <si>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</si>
  <si>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</si>
  <si>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</si>
  <si>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</si>
  <si>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</si>
  <si>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</si>
  <si>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</si>
  <si>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</si>
  <si>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</si>
  <si>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</si>
  <si>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</si>
  <si>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</si>
  <si>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</si>
  <si>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</si>
  <si>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</si>
  <si>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</si>
  <si>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</si>
  <si>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</si>
  <si>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</si>
  <si>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</si>
  <si>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</si>
  <si>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</si>
  <si>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</si>
  <si>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</si>
  <si>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</si>
  <si>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</si>
  <si>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</si>
  <si>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</si>
  <si>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</si>
  <si>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</si>
  <si>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</si>
  <si>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</si>
  <si>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</si>
  <si>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</si>
  <si>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</si>
  <si>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</si>
  <si>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</si>
  <si>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</si>
  <si>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</si>
  <si>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</si>
  <si>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</si>
  <si>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</si>
  <si>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</si>
  <si>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</si>
  <si>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</si>
  <si>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</si>
  <si>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</si>
  <si>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</si>
  <si>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</si>
  <si>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</si>
  <si>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</si>
  <si>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</si>
  <si>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</si>
  <si>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</si>
  <si>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</si>
  <si>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</si>
  <si>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</si>
  <si>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</si>
  <si>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</si>
  <si>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</si>
  <si>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</si>
  <si>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</si>
  <si>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</si>
  <si>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</si>
  <si>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</si>
  <si>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</si>
  <si>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</si>
  <si>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</si>
  <si>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</si>
  <si>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</si>
  <si>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</si>
  <si>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</si>
  <si>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</si>
  <si>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</si>
  <si>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</si>
  <si>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</si>
  <si>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</si>
  <si>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</si>
  <si>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</si>
  <si>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</si>
  <si>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</si>
  <si>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</si>
  <si>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</si>
  <si>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</si>
  <si>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</si>
  <si>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</si>
  <si>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</si>
  <si>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</si>
  <si>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</si>
  <si>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</si>
  <si>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</si>
  <si>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</si>
  <si>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</si>
  <si>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</si>
  <si>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</si>
  <si>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</si>
  <si>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</si>
  <si>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</si>
  <si>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</si>
  <si>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</si>
  <si>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</si>
  <si>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</si>
  <si>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</si>
  <si>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</si>
  <si>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</si>
  <si>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</si>
  <si>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</si>
  <si>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</si>
  <si>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</si>
  <si>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</si>
  <si>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</si>
  <si>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</si>
  <si>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</si>
  <si>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</si>
  <si>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</si>
  <si>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</si>
  <si>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</si>
  <si>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</si>
  <si>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</si>
  <si>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</si>
  <si>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</si>
  <si>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</si>
  <si>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</si>
  <si>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</si>
  <si>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</si>
  <si>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</si>
  <si>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</si>
  <si>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</si>
  <si>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</si>
  <si>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</si>
  <si>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</si>
  <si>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</si>
  <si>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</si>
  <si>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</si>
  <si>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</si>
  <si>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</si>
  <si>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</si>
  <si>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</si>
  <si>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</si>
  <si>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</si>
  <si>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</si>
  <si>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</si>
  <si>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</si>
  <si>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</si>
  <si>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</si>
  <si>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</si>
  <si>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</si>
  <si>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</si>
  <si>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</si>
  <si>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</si>
  <si>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</si>
  <si>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</si>
  <si>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</si>
  <si>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</si>
  <si>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</si>
  <si>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</si>
  <si>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</si>
  <si>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</si>
  <si>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</si>
  <si>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</si>
  <si>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</si>
  <si>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</si>
  <si>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</si>
  <si>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</si>
  <si>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</si>
  <si>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</si>
  <si>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</si>
  <si>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</si>
  <si>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</si>
  <si>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</si>
  <si>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</si>
  <si>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</si>
  <si>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</si>
  <si>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</si>
  <si>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</si>
  <si>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</si>
  <si>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</si>
  <si>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</si>
  <si>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</si>
  <si>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</si>
  <si>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</si>
  <si>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</si>
  <si>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</si>
  <si>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</si>
  <si>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</si>
  <si>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</si>
  <si>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</si>
  <si>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</si>
  <si>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</si>
  <si>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</si>
  <si>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</si>
  <si>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</si>
  <si>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</si>
  <si>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</si>
  <si>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</si>
  <si>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</si>
  <si>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</si>
  <si>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</si>
  <si>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</si>
  <si>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</si>
  <si>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</si>
  <si>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</si>
  <si>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</si>
  <si>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</si>
  <si>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</si>
  <si>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</si>
  <si>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</si>
  <si>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</si>
  <si>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</si>
  <si>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</si>
  <si>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</si>
  <si>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</si>
  <si>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</si>
  <si>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</si>
  <si>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</si>
  <si>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</si>
  <si>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</si>
  <si>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</si>
  <si>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</si>
  <si>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</si>
  <si>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</si>
  <si>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</si>
  <si>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</si>
  <si>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</si>
  <si>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</si>
  <si>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</si>
  <si>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</si>
  <si>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</si>
  <si>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</si>
  <si>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</si>
  <si>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</si>
  <si>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</si>
  <si>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</si>
  <si>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</si>
  <si>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</si>
  <si>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</si>
  <si>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</si>
  <si>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</si>
  <si>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</si>
  <si>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</si>
  <si>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</si>
  <si>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</si>
  <si>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</si>
  <si>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</si>
  <si>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</si>
  <si>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</si>
  <si>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</si>
  <si>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</si>
  <si>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</si>
  <si>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</si>
  <si>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</si>
  <si>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</si>
  <si>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</si>
  <si>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</si>
  <si>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</si>
  <si>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</si>
  <si>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</si>
  <si>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</si>
  <si>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</si>
  <si>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</si>
  <si>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</si>
  <si>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</si>
  <si>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</si>
  <si>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</si>
  <si>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</si>
  <si>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</si>
  <si>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</si>
  <si>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</si>
  <si>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</si>
  <si>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</si>
  <si>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</si>
  <si>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</si>
  <si>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</si>
  <si>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</si>
  <si>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</si>
  <si>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</si>
  <si>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</si>
  <si>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</si>
  <si>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</si>
  <si>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</si>
  <si>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</si>
  <si>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</si>
  <si>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</si>
  <si>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</si>
  <si>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</si>
  <si>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</si>
  <si>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</si>
  <si>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</si>
  <si>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</si>
  <si>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</si>
  <si>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</si>
  <si>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</si>
  <si>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</si>
  <si>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</si>
  <si>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</si>
  <si>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</si>
  <si>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</si>
  <si>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</si>
  <si>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</si>
  <si>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</si>
  <si>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</si>
  <si>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</si>
  <si>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</si>
  <si>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</si>
  <si>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</si>
  <si>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</si>
  <si>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</si>
  <si>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</si>
  <si>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</si>
  <si>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</si>
  <si>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</si>
  <si>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</si>
  <si>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</si>
  <si>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</si>
  <si>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</si>
  <si>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</si>
  <si>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</si>
  <si>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</si>
  <si>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</si>
  <si>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</si>
  <si>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</si>
  <si>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</si>
  <si>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</si>
  <si>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</si>
  <si>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</si>
  <si>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</si>
  <si>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</si>
  <si>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</si>
  <si>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</si>
  <si>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</si>
  <si>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</si>
  <si>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</si>
  <si>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</si>
  <si>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</si>
  <si>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</si>
  <si>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</si>
  <si>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</si>
  <si>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</si>
  <si>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</si>
  <si>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</si>
  <si>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</si>
  <si>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</si>
  <si>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</si>
  <si>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</si>
  <si>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</si>
  <si>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</si>
  <si>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</si>
  <si>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</si>
  <si>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</si>
  <si>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</si>
  <si>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</si>
  <si>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</si>
  <si>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</si>
  <si>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</si>
  <si>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</si>
  <si>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</si>
  <si>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</si>
  <si>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</si>
  <si>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</si>
  <si>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</si>
  <si>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</si>
  <si>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</si>
  <si>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</si>
  <si>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</si>
  <si>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</si>
  <si>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</si>
  <si>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</si>
  <si>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</si>
  <si>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</si>
  <si>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</si>
  <si>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</si>
  <si>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</si>
  <si>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</si>
  <si>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</si>
  <si>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</si>
  <si>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</si>
  <si>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</si>
  <si>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</si>
  <si>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</si>
  <si>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</si>
  <si>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</si>
  <si>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</si>
  <si>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</si>
  <si>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</si>
  <si>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</si>
  <si>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</si>
  <si>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</si>
  <si>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</si>
  <si>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</si>
  <si>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</si>
  <si>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</si>
  <si>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</si>
  <si>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</si>
  <si>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</si>
  <si>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</si>
  <si>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</si>
  <si>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</si>
  <si>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</si>
  <si>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</si>
  <si>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</si>
  <si>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</si>
  <si>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</si>
  <si>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</si>
  <si>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</si>
  <si>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</si>
  <si>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</si>
  <si>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</si>
  <si>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</si>
  <si>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</si>
  <si>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</si>
  <si>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</si>
  <si>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</si>
  <si>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</si>
  <si>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</si>
  <si>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</si>
  <si>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</si>
  <si>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</si>
  <si>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</si>
  <si>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</si>
  <si>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</si>
  <si>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</si>
  <si>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</si>
  <si>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</si>
  <si>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</si>
  <si>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</si>
  <si>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</si>
  <si>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</si>
  <si>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</si>
  <si>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</si>
  <si>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</si>
  <si>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</si>
  <si>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</si>
  <si>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</si>
  <si>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</si>
  <si>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</si>
  <si>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</si>
  <si>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</si>
  <si>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</si>
  <si>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</si>
  <si>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</si>
  <si>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</si>
  <si>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</si>
  <si>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</si>
  <si>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</si>
  <si>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</si>
  <si>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</si>
  <si>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</si>
  <si>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</si>
  <si>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</si>
  <si>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</si>
  <si>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</si>
  <si>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</si>
  <si>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</si>
  <si>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</si>
  <si>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</si>
  <si>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</si>
  <si>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</si>
  <si>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</si>
  <si>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</si>
  <si>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</si>
  <si>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</si>
  <si>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</si>
  <si>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</si>
  <si>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</si>
  <si>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</si>
  <si>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</si>
  <si>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</si>
  <si>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</si>
  <si>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</si>
  <si>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</si>
  <si>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</si>
  <si>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</si>
  <si>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</si>
  <si>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</si>
  <si>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</si>
  <si>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</si>
  <si>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</si>
  <si>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</si>
  <si>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</si>
  <si>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</si>
  <si>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</si>
  <si>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</si>
  <si>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</si>
  <si>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</si>
  <si>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</si>
  <si>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</si>
  <si>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</si>
  <si>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</si>
  <si>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</si>
  <si>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</si>
  <si>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</si>
  <si>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</si>
  <si>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</si>
  <si>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</si>
  <si>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</si>
  <si>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</si>
  <si>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</si>
  <si>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</si>
  <si>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</si>
  <si>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</si>
  <si>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</si>
  <si>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</si>
  <si>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</si>
  <si>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</si>
  <si>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</si>
  <si>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</si>
  <si>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</si>
  <si>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</si>
  <si>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</si>
  <si>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</si>
  <si>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</si>
  <si>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</si>
  <si>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</si>
  <si>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</si>
  <si>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</si>
  <si>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</si>
  <si>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</si>
  <si>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</si>
  <si>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</si>
  <si>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</si>
  <si>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</si>
  <si>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</si>
  <si>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</si>
  <si>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</si>
  <si>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</si>
  <si>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</si>
  <si>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</si>
  <si>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</si>
  <si>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</si>
  <si>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</si>
  <si>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</si>
  <si>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</si>
  <si>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</si>
  <si>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</si>
  <si>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</si>
  <si>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</si>
  <si>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</si>
  <si>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</si>
  <si>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</si>
  <si>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</si>
  <si>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</si>
  <si>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</si>
  <si>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</si>
  <si>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</si>
  <si>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</si>
  <si>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</si>
  <si>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</si>
  <si>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</si>
  <si>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</si>
  <si>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</si>
  <si>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</si>
  <si>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</si>
  <si>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</si>
  <si>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</si>
  <si>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</si>
  <si>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</si>
  <si>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</si>
  <si>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</si>
  <si>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</si>
  <si>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</si>
  <si>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</si>
  <si>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</si>
  <si>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</si>
  <si>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</si>
  <si>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</si>
  <si>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</si>
  <si>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</si>
  <si>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</si>
  <si>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</si>
  <si>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</si>
  <si>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</si>
  <si>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</si>
  <si>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</si>
  <si>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</si>
  <si>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</si>
  <si>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</si>
  <si>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</si>
  <si>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</si>
  <si>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</si>
  <si>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</si>
  <si>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</si>
  <si>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</si>
  <si>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</si>
  <si>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</si>
  <si>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</si>
  <si>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</si>
  <si>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</si>
  <si>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</si>
  <si>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</si>
  <si>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</si>
  <si>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</si>
  <si>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</si>
  <si>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</si>
  <si>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</si>
  <si>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</si>
  <si>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</si>
  <si>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</si>
  <si>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</si>
  <si>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</si>
  <si>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</si>
  <si>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</si>
  <si>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</si>
  <si>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</si>
  <si>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</si>
  <si>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</si>
  <si>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</si>
  <si>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</si>
  <si>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</si>
  <si>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</si>
  <si>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</si>
  <si>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</si>
  <si>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</si>
  <si>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</si>
  <si>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</si>
  <si>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</si>
  <si>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</si>
  <si>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</si>
  <si>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</si>
  <si>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</si>
  <si>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</si>
  <si>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</si>
  <si>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</si>
  <si>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</si>
  <si>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</si>
  <si>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</si>
  <si>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</si>
  <si>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</si>
  <si>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</si>
  <si>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</si>
  <si>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</si>
  <si>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</si>
  <si>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</si>
  <si>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</si>
  <si>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</si>
  <si>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</si>
  <si>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</si>
  <si>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</si>
  <si>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</si>
  <si>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</si>
  <si>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</si>
  <si>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</si>
  <si>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</si>
  <si>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</si>
  <si>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</si>
  <si>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</si>
  <si>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</si>
  <si>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</si>
  <si>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</si>
  <si>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</si>
  <si>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</si>
  <si>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</si>
  <si>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</si>
  <si>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</si>
  <si>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</si>
  <si>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</si>
  <si>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</si>
  <si>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</si>
  <si>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</si>
  <si>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</si>
  <si>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</si>
  <si>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</si>
  <si>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</si>
  <si>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</si>
  <si>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</si>
  <si>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</si>
  <si>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</si>
  <si>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</si>
  <si>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</si>
  <si>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</si>
  <si>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</si>
  <si>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</si>
  <si>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</si>
  <si>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</si>
  <si>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</si>
  <si>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</si>
  <si>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</si>
  <si>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</si>
  <si>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</si>
  <si>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</si>
  <si>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</si>
  <si>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</si>
  <si>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</si>
  <si>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</si>
  <si>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</si>
  <si>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</si>
  <si>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</si>
  <si>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</si>
  <si>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</si>
  <si>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</si>
  <si>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</si>
  <si>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</si>
  <si>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</si>
  <si>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</si>
  <si>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</si>
  <si>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</si>
  <si>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</si>
  <si>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</si>
  <si>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</si>
  <si>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</si>
  <si>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</si>
  <si>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</si>
  <si>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</si>
  <si>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</si>
  <si>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</si>
  <si>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</si>
  <si>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</si>
  <si>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</si>
  <si>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</si>
  <si>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</si>
  <si>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</si>
  <si>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</si>
  <si>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</si>
  <si>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</si>
  <si>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</si>
  <si>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</si>
  <si>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</si>
  <si>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</si>
  <si>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</si>
  <si>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</si>
  <si>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</si>
  <si>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</si>
  <si>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</si>
  <si>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</si>
  <si>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</si>
  <si>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</si>
  <si>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</si>
  <si>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</si>
  <si>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</si>
  <si>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</si>
  <si>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</si>
  <si>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</si>
  <si>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</si>
  <si>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</si>
  <si>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</si>
  <si>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</si>
  <si>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</si>
  <si>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</si>
  <si>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</si>
  <si>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</si>
  <si>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</si>
  <si>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</si>
  <si>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</si>
  <si>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</si>
  <si>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</si>
  <si>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</si>
  <si>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</si>
  <si>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</si>
  <si>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</si>
  <si>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</si>
  <si>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</si>
  <si>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</si>
  <si>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</si>
  <si>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</si>
  <si>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</si>
  <si>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</si>
  <si>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</si>
  <si>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</si>
  <si>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</si>
  <si>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</si>
  <si>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</si>
  <si>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</si>
  <si>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</si>
  <si>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</si>
  <si>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</si>
  <si>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</si>
  <si>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</si>
  <si>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</si>
  <si>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</si>
  <si>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</si>
  <si>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</si>
  <si>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</si>
  <si>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</si>
  <si>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</si>
  <si>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</si>
  <si>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</si>
  <si>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</si>
  <si>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</si>
  <si>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</si>
  <si>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</si>
  <si>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</si>
  <si>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</si>
  <si>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</si>
  <si>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</si>
  <si>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</si>
  <si>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</si>
  <si>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</si>
  <si>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</si>
  <si>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</si>
  <si>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</si>
  <si>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</si>
  <si>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</si>
  <si>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</si>
  <si>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</si>
  <si>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</si>
  <si>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</si>
  <si>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</si>
  <si>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</si>
  <si>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</si>
  <si>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</si>
  <si>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</si>
  <si>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</si>
  <si>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</si>
  <si>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</si>
  <si>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</si>
  <si>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</si>
  <si>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</si>
  <si>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</si>
  <si>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</si>
  <si>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</si>
  <si>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</si>
  <si>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</si>
  <si>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</si>
  <si>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</si>
  <si>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</si>
  <si>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</si>
  <si>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</si>
  <si>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</si>
  <si>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</si>
  <si>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</si>
  <si>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</si>
  <si>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</si>
  <si>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</si>
  <si>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</si>
  <si>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</si>
  <si>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</si>
  <si>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</si>
  <si>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</si>
  <si>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</si>
  <si>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</si>
  <si>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</si>
  <si>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</si>
  <si>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</si>
  <si>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</si>
  <si>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</si>
  <si>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</si>
  <si>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</si>
  <si>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</si>
  <si>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</si>
  <si>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</si>
  <si>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</si>
  <si>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</si>
  <si>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</si>
  <si>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</si>
  <si>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</si>
  <si>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</si>
  <si>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</si>
  <si>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</si>
  <si>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</si>
  <si>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</si>
  <si>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</si>
  <si>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</si>
  <si>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</si>
  <si>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</si>
  <si>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</si>
  <si>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</si>
  <si>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</si>
  <si>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</si>
  <si>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</si>
  <si>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</si>
  <si>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</si>
  <si>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</si>
  <si>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</si>
  <si>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</si>
  <si>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</si>
  <si>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</si>
  <si>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</si>
  <si>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</si>
  <si>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</si>
  <si>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</si>
  <si>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</si>
  <si>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</si>
  <si>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</si>
  <si>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</si>
  <si>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</si>
  <si>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</si>
  <si>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</si>
  <si>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</si>
  <si>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</si>
  <si>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</si>
  <si>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</si>
  <si>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</si>
  <si>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</si>
  <si>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</si>
  <si>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</si>
  <si>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</si>
  <si>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</si>
  <si>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</si>
  <si>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</si>
  <si>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</si>
  <si>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</si>
  <si>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</si>
  <si>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</si>
  <si>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</si>
  <si>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</si>
  <si>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</si>
  <si>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</si>
  <si>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</si>
  <si>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</si>
  <si>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</si>
  <si>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</si>
  <si>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</si>
  <si>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</si>
  <si>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</si>
  <si>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</si>
  <si>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</si>
  <si>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</si>
  <si>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</si>
  <si>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</si>
  <si>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</si>
  <si>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</si>
  <si>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</si>
  <si>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</si>
  <si>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</si>
  <si>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</si>
  <si>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</si>
  <si>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</si>
  <si>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</si>
  <si>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</si>
  <si>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</si>
  <si>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</si>
  <si>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</si>
  <si>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</si>
  <si>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</si>
  <si>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</si>
  <si>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</si>
  <si>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</si>
  <si>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</si>
  <si>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</si>
  <si>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</si>
  <si>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</si>
  <si>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</si>
  <si>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</si>
  <si>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</si>
  <si>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</si>
  <si>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</si>
  <si>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</si>
  <si>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</si>
  <si>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</si>
  <si>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</si>
  <si>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</si>
  <si>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</si>
  <si>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</si>
  <si>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</si>
  <si>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</si>
  <si>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</si>
  <si>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</si>
  <si>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</si>
  <si>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</si>
  <si>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</si>
  <si>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</si>
  <si>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</si>
  <si>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</si>
  <si>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</si>
  <si>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</si>
  <si>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</si>
  <si>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</si>
  <si>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</si>
  <si>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</si>
  <si>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</si>
  <si>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</si>
  <si>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</si>
  <si>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</si>
  <si>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</si>
  <si>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</si>
  <si>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</si>
  <si>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</si>
  <si>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</si>
  <si>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</si>
  <si>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</si>
  <si>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</si>
  <si>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</si>
  <si>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</si>
  <si>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</si>
  <si>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</si>
  <si>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</si>
  <si>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</si>
  <si>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</si>
  <si>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</si>
  <si>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</si>
  <si>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</si>
  <si>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</si>
  <si>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</si>
  <si>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</si>
  <si>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</si>
  <si>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</si>
  <si>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</si>
  <si>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</si>
  <si>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</si>
  <si>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</si>
  <si>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</si>
  <si>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</si>
  <si>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</si>
  <si>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</si>
  <si>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</si>
  <si>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</si>
  <si>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</si>
  <si>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</si>
  <si>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</si>
  <si>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</si>
  <si>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</si>
  <si>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</si>
  <si>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</si>
  <si>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</si>
  <si>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</si>
  <si>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</si>
  <si>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</si>
  <si>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</si>
  <si>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</si>
  <si>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</si>
  <si>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</si>
  <si>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</si>
  <si>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</si>
  <si>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</si>
  <si>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</si>
  <si>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</si>
  <si>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</si>
  <si>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</si>
  <si>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</si>
  <si>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</si>
  <si>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</si>
  <si>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</si>
  <si>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</si>
  <si>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</si>
  <si>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</si>
  <si>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</si>
  <si>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</si>
  <si>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</si>
  <si>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</si>
  <si>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</si>
  <si>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</si>
  <si>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</si>
  <si>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</si>
  <si>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</si>
  <si>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</si>
  <si>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</si>
  <si>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</si>
  <si>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</si>
  <si>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</si>
  <si>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</si>
  <si>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</si>
  <si>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</si>
  <si>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</si>
  <si>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</si>
  <si>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</si>
  <si>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</si>
  <si>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</si>
  <si>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</si>
  <si>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</si>
  <si>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</si>
  <si>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</si>
  <si>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</si>
  <si>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</si>
  <si>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</si>
  <si>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</si>
  <si>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</si>
  <si>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</si>
  <si>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</si>
  <si>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</si>
  <si>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</si>
  <si>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</si>
  <si>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</si>
  <si>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</si>
  <si>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</si>
  <si>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</si>
  <si>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</si>
  <si>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</si>
  <si>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</si>
  <si>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</si>
  <si>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</si>
  <si>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</si>
  <si>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</si>
  <si>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</si>
  <si>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</si>
  <si>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</si>
  <si>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</si>
  <si>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</si>
  <si>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</si>
  <si>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</si>
  <si>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</si>
  <si>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</si>
  <si>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</si>
  <si>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</si>
  <si>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</si>
  <si>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</si>
  <si>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</si>
  <si>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</si>
  <si>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</si>
  <si>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</si>
  <si>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</si>
  <si>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</si>
  <si>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</si>
  <si>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</si>
  <si>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</si>
  <si>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</si>
  <si>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</si>
  <si>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</si>
  <si>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</si>
  <si>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</si>
  <si>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</si>
  <si>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</si>
  <si>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</si>
  <si>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</si>
  <si>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</si>
  <si>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</si>
  <si>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</si>
  <si>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</si>
  <si>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</si>
  <si>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</si>
  <si>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</si>
  <si>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</si>
  <si>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</si>
  <si>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</si>
  <si>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</si>
  <si>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</si>
  <si>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</si>
  <si>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</si>
  <si>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</si>
  <si>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</si>
  <si>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</si>
  <si>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</si>
  <si>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</si>
  <si>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</si>
  <si>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</si>
  <si>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</si>
  <si>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</si>
  <si>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</si>
  <si>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</si>
  <si>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</si>
  <si>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</si>
  <si>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</si>
  <si>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</si>
  <si>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</si>
  <si>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</si>
  <si>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</si>
  <si>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</si>
  <si>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</si>
  <si>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</si>
  <si>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</si>
  <si>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</si>
  <si>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</si>
  <si>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</si>
  <si>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</si>
  <si>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</si>
  <si>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</si>
  <si>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</si>
  <si>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</si>
  <si>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</si>
  <si>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</si>
  <si>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</si>
  <si>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</si>
  <si>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</si>
  <si>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</si>
  <si>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</si>
  <si>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</si>
  <si>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</si>
  <si>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</si>
  <si>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</si>
  <si>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</si>
  <si>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</si>
  <si>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</si>
  <si>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</si>
  <si>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</si>
  <si>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</si>
  <si>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</si>
  <si>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</si>
  <si>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</si>
  <si>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</si>
  <si>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</si>
  <si>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</si>
  <si>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</si>
  <si>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</si>
  <si>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</si>
  <si>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</si>
  <si>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</si>
  <si>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</si>
  <si>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</si>
  <si>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</si>
  <si>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</si>
  <si>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</si>
  <si>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</si>
  <si>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</si>
  <si>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</si>
  <si>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</si>
  <si>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</si>
  <si>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</si>
  <si>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</si>
  <si>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</si>
  <si>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</si>
  <si>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</si>
  <si>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</si>
  <si>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</si>
  <si>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</si>
  <si>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</si>
  <si>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</si>
  <si>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</si>
  <si>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</si>
  <si>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</si>
  <si>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</si>
  <si>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</si>
  <si>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</si>
  <si>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</si>
  <si>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</si>
  <si>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</si>
  <si>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</si>
  <si>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</si>
  <si>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</si>
  <si>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</si>
  <si>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</si>
  <si>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</si>
  <si>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</si>
  <si>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</si>
  <si>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</si>
  <si>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</si>
  <si>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</si>
  <si>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</si>
  <si>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</si>
  <si>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</si>
  <si>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</si>
  <si>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</si>
  <si>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</si>
  <si>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</si>
  <si>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</si>
  <si>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</si>
  <si>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</si>
  <si>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</si>
  <si>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</si>
  <si>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</si>
  <si>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</si>
  <si>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</si>
  <si>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</si>
  <si>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</si>
  <si>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</si>
  <si>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</si>
  <si>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</si>
  <si>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</si>
  <si>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</si>
  <si>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</si>
  <si>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</si>
  <si>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</si>
  <si>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</si>
  <si>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</si>
  <si>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</si>
  <si>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</si>
  <si>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</si>
  <si>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</si>
  <si>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</si>
  <si>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</si>
  <si>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</si>
  <si>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</si>
  <si>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</si>
  <si>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</si>
  <si>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</si>
  <si>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</si>
  <si>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</si>
  <si>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</si>
  <si>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</si>
  <si>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</si>
  <si>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</si>
  <si>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</si>
  <si>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</si>
  <si>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</si>
  <si>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</si>
  <si>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</si>
  <si>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</si>
  <si>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</si>
  <si>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</si>
  <si>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</si>
  <si>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</si>
  <si>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</si>
  <si>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</si>
  <si>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</si>
  <si>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</si>
  <si>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</si>
  <si>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</si>
  <si>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</si>
  <si>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</si>
  <si>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</si>
  <si>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</si>
  <si>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</si>
  <si>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</si>
  <si>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</si>
  <si>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</si>
  <si>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</si>
  <si>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</si>
  <si>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</si>
  <si>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</si>
  <si>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</si>
  <si>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</si>
  <si>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</si>
  <si>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</si>
  <si>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</si>
  <si>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</si>
  <si>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</si>
  <si>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</si>
  <si>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</si>
  <si>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</si>
  <si>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</si>
  <si>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</si>
  <si>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</si>
  <si>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</si>
  <si>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</si>
  <si>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</si>
  <si>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</si>
  <si>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</si>
  <si>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</si>
  <si>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</si>
  <si>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</si>
  <si>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</si>
  <si>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</si>
  <si>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</si>
  <si>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</si>
  <si>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</si>
  <si>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</si>
  <si>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</si>
  <si>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</si>
  <si>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</si>
  <si>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</si>
  <si>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</si>
  <si>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</si>
  <si>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</si>
  <si>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</si>
  <si>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</si>
  <si>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</si>
  <si>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</si>
  <si>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</si>
  <si>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</si>
  <si>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</si>
  <si>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</si>
  <si>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</si>
  <si>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</si>
  <si>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</si>
  <si>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</si>
  <si>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</si>
  <si>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</si>
  <si>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</si>
  <si>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</si>
  <si>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</si>
  <si>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</si>
  <si>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</si>
  <si>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</si>
  <si>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</si>
  <si>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</si>
  <si>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</si>
  <si>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</si>
  <si>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</si>
  <si>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</si>
  <si>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</si>
  <si>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</si>
  <si>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</si>
  <si>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</si>
  <si>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</si>
  <si>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</si>
  <si>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</si>
  <si>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</si>
  <si>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</si>
  <si>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</si>
  <si>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</si>
  <si>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</si>
  <si>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</si>
  <si>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</si>
  <si>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</si>
  <si>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</si>
  <si>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</si>
  <si>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</si>
  <si>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</si>
  <si>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</si>
  <si>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</si>
  <si>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</si>
  <si>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</si>
  <si>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</si>
  <si>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</si>
  <si>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</si>
  <si>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</si>
  <si>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</si>
  <si>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</si>
  <si>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</si>
  <si>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</si>
  <si>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</si>
  <si>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</si>
  <si>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</si>
  <si>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</si>
  <si>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</si>
  <si>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</si>
  <si>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</si>
  <si>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</si>
  <si>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</si>
  <si>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</si>
  <si>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</si>
  <si>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</si>
  <si>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</si>
  <si>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</si>
  <si>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</si>
  <si>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</si>
  <si>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</si>
  <si>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</si>
  <si>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</si>
  <si>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</si>
  <si>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</si>
  <si>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</si>
  <si>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</si>
  <si>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</si>
  <si>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</si>
  <si>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</si>
  <si>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</si>
  <si>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</si>
  <si>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</si>
  <si>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</si>
  <si>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</si>
  <si>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</si>
  <si>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</si>
  <si>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</si>
  <si>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</si>
  <si>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</si>
  <si>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</si>
  <si>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</si>
  <si>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</si>
  <si>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</si>
  <si>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</si>
  <si>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</si>
  <si>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</si>
  <si>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</si>
  <si>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</si>
  <si>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</si>
  <si>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</si>
  <si>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</si>
  <si>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</si>
  <si>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</si>
  <si>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</si>
  <si>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</si>
  <si>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</si>
  <si>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</si>
  <si>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</si>
  <si>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</si>
  <si>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</si>
  <si>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</si>
  <si>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</si>
  <si>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</si>
  <si>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</si>
  <si>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</si>
  <si>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</si>
  <si>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</si>
  <si>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</si>
  <si>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</si>
  <si>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</si>
  <si>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</si>
  <si>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</si>
  <si>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</si>
  <si>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</si>
  <si>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</si>
  <si>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</si>
  <si>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</si>
  <si>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</si>
  <si>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</si>
  <si>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</si>
  <si>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</si>
  <si>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</si>
  <si>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</si>
  <si>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</si>
  <si>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</si>
  <si>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</si>
  <si>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</si>
  <si>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</si>
  <si>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</si>
  <si>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</si>
  <si>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</si>
  <si>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</si>
  <si>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</si>
  <si>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</si>
  <si>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</si>
  <si>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</si>
  <si>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</si>
  <si>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</si>
  <si>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</si>
  <si>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</si>
  <si>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</si>
  <si>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</si>
  <si>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</si>
  <si>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</si>
  <si>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</si>
  <si>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</si>
  <si>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</si>
  <si>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</si>
  <si>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</si>
  <si>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</si>
  <si>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</si>
  <si>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</si>
  <si>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</si>
  <si>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</si>
  <si>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</si>
  <si>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</si>
  <si>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</si>
  <si>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</si>
  <si>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</si>
  <si>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</si>
  <si>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</si>
  <si>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</si>
  <si>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</si>
  <si>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</si>
  <si>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</si>
  <si>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</si>
  <si>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</si>
  <si>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</si>
  <si>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</si>
  <si>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</si>
  <si>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</si>
  <si>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</si>
  <si>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</si>
  <si>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</si>
  <si>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</si>
  <si>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</si>
  <si>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</si>
  <si>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</si>
  <si>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</si>
  <si>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</si>
  <si>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</si>
  <si>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</si>
  <si>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</si>
  <si>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</si>
  <si>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</si>
  <si>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</si>
  <si>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</si>
  <si>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</si>
  <si>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</si>
  <si>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</si>
  <si>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</si>
  <si>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</si>
  <si>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</si>
  <si>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</si>
  <si>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</si>
  <si>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</si>
  <si>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</si>
  <si>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</si>
  <si>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</si>
  <si>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</si>
  <si>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</si>
  <si>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</si>
  <si>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</si>
  <si>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</si>
  <si>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</si>
  <si>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</si>
  <si>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</si>
  <si>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</si>
  <si>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</si>
  <si>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</si>
  <si>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</si>
  <si>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</si>
  <si>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</si>
  <si>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</si>
  <si>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</si>
  <si>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</si>
  <si>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</si>
  <si>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</si>
  <si>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</si>
  <si>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</si>
  <si>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</si>
  <si>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</si>
  <si>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</si>
  <si>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</si>
  <si>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</si>
  <si>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</si>
  <si>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</si>
  <si>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</si>
  <si>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</si>
  <si>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</si>
  <si>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</si>
  <si>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</si>
  <si>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</si>
  <si>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</si>
  <si>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</si>
  <si>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</si>
  <si>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</si>
  <si>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</si>
  <si>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</si>
  <si>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</si>
  <si>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</si>
  <si>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</si>
  <si>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</si>
  <si>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</si>
  <si>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</si>
  <si>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</si>
  <si>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</si>
  <si>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</si>
  <si>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</si>
  <si>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</si>
  <si>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</si>
  <si>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</si>
  <si>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</si>
  <si>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</si>
  <si>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</si>
  <si>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</si>
  <si>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</si>
  <si>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</si>
  <si>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</si>
  <si>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</si>
  <si>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</si>
  <si>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</si>
  <si>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</si>
  <si>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</si>
  <si>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</si>
  <si>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</si>
  <si>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</si>
  <si>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</si>
  <si>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</si>
  <si>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</si>
  <si>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</si>
  <si>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</si>
  <si>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</si>
  <si>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</si>
  <si>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</si>
  <si>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</si>
  <si>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</si>
  <si>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</si>
  <si>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</si>
  <si>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</si>
  <si>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</si>
  <si>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</si>
  <si>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</si>
  <si>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</si>
  <si>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</si>
  <si>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</si>
  <si>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</si>
  <si>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</si>
  <si>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</si>
  <si>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</si>
  <si>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</si>
  <si>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</si>
  <si>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</si>
  <si>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</si>
  <si>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</si>
  <si>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</si>
  <si>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</si>
  <si>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</si>
  <si>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</si>
  <si>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</si>
  <si>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</si>
  <si>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</si>
  <si>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</si>
  <si>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</si>
  <si>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</si>
  <si>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</si>
  <si>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</si>
  <si>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</si>
  <si>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</si>
  <si>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</si>
  <si>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</si>
  <si>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</si>
  <si>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</si>
  <si>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</si>
  <si>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</si>
  <si>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</si>
  <si>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</si>
  <si>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</si>
  <si>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</si>
  <si>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</si>
  <si>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</si>
  <si>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</si>
  <si>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</si>
  <si>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</si>
  <si>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</si>
  <si>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</si>
  <si>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</si>
  <si>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</si>
  <si>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</si>
  <si>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</si>
  <si>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</si>
  <si>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</si>
  <si>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</si>
  <si>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</si>
  <si>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</si>
  <si>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</si>
  <si>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</si>
  <si>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</si>
  <si>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</si>
  <si>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</si>
  <si>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</si>
  <si>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</si>
  <si>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</si>
  <si>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</si>
  <si>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</si>
  <si>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</si>
  <si>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</si>
  <si>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</si>
  <si>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</si>
  <si>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</si>
  <si>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</si>
  <si>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</si>
  <si>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</si>
  <si>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</si>
  <si>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</si>
  <si>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</si>
  <si>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</si>
  <si>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</si>
  <si>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</si>
  <si>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</si>
  <si>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</si>
  <si>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</si>
  <si>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</si>
  <si>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</si>
  <si>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</si>
  <si>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</si>
  <si>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</si>
  <si>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</si>
  <si>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</si>
  <si>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</si>
  <si>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</si>
  <si>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</si>
  <si>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</si>
  <si>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</si>
  <si>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</si>
  <si>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</si>
  <si>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</si>
  <si>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</si>
  <si>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</si>
  <si>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</si>
  <si>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</si>
  <si>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</si>
  <si>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</si>
  <si>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</si>
  <si>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</si>
  <si>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</si>
  <si>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</si>
  <si>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</si>
  <si>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</si>
  <si>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</si>
  <si>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</si>
  <si>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</si>
  <si>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</si>
  <si>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</si>
  <si>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</si>
  <si>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</si>
  <si>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</si>
  <si>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</si>
  <si>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</si>
  <si>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</si>
  <si>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</si>
  <si>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</si>
  <si>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</si>
  <si>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</si>
  <si>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</si>
  <si>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</si>
  <si>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</si>
  <si>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</si>
  <si>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</si>
  <si>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</si>
  <si>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</si>
  <si>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</si>
  <si>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</si>
  <si>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</si>
  <si>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</si>
  <si>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</si>
  <si>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</si>
  <si>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</si>
  <si>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</si>
  <si>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</si>
  <si>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</si>
  <si>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</si>
  <si>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</si>
  <si>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</si>
  <si>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</si>
  <si>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</si>
  <si>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</si>
  <si>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</si>
  <si>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</si>
  <si>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</si>
  <si>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</si>
  <si>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</si>
  <si>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</si>
  <si>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</si>
  <si>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</si>
  <si>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</si>
  <si>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</si>
  <si>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</si>
  <si>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</si>
  <si>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</si>
  <si>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</si>
  <si>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</si>
  <si>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</si>
  <si>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</si>
  <si>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</si>
  <si>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</si>
  <si>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</si>
  <si>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</si>
  <si>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</si>
  <si>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</si>
  <si>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</si>
  <si>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</si>
  <si>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</si>
  <si>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</si>
  <si>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</si>
  <si>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</si>
  <si>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</si>
  <si>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</si>
  <si>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</si>
  <si>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</si>
  <si>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</si>
  <si>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</si>
  <si>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</si>
  <si>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</si>
  <si>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</si>
  <si>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</si>
  <si>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</si>
  <si>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</si>
  <si>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</si>
  <si>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</si>
  <si>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</si>
  <si>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</si>
  <si>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</si>
  <si>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</si>
  <si>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</si>
  <si>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</si>
  <si>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</si>
  <si>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</si>
  <si>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</si>
  <si>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</si>
  <si>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</si>
  <si>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</si>
  <si>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</si>
  <si>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</si>
  <si>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</si>
  <si>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</si>
  <si>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</si>
  <si>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</si>
  <si>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</si>
  <si>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</si>
  <si>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</si>
  <si>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</si>
  <si>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</si>
  <si>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</si>
  <si>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</si>
  <si>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</si>
  <si>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</si>
  <si>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</si>
  <si>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</si>
  <si>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</si>
  <si>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</si>
  <si>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</si>
  <si>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</si>
  <si>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</si>
  <si>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</si>
  <si>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</si>
  <si>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</si>
  <si>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</si>
  <si>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</si>
  <si>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</si>
  <si>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</si>
  <si>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</si>
  <si>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</si>
  <si>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</si>
  <si>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</si>
  <si>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</si>
  <si>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</si>
  <si>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</si>
  <si>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</si>
  <si>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</si>
  <si>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</si>
  <si>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</si>
  <si>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</si>
  <si>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</si>
  <si>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</si>
  <si>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</si>
  <si>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</si>
  <si>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</si>
  <si>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</si>
  <si>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</si>
  <si>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</si>
  <si>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</si>
  <si>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</si>
  <si>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</si>
  <si>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</si>
  <si>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</si>
  <si>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</si>
  <si>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</si>
  <si>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</si>
  <si>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</si>
  <si>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</si>
  <si>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</si>
  <si>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</si>
  <si>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</si>
  <si>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</si>
  <si>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</si>
  <si>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</si>
  <si>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</si>
  <si>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</si>
  <si>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</si>
  <si>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</si>
  <si>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</si>
  <si>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</si>
  <si>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</si>
  <si>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</si>
  <si>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</si>
  <si>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</si>
  <si>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</si>
  <si>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</si>
  <si>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</si>
  <si>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</si>
  <si>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</si>
  <si>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</si>
  <si>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</si>
  <si>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</si>
  <si>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</si>
  <si>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</si>
  <si>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</si>
  <si>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</si>
  <si>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</si>
  <si>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</si>
  <si>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</si>
  <si>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</si>
  <si>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</si>
  <si>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</si>
  <si>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</si>
  <si>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</si>
  <si>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</si>
  <si>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</si>
  <si>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</si>
  <si>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</si>
  <si>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</si>
  <si>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</si>
  <si>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</si>
  <si>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</si>
  <si>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</si>
  <si>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</si>
  <si>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</si>
  <si>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</si>
  <si>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</si>
  <si>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</si>
  <si>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</si>
  <si>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</si>
  <si>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</si>
  <si>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</si>
  <si>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</si>
  <si>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</si>
  <si>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</si>
  <si>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</si>
  <si>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</si>
  <si>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</si>
  <si>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</si>
  <si>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</si>
  <si>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</si>
  <si>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</si>
  <si>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</si>
  <si>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</si>
  <si>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</si>
  <si>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</si>
  <si>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</si>
  <si>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</si>
  <si>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</si>
  <si>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</si>
  <si>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</si>
  <si>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</si>
  <si>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</si>
  <si>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</si>
  <si>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</si>
  <si>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</si>
  <si>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</si>
  <si>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</si>
  <si>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</si>
  <si>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</si>
  <si>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</si>
  <si>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</si>
  <si>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</si>
  <si>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</si>
  <si>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</si>
  <si>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</si>
  <si>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</si>
  <si>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</si>
  <si>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</si>
  <si>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</si>
  <si>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</si>
  <si>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</si>
  <si>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</si>
  <si>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</si>
  <si>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</si>
  <si>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</si>
  <si>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</si>
  <si>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</si>
  <si>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</si>
  <si>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</si>
  <si>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</si>
  <si>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</si>
  <si>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</si>
  <si>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</si>
  <si>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</si>
  <si>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</si>
  <si>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</si>
  <si>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</si>
  <si>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</si>
  <si>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</si>
  <si>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</si>
  <si>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</si>
  <si>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</si>
  <si>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</si>
  <si>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</si>
  <si>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</si>
  <si>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</si>
  <si>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</si>
  <si>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</si>
  <si>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</si>
  <si>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</si>
  <si>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</si>
  <si>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</si>
  <si>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</si>
  <si>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</si>
  <si>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</si>
  <si>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</si>
  <si>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</si>
  <si>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</si>
  <si>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</si>
  <si>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</si>
  <si>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</si>
  <si>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</si>
  <si>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</si>
  <si>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</si>
  <si>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</si>
  <si>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</si>
  <si>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</si>
  <si>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</si>
  <si>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</si>
  <si>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</si>
  <si>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</si>
  <si>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</si>
  <si>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</si>
  <si>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</si>
  <si>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</si>
  <si>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</si>
  <si>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</si>
  <si>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</si>
  <si>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</si>
  <si>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</si>
  <si>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</si>
  <si>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</si>
  <si>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</si>
  <si>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</si>
  <si>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</si>
  <si>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</si>
  <si>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</si>
  <si>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</si>
  <si>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</si>
  <si>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</si>
  <si>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</si>
  <si>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</si>
  <si>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</si>
  <si>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</si>
  <si>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</si>
  <si>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</si>
  <si>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</si>
  <si>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</si>
  <si>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</si>
  <si>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</si>
  <si>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</si>
  <si>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</si>
  <si>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</si>
  <si>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</si>
  <si>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</si>
  <si>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</si>
  <si>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</si>
  <si>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</si>
  <si>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</si>
  <si>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</si>
  <si>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</si>
  <si>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</si>
  <si>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</si>
  <si>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</si>
  <si>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</si>
  <si>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</si>
  <si>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</si>
  <si>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</si>
  <si>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</si>
  <si>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</si>
  <si>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</si>
  <si>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</si>
  <si>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</si>
  <si>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</si>
  <si>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</si>
  <si>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</si>
  <si>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</si>
  <si>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</si>
  <si>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</si>
  <si>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</si>
  <si>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</si>
  <si>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</si>
  <si>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</si>
  <si>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</si>
  <si>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</si>
  <si>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</si>
  <si>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</si>
  <si>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</si>
  <si>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</si>
  <si>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</si>
  <si>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</si>
  <si>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</si>
  <si>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</si>
  <si>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</si>
  <si>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</si>
  <si>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</si>
  <si>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</si>
  <si>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</si>
  <si>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</si>
  <si>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</si>
  <si>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</si>
  <si>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</si>
  <si>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</si>
  <si>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</si>
  <si>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</si>
  <si>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</si>
  <si>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</si>
  <si>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</si>
  <si>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</si>
  <si>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</si>
  <si>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</si>
  <si>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</si>
  <si>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</si>
  <si>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</si>
  <si>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</si>
  <si>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</si>
  <si>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</si>
  <si>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</si>
  <si>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</si>
  <si>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</si>
  <si>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</si>
  <si>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</si>
  <si>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</si>
  <si>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</si>
  <si>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</si>
  <si>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</si>
  <si>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</si>
  <si>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</si>
  <si>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</si>
  <si>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</si>
  <si>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</si>
  <si>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</si>
  <si>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</si>
  <si>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</si>
  <si>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</si>
  <si>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</si>
  <si>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</si>
  <si>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</si>
  <si>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</si>
  <si>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</si>
  <si>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</si>
  <si>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</si>
  <si>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</si>
  <si>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</si>
  <si>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</si>
  <si>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</si>
  <si>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</si>
  <si>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</si>
  <si>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</si>
  <si>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</si>
  <si>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</si>
  <si>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</si>
  <si>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</si>
  <si>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</si>
  <si>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</si>
  <si>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</si>
  <si>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</si>
  <si>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</si>
  <si>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</si>
  <si>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</si>
  <si>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</si>
  <si>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</si>
  <si>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</si>
  <si>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</si>
  <si>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</si>
  <si>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</si>
  <si>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</si>
  <si>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</si>
  <si>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</si>
  <si>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</si>
  <si>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</si>
  <si>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</si>
  <si>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</si>
  <si>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</si>
  <si>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</si>
  <si>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</si>
  <si>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</si>
  <si>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</si>
  <si>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</si>
  <si>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</si>
  <si>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</si>
  <si>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</si>
  <si>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</si>
  <si>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</si>
  <si>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</si>
  <si>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</si>
  <si>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</si>
  <si>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</si>
  <si>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</si>
  <si>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</si>
  <si>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</si>
  <si>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</si>
  <si>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</si>
  <si>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</si>
  <si>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</si>
  <si>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</si>
  <si>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</si>
  <si>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</si>
  <si>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</si>
  <si>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</si>
  <si>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</si>
  <si>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</si>
  <si>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</si>
  <si>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</si>
  <si>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</si>
  <si>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</si>
  <si>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</si>
  <si>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</si>
  <si>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</si>
  <si>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</si>
  <si>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</si>
  <si>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</si>
  <si>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</si>
  <si>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</si>
  <si>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</si>
  <si>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</si>
  <si>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</si>
  <si>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</si>
  <si>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</si>
  <si>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</si>
  <si>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</si>
  <si>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</si>
  <si>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</si>
  <si>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</si>
  <si>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</si>
  <si>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</si>
  <si>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</si>
  <si>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</si>
  <si>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</si>
  <si>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</si>
  <si>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</si>
  <si>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</si>
  <si>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</si>
  <si>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</si>
  <si>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</si>
  <si>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</si>
  <si>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</si>
  <si>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</si>
  <si>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</si>
  <si>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</si>
  <si>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</si>
  <si>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</si>
  <si>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</si>
  <si>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</si>
  <si>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</si>
  <si>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</si>
  <si>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</si>
  <si>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</si>
  <si>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</si>
  <si>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</si>
  <si>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</si>
  <si>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</si>
  <si>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</si>
  <si>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</si>
  <si>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</si>
  <si>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</si>
  <si>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</si>
  <si>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</si>
  <si>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</si>
  <si>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</si>
  <si>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</si>
  <si>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</si>
  <si>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</si>
  <si>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</si>
  <si>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</si>
  <si>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</si>
  <si>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</si>
  <si>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</si>
  <si>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</si>
  <si>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</si>
  <si>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</si>
  <si>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</si>
  <si>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</si>
  <si>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</si>
  <si>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</si>
  <si>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</si>
  <si>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</si>
  <si>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</si>
  <si>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</si>
  <si>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</si>
  <si>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</si>
  <si>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</si>
  <si>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</si>
  <si>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</si>
  <si>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</si>
  <si>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</si>
  <si>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</si>
  <si>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</si>
  <si>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</si>
  <si>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</si>
  <si>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</si>
  <si>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</si>
  <si>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</si>
  <si>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</si>
  <si>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</si>
  <si>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</si>
  <si>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</si>
  <si>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</si>
  <si>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</si>
  <si>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</si>
  <si>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</si>
  <si>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</si>
  <si>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</si>
  <si>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</si>
  <si>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</si>
  <si>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</si>
  <si>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</si>
  <si>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</si>
  <si>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</si>
  <si>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</si>
  <si>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</si>
  <si>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</si>
  <si>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</si>
  <si>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</si>
  <si>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</si>
  <si>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</si>
  <si>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</si>
  <si>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</si>
  <si>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</si>
  <si>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</si>
  <si>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</si>
  <si>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</si>
  <si>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</si>
  <si>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</si>
  <si>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</si>
  <si>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</si>
  <si>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</si>
  <si>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</si>
  <si>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</si>
  <si>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</si>
  <si>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</si>
  <si>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</si>
  <si>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</si>
  <si>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</si>
  <si>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</si>
  <si>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</si>
  <si>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</si>
  <si>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</si>
  <si>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</si>
  <si>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</si>
  <si>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</si>
  <si>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</si>
  <si>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</si>
  <si>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</si>
  <si>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</si>
  <si>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</si>
  <si>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</si>
  <si>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</si>
  <si>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</si>
  <si>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</si>
  <si>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</si>
  <si>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</si>
  <si>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</si>
  <si>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</si>
  <si>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</si>
  <si>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</si>
  <si>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</si>
  <si>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</si>
  <si>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</si>
  <si>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</si>
  <si>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</si>
  <si>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</si>
  <si>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</si>
  <si>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</si>
  <si>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</si>
  <si>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</si>
  <si>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</si>
  <si>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</si>
  <si>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</si>
  <si>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</si>
  <si>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</si>
  <si>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</si>
  <si>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</si>
  <si>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</si>
  <si>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</si>
  <si>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</si>
  <si>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</si>
  <si>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</si>
  <si>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</si>
  <si>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</si>
  <si>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</si>
  <si>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</si>
  <si>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</si>
  <si>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</si>
  <si>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</si>
  <si>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</si>
  <si>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</si>
  <si>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</si>
  <si>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</si>
  <si>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</si>
  <si>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</si>
  <si>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</si>
  <si>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</si>
  <si>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</si>
  <si>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</si>
  <si>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</si>
  <si>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</si>
  <si>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</si>
  <si>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</si>
  <si>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</si>
  <si>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</si>
  <si>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</si>
  <si>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</si>
  <si>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</si>
  <si>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</si>
  <si>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</si>
  <si>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</si>
  <si>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</si>
  <si>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</si>
  <si>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</si>
  <si>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</si>
  <si>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</si>
  <si>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</si>
  <si>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</si>
  <si>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</si>
  <si>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</si>
  <si>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</si>
  <si>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</si>
  <si>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</si>
  <si>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</si>
  <si>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</si>
  <si>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</si>
  <si>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</si>
  <si>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</si>
  <si>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</si>
  <si>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</si>
  <si>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</si>
  <si>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</si>
  <si>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</si>
  <si>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</si>
  <si>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</si>
  <si>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</si>
  <si>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</si>
  <si>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</si>
  <si>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</si>
  <si>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</si>
  <si>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</si>
  <si>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</si>
  <si>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</si>
  <si>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</si>
  <si>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</si>
  <si>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</si>
  <si>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</si>
  <si>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</si>
  <si>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</si>
  <si>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</si>
  <si>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</si>
  <si>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</si>
  <si>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</si>
  <si>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</si>
  <si>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</si>
  <si>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</si>
  <si>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</si>
  <si>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</si>
  <si>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</si>
  <si>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</si>
  <si>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</si>
  <si>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</si>
  <si>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</si>
  <si>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</si>
  <si>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</si>
  <si>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</si>
  <si>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</si>
  <si>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</si>
  <si>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</si>
  <si>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</si>
  <si>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</si>
  <si>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</si>
  <si>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</si>
  <si>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</si>
  <si>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</si>
  <si>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</si>
  <si>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</si>
  <si>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</si>
  <si>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</si>
  <si>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</si>
  <si>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</si>
  <si>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</si>
  <si>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</si>
  <si>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</si>
  <si>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</si>
  <si>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</si>
  <si>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</si>
  <si>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</si>
  <si>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</si>
  <si>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</si>
  <si>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</si>
  <si>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</si>
  <si>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</si>
  <si>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</si>
  <si>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</si>
  <si>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</si>
  <si>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</si>
  <si>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</si>
  <si>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</si>
  <si>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</si>
  <si>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</si>
  <si>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</si>
  <si>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</si>
  <si>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</si>
  <si>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</si>
  <si>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</si>
  <si>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</si>
  <si>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</si>
  <si>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</si>
  <si>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</si>
  <si>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</si>
  <si>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</si>
  <si>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</si>
  <si>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</si>
  <si>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</si>
  <si>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</si>
  <si>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</si>
  <si>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</si>
  <si>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</si>
  <si>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</si>
  <si>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</si>
  <si>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</si>
  <si>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</si>
  <si>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</si>
  <si>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</si>
  <si>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</si>
  <si>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</si>
  <si>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</si>
  <si>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</si>
  <si>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</si>
  <si>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</si>
  <si>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</si>
  <si>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</si>
  <si>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</si>
  <si>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</si>
  <si>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</si>
  <si>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</si>
  <si>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</si>
  <si>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</si>
  <si>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</si>
  <si>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</si>
  <si>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</si>
  <si>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</si>
  <si>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</si>
  <si>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</si>
  <si>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</si>
  <si>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</si>
  <si>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</si>
  <si>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</si>
  <si>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</si>
  <si>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</si>
  <si>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</si>
  <si>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</si>
  <si>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</si>
  <si>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</si>
  <si>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</si>
  <si>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</si>
  <si>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</si>
  <si>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</si>
  <si>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</si>
  <si>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</si>
  <si>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</si>
  <si>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</si>
  <si>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</si>
  <si>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</si>
  <si>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</si>
  <si>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</si>
  <si>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</si>
  <si>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</si>
  <si>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</si>
  <si>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</si>
  <si>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</si>
  <si>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</si>
  <si>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</si>
  <si>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</si>
  <si>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</si>
  <si>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</si>
  <si>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</si>
  <si>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</si>
  <si>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</si>
  <si>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</si>
  <si>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</si>
  <si>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</si>
  <si>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</si>
  <si>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</si>
  <si>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</si>
  <si>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</si>
  <si>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</si>
  <si>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</si>
  <si>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</si>
  <si>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</si>
  <si>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</si>
  <si>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</si>
  <si>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</si>
  <si>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</si>
  <si>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</si>
  <si>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</si>
  <si>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</si>
  <si>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</si>
  <si>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</si>
  <si>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</si>
  <si>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</si>
  <si>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</si>
  <si>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</si>
  <si>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</si>
  <si>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</si>
  <si>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</si>
  <si>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</si>
  <si>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</si>
  <si>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</si>
  <si>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</si>
  <si>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</si>
  <si>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</si>
  <si>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</si>
  <si>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</si>
  <si>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</si>
  <si>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</si>
  <si>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</si>
  <si>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</si>
  <si>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</si>
  <si>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</si>
  <si>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</si>
  <si>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</si>
  <si>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</si>
  <si>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</si>
  <si>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</si>
  <si>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</si>
  <si>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</si>
  <si>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</si>
  <si>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</si>
  <si>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</si>
  <si>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</si>
  <si>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</si>
  <si>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</si>
  <si>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</si>
  <si>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</si>
  <si>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</si>
  <si>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</si>
  <si>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</si>
  <si>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</si>
  <si>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</si>
  <si>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</si>
  <si>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</si>
  <si>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</si>
  <si>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</si>
  <si>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</si>
  <si>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</si>
  <si>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</si>
  <si>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</si>
  <si>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</si>
  <si>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</si>
  <si>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</si>
  <si>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</si>
  <si>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</si>
  <si>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</si>
  <si>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</si>
  <si>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</si>
  <si>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</si>
  <si>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</si>
  <si>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</si>
  <si>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</si>
  <si>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</si>
  <si>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</si>
  <si>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</si>
  <si>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</si>
  <si>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</si>
  <si>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</si>
  <si>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</si>
  <si>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</si>
  <si>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</si>
  <si>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</si>
  <si>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</si>
  <si>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</si>
  <si>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</si>
  <si>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</si>
  <si>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</si>
  <si>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</si>
  <si>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</si>
  <si>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</si>
  <si>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</si>
  <si>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</si>
  <si>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</si>
  <si>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</si>
  <si>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</si>
  <si>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</si>
  <si>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</si>
  <si>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</si>
  <si>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</si>
  <si>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</si>
  <si>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</si>
  <si>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</si>
  <si>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</si>
  <si>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</si>
  <si>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</si>
  <si>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</si>
  <si>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</si>
  <si>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</si>
  <si>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</si>
  <si>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</si>
  <si>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</si>
  <si>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</si>
  <si>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</si>
  <si>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</si>
  <si>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</si>
  <si>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</si>
  <si>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</si>
  <si>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</si>
  <si>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</si>
  <si>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</si>
  <si>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</si>
  <si>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</si>
  <si>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</si>
  <si>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</si>
  <si>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</si>
  <si>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</si>
  <si>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</si>
  <si>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</si>
  <si>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</si>
  <si>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</si>
  <si>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</si>
  <si>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</si>
  <si>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</si>
  <si>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</si>
  <si>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</si>
  <si>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</si>
  <si>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</si>
  <si>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</si>
  <si>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</si>
  <si>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</si>
  <si>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</si>
  <si>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</si>
  <si>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</si>
  <si>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</si>
  <si>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</si>
  <si>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</si>
  <si>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</si>
  <si>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</si>
  <si>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</si>
  <si>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</si>
  <si>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</si>
  <si>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</si>
  <si>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</si>
  <si>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</si>
  <si>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</si>
  <si>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</si>
  <si>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</si>
  <si>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</si>
  <si>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</si>
  <si>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</si>
  <si>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</si>
  <si>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</si>
  <si>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</si>
  <si>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</si>
  <si>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</si>
  <si>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</si>
  <si>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</si>
  <si>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</si>
  <si>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</si>
  <si>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</si>
  <si>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</si>
  <si>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</si>
  <si>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</si>
  <si>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</si>
  <si>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</si>
  <si>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</si>
  <si>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</si>
  <si>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</si>
  <si>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</si>
  <si>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</si>
  <si>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</si>
  <si>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</si>
  <si>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</si>
  <si>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</si>
  <si>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</si>
  <si>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</si>
  <si>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</si>
  <si>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</si>
  <si>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</si>
  <si>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</si>
  <si>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</si>
  <si>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</si>
  <si>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</si>
  <si>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</si>
  <si>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</si>
  <si>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</si>
  <si>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</si>
  <si>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</si>
  <si>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</si>
  <si>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</si>
  <si>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</si>
  <si>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</si>
  <si>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</si>
  <si>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</si>
  <si>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</si>
  <si>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</si>
  <si>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</si>
  <si>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</si>
  <si>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</si>
  <si>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</si>
  <si>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</si>
  <si>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</si>
  <si>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</si>
  <si>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</si>
  <si>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</si>
  <si>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</si>
  <si>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</si>
  <si>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</si>
  <si>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</si>
  <si>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</si>
  <si>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</si>
  <si>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</si>
  <si>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</si>
  <si>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</si>
  <si>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</si>
  <si>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</si>
  <si>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</si>
  <si>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</si>
  <si>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</si>
  <si>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</si>
  <si>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</si>
  <si>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</si>
  <si>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</si>
  <si>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</si>
  <si>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</si>
  <si>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</si>
  <si>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</si>
  <si>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</si>
  <si>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</si>
  <si>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</si>
  <si>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</si>
  <si>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</si>
  <si>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</si>
  <si>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</si>
  <si>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</si>
  <si>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</si>
  <si>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</si>
  <si>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</si>
  <si>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</si>
  <si>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</si>
  <si>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</si>
  <si>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</si>
  <si>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</si>
  <si>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</si>
  <si>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</si>
  <si>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</si>
  <si>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</si>
  <si>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</si>
  <si>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</si>
  <si>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</si>
  <si>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</si>
  <si>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</si>
  <si>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</si>
  <si>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</si>
  <si>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</si>
  <si>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</si>
  <si>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</si>
  <si>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</si>
  <si>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</si>
  <si>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</si>
  <si>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</si>
  <si>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</si>
  <si>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</si>
  <si>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</si>
  <si>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</si>
  <si>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</si>
  <si>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</si>
  <si>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</si>
  <si>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</si>
  <si>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</si>
  <si>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</si>
  <si>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</si>
  <si>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</si>
  <si>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</si>
  <si>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</si>
  <si>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</si>
  <si>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</si>
  <si>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</si>
  <si>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</si>
  <si>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</si>
  <si>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</si>
  <si>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</si>
  <si>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</si>
  <si>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</si>
  <si>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</si>
  <si>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</si>
  <si>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</si>
  <si>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</si>
  <si>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</si>
  <si>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</si>
  <si>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</si>
  <si>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</si>
  <si>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</si>
  <si>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</si>
  <si>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</si>
  <si>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</si>
  <si>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</si>
  <si>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</si>
  <si>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</si>
  <si>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</si>
  <si>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</si>
  <si>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</si>
  <si>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</si>
  <si>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</si>
  <si>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</si>
  <si>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</si>
  <si>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</si>
  <si>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</si>
  <si>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</si>
  <si>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</si>
  <si>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</si>
  <si>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</si>
  <si>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</si>
  <si>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</si>
  <si>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</si>
  <si>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</si>
  <si>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</si>
  <si>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</si>
  <si>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</si>
  <si>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</si>
  <si>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</si>
  <si>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</si>
  <si>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</si>
  <si>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</si>
  <si>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</si>
  <si>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</si>
  <si>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</si>
  <si>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</si>
  <si>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</si>
  <si>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</si>
  <si>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</si>
  <si>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</si>
  <si>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</si>
  <si>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</si>
  <si>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</si>
  <si>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</si>
  <si>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</si>
  <si>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</si>
  <si>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</si>
  <si>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</si>
  <si>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</si>
  <si>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</si>
  <si>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</si>
  <si>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</si>
  <si>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</si>
  <si>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</si>
  <si>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</si>
  <si>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</si>
  <si>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</si>
  <si>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</si>
  <si>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</si>
  <si>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</si>
  <si>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</si>
  <si>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</si>
  <si>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</si>
  <si>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</si>
  <si>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</si>
  <si>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</si>
  <si>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</si>
  <si>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</si>
  <si>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</si>
  <si>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</si>
  <si>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</si>
  <si>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</si>
  <si>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</si>
  <si>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</si>
  <si>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</si>
  <si>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</si>
  <si>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</si>
  <si>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</si>
  <si>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</si>
  <si>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</si>
  <si>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</si>
  <si>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</si>
  <si>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</si>
  <si>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</si>
  <si>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</si>
  <si>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</si>
  <si>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</si>
  <si>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</si>
  <si>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</si>
  <si>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</si>
  <si>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</si>
  <si>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</si>
  <si>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</si>
  <si>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</si>
  <si>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</si>
  <si>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</si>
  <si>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</si>
  <si>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</si>
  <si>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</si>
  <si>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</si>
  <si>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</si>
  <si>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</si>
  <si>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</si>
  <si>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</si>
  <si>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</si>
  <si>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</si>
  <si>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</si>
  <si>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</si>
  <si>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</si>
  <si>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</si>
  <si>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</si>
  <si>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</si>
  <si>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</si>
  <si>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</si>
  <si>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</si>
  <si>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</si>
  <si>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</si>
  <si>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</si>
  <si>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</si>
  <si>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</si>
  <si>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</si>
  <si>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</si>
  <si>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</si>
  <si>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</si>
  <si>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</si>
  <si>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</si>
  <si>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</si>
  <si>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</si>
  <si>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</si>
  <si>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</si>
  <si>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</si>
  <si>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</si>
  <si>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</si>
  <si>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</si>
  <si>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</si>
  <si>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</si>
  <si>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</si>
  <si>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</si>
  <si>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</si>
  <si>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</si>
  <si>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</si>
  <si>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</si>
  <si>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</si>
  <si>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</si>
  <si>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</si>
  <si>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</si>
  <si>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</si>
  <si>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</si>
  <si>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</si>
  <si>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</si>
  <si>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</si>
  <si>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</si>
  <si>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</si>
  <si>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</si>
  <si>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</si>
  <si>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</si>
  <si>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</si>
  <si>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</si>
  <si>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</si>
  <si>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</si>
  <si>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</si>
  <si>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</si>
  <si>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</si>
  <si>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</si>
  <si>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</si>
  <si>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</si>
  <si>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</si>
  <si>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</si>
  <si>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</si>
  <si>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</si>
  <si>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</si>
  <si>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</si>
  <si>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</si>
  <si>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</si>
  <si>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</si>
  <si>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</si>
  <si>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</si>
  <si>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</si>
  <si>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</si>
  <si>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</si>
  <si>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</si>
  <si>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</si>
  <si>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</si>
  <si>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</si>
  <si>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</si>
  <si>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</si>
  <si>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</si>
  <si>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</si>
  <si>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</si>
  <si>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</si>
  <si>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</si>
  <si>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</si>
  <si>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</si>
  <si>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</si>
  <si>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</si>
  <si>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</si>
  <si>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</si>
  <si>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</si>
  <si>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</si>
  <si>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</si>
  <si>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</si>
  <si>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</si>
  <si>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</si>
  <si>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</si>
  <si>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</si>
  <si>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</si>
  <si>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</si>
  <si>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</si>
  <si>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</si>
  <si>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</si>
  <si>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</si>
  <si>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</si>
  <si>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</si>
  <si>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</si>
  <si>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</si>
  <si>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</si>
  <si>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</si>
  <si>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</si>
  <si>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</si>
  <si>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</si>
  <si>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</si>
  <si>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</si>
  <si>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</si>
  <si>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</si>
  <si>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</si>
  <si>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</si>
  <si>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</si>
  <si>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</si>
  <si>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</si>
  <si>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</si>
  <si>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</si>
  <si>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</si>
  <si>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</si>
  <si>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</si>
  <si>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</si>
  <si>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</si>
  <si>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</si>
  <si>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</si>
  <si>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</si>
  <si>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</si>
  <si>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</si>
  <si>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</si>
  <si>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</si>
  <si>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</si>
  <si>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</si>
  <si>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</si>
  <si>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</si>
  <si>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</si>
  <si>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</si>
  <si>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</si>
  <si>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</si>
  <si>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</si>
  <si>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</si>
  <si>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</si>
  <si>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</si>
  <si>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</si>
  <si>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</si>
  <si>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</si>
  <si>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</si>
  <si>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</si>
  <si>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</si>
  <si>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</si>
  <si>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</si>
  <si>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</si>
  <si>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</si>
  <si>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</si>
  <si>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</si>
  <si>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</si>
  <si>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</si>
  <si>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</si>
  <si>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</si>
  <si>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</si>
  <si>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</si>
  <si>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</si>
  <si>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</si>
  <si>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</si>
  <si>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</si>
  <si>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</si>
  <si>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</si>
  <si>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</si>
  <si>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</si>
  <si>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</si>
  <si>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</si>
  <si>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</si>
  <si>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</si>
  <si>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</si>
  <si>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</si>
  <si>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</si>
  <si>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</si>
  <si>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</si>
  <si>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</si>
  <si>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</si>
  <si>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</si>
  <si>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</si>
  <si>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</si>
  <si>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</si>
  <si>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</si>
  <si>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</si>
  <si>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</si>
  <si>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</si>
  <si>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</si>
  <si>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</si>
  <si>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</si>
  <si>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</si>
  <si>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</si>
  <si>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</si>
  <si>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</si>
  <si>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</si>
  <si>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</si>
  <si>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</si>
  <si>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</si>
  <si>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</si>
  <si>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</si>
  <si>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</si>
  <si>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</si>
  <si>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</si>
  <si>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</si>
  <si>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</si>
  <si>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</si>
  <si>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</si>
  <si>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</si>
  <si>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</si>
  <si>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</si>
  <si>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</si>
  <si>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</si>
  <si>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</si>
  <si>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</si>
  <si>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</si>
  <si>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</si>
  <si>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</si>
  <si>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</si>
  <si>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</si>
  <si>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</si>
  <si>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</si>
  <si>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</si>
  <si>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</si>
  <si>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</si>
  <si>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</si>
  <si>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</si>
  <si>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</si>
  <si>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</si>
  <si>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</si>
  <si>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</si>
  <si>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</si>
  <si>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</si>
  <si>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</si>
  <si>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</si>
  <si>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</si>
  <si>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</si>
  <si>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</si>
  <si>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</si>
  <si>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</si>
  <si>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</si>
  <si>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</si>
  <si>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</si>
  <si>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</si>
  <si>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</si>
  <si>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</si>
  <si>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</si>
  <si>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</si>
  <si>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</si>
  <si>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</si>
  <si>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</si>
  <si>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</si>
  <si>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</si>
  <si>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</si>
  <si>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</si>
  <si>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</si>
  <si>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</si>
  <si>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</si>
  <si>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</si>
  <si>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</si>
  <si>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</si>
  <si>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</si>
  <si>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</si>
  <si>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</si>
  <si>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</si>
  <si>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</si>
  <si>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</si>
  <si>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</si>
  <si>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</si>
  <si>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</si>
  <si>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</si>
  <si>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</si>
  <si>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</si>
  <si>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</si>
  <si>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</si>
  <si>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</si>
  <si>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</si>
  <si>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</si>
  <si>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</si>
  <si>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</si>
  <si>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</si>
  <si>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</si>
  <si>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</si>
  <si>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</si>
  <si>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</si>
  <si>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</si>
  <si>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</si>
  <si>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</si>
  <si>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</si>
  <si>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</si>
  <si>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</si>
  <si>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</si>
  <si>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</si>
  <si>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</si>
  <si>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</si>
  <si>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</si>
  <si>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</si>
  <si>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</si>
  <si>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</si>
  <si>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</si>
  <si>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</si>
  <si>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</si>
  <si>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</si>
  <si>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</si>
  <si>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</si>
  <si>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</si>
  <si>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</si>
  <si>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</si>
  <si>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</si>
  <si>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</si>
  <si>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</si>
  <si>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</si>
  <si>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</si>
  <si>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</si>
  <si>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</si>
  <si>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</si>
  <si>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</si>
  <si>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</si>
  <si>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</si>
  <si>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</si>
  <si>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</si>
  <si>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</si>
  <si>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</si>
  <si>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</si>
  <si>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</si>
  <si>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</si>
  <si>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</si>
  <si>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</si>
  <si>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</si>
  <si>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</si>
  <si>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</si>
  <si>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</si>
  <si>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</si>
  <si>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</si>
  <si>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</si>
  <si>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</si>
  <si>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</si>
  <si>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</si>
  <si>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</si>
  <si>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</si>
  <si>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</si>
  <si>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</si>
  <si>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</si>
  <si>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</si>
  <si>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</si>
  <si>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</si>
  <si>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</si>
  <si>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</si>
  <si>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</si>
  <si>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</si>
  <si>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</si>
  <si>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</si>
  <si>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</si>
  <si>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</si>
  <si>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</si>
  <si>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</si>
  <si>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</si>
  <si>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</si>
  <si>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</si>
  <si>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</si>
  <si>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</si>
  <si>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</si>
  <si>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</si>
  <si>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</si>
  <si>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</si>
  <si>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</si>
  <si>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</si>
  <si>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</si>
  <si>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</si>
  <si>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</si>
  <si>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</si>
  <si>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</si>
  <si>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</si>
  <si>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</si>
  <si>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</si>
  <si>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</si>
  <si>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</si>
  <si>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</si>
  <si>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</si>
  <si>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</si>
  <si>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</si>
  <si>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</si>
  <si>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</si>
  <si>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</si>
  <si>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</si>
  <si>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</si>
  <si>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</si>
  <si>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</si>
  <si>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</si>
  <si>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</si>
  <si>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</si>
  <si>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</si>
  <si>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</si>
  <si>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</si>
  <si>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</si>
  <si>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</si>
  <si>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</si>
  <si>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</si>
  <si>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</si>
  <si>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</si>
  <si>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</si>
  <si>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</si>
  <si>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</si>
  <si>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</si>
  <si>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</si>
  <si>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</si>
  <si>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</si>
  <si>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</si>
  <si>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</si>
  <si>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</si>
  <si>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</si>
  <si>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</si>
  <si>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</si>
  <si>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</si>
  <si>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</si>
  <si>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</si>
  <si>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</si>
  <si>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</si>
  <si>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</si>
  <si>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</si>
  <si>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</si>
  <si>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</si>
  <si>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</si>
  <si>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</si>
  <si>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</si>
  <si>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</si>
  <si>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</si>
  <si>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</si>
  <si>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</si>
  <si>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</si>
  <si>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</si>
  <si>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</si>
  <si>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</si>
  <si>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</si>
  <si>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</si>
  <si>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</si>
  <si>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</si>
  <si>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</si>
  <si>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</si>
  <si>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</si>
  <si>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</si>
  <si>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</si>
  <si>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</si>
  <si>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</si>
  <si>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</si>
  <si>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</si>
  <si>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</si>
  <si>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</si>
  <si>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</si>
  <si>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</si>
  <si>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</si>
  <si>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</si>
  <si>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</si>
  <si>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</si>
  <si>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</si>
  <si>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</si>
  <si>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</si>
  <si>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</si>
  <si>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</si>
  <si>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</si>
  <si>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</si>
  <si>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</si>
  <si>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</si>
  <si>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</si>
  <si>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</si>
  <si>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</si>
  <si>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</si>
  <si>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</si>
  <si>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</si>
  <si>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</si>
  <si>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</si>
  <si>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</si>
  <si>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</si>
  <si>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</si>
  <si>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</si>
  <si>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</si>
  <si>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</si>
  <si>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</si>
  <si>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</si>
  <si>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</si>
  <si>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</si>
  <si>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</si>
  <si>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</si>
  <si>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</si>
  <si>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</si>
  <si>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</si>
  <si>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</si>
  <si>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</si>
  <si>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</si>
  <si>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</si>
  <si>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</si>
  <si>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</si>
  <si>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</si>
  <si>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</si>
  <si>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</si>
  <si>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</si>
  <si>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</si>
  <si>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</si>
  <si>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</si>
  <si>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</si>
  <si>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</si>
  <si>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</si>
  <si>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</si>
  <si>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</si>
  <si>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</si>
  <si>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</si>
  <si>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</si>
  <si>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</si>
  <si>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</si>
  <si>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</si>
  <si>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</si>
  <si>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</si>
  <si>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</si>
  <si>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</si>
  <si>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</si>
  <si>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</si>
  <si>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</si>
  <si>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</si>
  <si>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</si>
  <si>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</si>
  <si>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</si>
  <si>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</si>
  <si>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</si>
  <si>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</si>
  <si>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</si>
  <si>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</si>
  <si>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</si>
  <si>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</si>
  <si>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</si>
  <si>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</si>
  <si>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</si>
  <si>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</si>
  <si>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</si>
  <si>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</si>
  <si>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</si>
  <si>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</si>
  <si>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</si>
  <si>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</si>
  <si>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</si>
  <si>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</si>
  <si>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</si>
  <si>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</si>
  <si>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</si>
  <si>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</si>
  <si>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</si>
  <si>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</si>
  <si>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</si>
  <si>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</si>
  <si>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</si>
  <si>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</si>
  <si>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</si>
  <si>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</si>
  <si>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</si>
  <si>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</si>
  <si>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</si>
  <si>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</si>
  <si>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</si>
  <si>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</si>
  <si>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</si>
  <si>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</si>
  <si>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</si>
  <si>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</si>
  <si>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</si>
  <si>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</si>
  <si>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</si>
  <si>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</si>
  <si>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</si>
  <si>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</si>
  <si>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</si>
  <si>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</si>
  <si>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</si>
  <si>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</si>
  <si>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</si>
  <si>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</si>
  <si>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</si>
  <si>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</si>
  <si>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</si>
  <si>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</si>
  <si>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</si>
  <si>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</si>
  <si>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</si>
  <si>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</si>
  <si>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</si>
  <si>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</si>
  <si>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</si>
  <si>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</si>
  <si>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</si>
  <si>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</si>
  <si>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</si>
  <si>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</si>
  <si>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</si>
  <si>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</si>
  <si>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</si>
  <si>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</si>
  <si>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</si>
  <si>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</si>
  <si>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</si>
  <si>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</si>
  <si>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</si>
  <si>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</si>
  <si>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</si>
  <si>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</si>
  <si>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</si>
  <si>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</si>
  <si>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</si>
  <si>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</si>
  <si>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</si>
  <si>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</si>
  <si>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</si>
  <si>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</si>
  <si>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</si>
  <si>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</si>
  <si>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</si>
  <si>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</si>
  <si>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</si>
  <si>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</si>
  <si>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</si>
  <si>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</si>
  <si>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</si>
  <si>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</si>
  <si>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</si>
  <si>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</si>
  <si>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</si>
  <si>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</si>
  <si>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</si>
  <si>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</si>
  <si>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</si>
  <si>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</si>
  <si>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</si>
  <si>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</si>
  <si>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</si>
  <si>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</si>
  <si>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</si>
  <si>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</si>
  <si>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</si>
  <si>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</si>
  <si>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</si>
  <si>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</si>
  <si>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</si>
  <si>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</si>
  <si>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</si>
  <si>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</si>
  <si>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</si>
  <si>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</si>
  <si>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</si>
  <si>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</si>
  <si>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</si>
  <si>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</si>
  <si>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</si>
  <si>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</si>
  <si>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</si>
  <si>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</si>
  <si>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</si>
  <si>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</si>
  <si>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</si>
  <si>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</si>
  <si>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</si>
  <si>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</si>
  <si>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</si>
  <si>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</si>
  <si>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</si>
  <si>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</si>
  <si>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</si>
  <si>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</si>
  <si>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</si>
  <si>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</si>
  <si>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</si>
  <si>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</si>
  <si>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</si>
  <si>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</si>
  <si>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</si>
  <si>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</si>
  <si>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</si>
  <si>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</si>
  <si>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</si>
  <si>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</si>
  <si>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</si>
  <si>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</si>
  <si>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</si>
  <si>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</si>
  <si>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</si>
  <si>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</si>
  <si>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</si>
  <si>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</si>
  <si>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</si>
  <si>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</si>
  <si>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</si>
  <si>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</si>
  <si>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</si>
  <si>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</si>
  <si>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</si>
  <si>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</si>
  <si>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</si>
  <si>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</si>
  <si>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</si>
  <si>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</si>
  <si>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</si>
  <si>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</si>
  <si>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</si>
  <si>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</si>
  <si>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</si>
  <si>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</si>
  <si>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</si>
  <si>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</si>
  <si>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</si>
  <si>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</si>
  <si>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</si>
  <si>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</si>
  <si>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</si>
  <si>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</si>
  <si>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</si>
  <si>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</si>
  <si>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</si>
  <si>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</si>
  <si>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</si>
  <si>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</si>
  <si>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</si>
  <si>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</si>
  <si>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</si>
  <si>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</si>
  <si>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</si>
  <si>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</si>
  <si>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</si>
  <si>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</si>
  <si>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</si>
  <si>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</si>
  <si>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</si>
  <si>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</si>
  <si>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</si>
  <si>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</si>
  <si>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</si>
  <si>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</si>
  <si>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</si>
  <si>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</si>
  <si>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</si>
  <si>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</si>
  <si>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</si>
  <si>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</si>
  <si>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</si>
  <si>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</si>
  <si>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</si>
  <si>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</si>
  <si>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</si>
  <si>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</si>
  <si>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</si>
  <si>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</si>
  <si>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</si>
  <si>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</si>
  <si>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</si>
  <si>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</si>
  <si>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</si>
  <si>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</si>
  <si>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</si>
  <si>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</si>
  <si>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</si>
  <si>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</si>
  <si>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</si>
  <si>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</si>
  <si>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</si>
  <si>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</si>
  <si>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</si>
  <si>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</si>
  <si>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</si>
  <si>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</si>
  <si>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</si>
  <si>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</si>
  <si>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</si>
  <si>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</si>
  <si>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</si>
  <si>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</si>
  <si>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</si>
  <si>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</si>
  <si>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</si>
  <si>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</si>
  <si>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</si>
  <si>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</si>
  <si>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</si>
  <si>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</si>
  <si>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</si>
  <si>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</si>
  <si>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</si>
  <si>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</si>
  <si>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</si>
  <si>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</si>
  <si>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</si>
  <si>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</si>
  <si>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</si>
  <si>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</si>
  <si>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</si>
  <si>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</si>
  <si>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</si>
  <si>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</si>
  <si>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</si>
  <si>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</si>
  <si>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</si>
  <si>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</si>
  <si>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</si>
  <si>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</si>
  <si>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</si>
  <si>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</si>
  <si>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</si>
  <si>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</si>
  <si>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</si>
  <si>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</si>
  <si>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</si>
  <si>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</si>
  <si>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</si>
  <si>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</si>
  <si>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</si>
  <si>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</si>
  <si>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</si>
  <si>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</si>
  <si>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</si>
  <si>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</si>
  <si>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</si>
  <si>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</si>
  <si>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</si>
  <si>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</si>
  <si>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</si>
  <si>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</si>
  <si>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</si>
  <si>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</si>
  <si>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</si>
  <si>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</si>
  <si>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</si>
  <si>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</si>
  <si>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</si>
  <si>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</si>
  <si>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</si>
  <si>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</si>
  <si>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</si>
  <si>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</si>
  <si>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</si>
  <si>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</si>
  <si>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</si>
  <si>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</si>
  <si>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</si>
  <si>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</si>
  <si>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</si>
  <si>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</si>
  <si>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</si>
  <si>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</si>
  <si>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</si>
  <si>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</si>
  <si>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</si>
  <si>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</si>
  <si>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</si>
  <si>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</si>
  <si>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</si>
  <si>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</si>
  <si>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</si>
  <si>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</si>
  <si>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</si>
  <si>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</si>
  <si>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</si>
  <si>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</si>
  <si>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</si>
  <si>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</si>
  <si>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</si>
  <si>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</si>
  <si>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</si>
  <si>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</si>
  <si>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</si>
  <si>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</si>
  <si>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</si>
  <si>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</si>
  <si>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</si>
  <si>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</si>
  <si>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</si>
  <si>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</si>
  <si>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</si>
  <si>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</si>
  <si>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</si>
  <si>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</si>
  <si>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</si>
  <si>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</si>
  <si>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</si>
  <si>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</si>
  <si>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</si>
  <si>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</si>
  <si>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</si>
  <si>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</si>
  <si>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</si>
  <si>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</si>
  <si>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</si>
  <si>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</si>
  <si>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</si>
  <si>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</si>
  <si>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</si>
  <si>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</si>
  <si>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</si>
  <si>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</si>
  <si>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</si>
  <si>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</si>
  <si>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</si>
  <si>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</si>
  <si>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</si>
  <si>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</si>
  <si>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</si>
  <si>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</si>
  <si>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</si>
  <si>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</si>
  <si>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</si>
  <si>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</si>
  <si>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</si>
  <si>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</si>
  <si>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</si>
  <si>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</si>
  <si>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</si>
  <si>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</si>
  <si>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</si>
  <si>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</si>
  <si>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</si>
  <si>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</si>
  <si>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</si>
  <si>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</si>
  <si>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</si>
  <si>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</si>
  <si>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</si>
  <si>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</si>
  <si>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</si>
  <si>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</si>
  <si>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</si>
  <si>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</si>
  <si>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</si>
  <si>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</si>
  <si>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</si>
  <si>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</si>
  <si>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</si>
  <si>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</si>
  <si>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</si>
  <si>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</si>
  <si>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</si>
  <si>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</si>
  <si>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</si>
  <si>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</si>
  <si>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</si>
  <si>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</si>
  <si>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</si>
  <si>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</si>
  <si>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</si>
  <si>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</si>
  <si>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</si>
  <si>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</si>
  <si>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</si>
  <si>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</si>
  <si>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</si>
  <si>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</si>
  <si>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</si>
  <si>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</si>
  <si>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</si>
  <si>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</si>
  <si>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</si>
  <si>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</si>
  <si>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</si>
  <si>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</si>
  <si>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</si>
  <si>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</si>
  <si>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</si>
  <si>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</si>
  <si>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</si>
  <si>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</si>
  <si>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</si>
  <si>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</si>
  <si>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</si>
  <si>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</si>
  <si>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</si>
  <si>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</si>
  <si>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</si>
  <si>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</si>
  <si>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</si>
  <si>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</si>
  <si>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</si>
  <si>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</si>
  <si>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</si>
  <si>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</si>
  <si>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</si>
  <si>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</si>
  <si>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</si>
  <si>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</si>
  <si>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</si>
  <si>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</si>
  <si>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</si>
  <si>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</si>
  <si>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</si>
  <si>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</si>
  <si>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</si>
  <si>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</si>
  <si>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</si>
  <si>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</si>
  <si>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</si>
  <si>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</si>
  <si>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</si>
  <si>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</si>
  <si>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</si>
  <si>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</si>
  <si>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</si>
  <si>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</si>
  <si>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</si>
  <si>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</si>
  <si>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</si>
  <si>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</si>
  <si>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</si>
  <si>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</si>
  <si>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</si>
  <si>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</si>
  <si>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</si>
  <si>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</si>
  <si>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</si>
  <si>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</si>
  <si>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</si>
  <si>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</si>
  <si>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</si>
  <si>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</si>
  <si>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</si>
  <si>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</si>
  <si>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</si>
  <si>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</si>
  <si>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</si>
  <si>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</si>
  <si>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</si>
  <si>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</si>
  <si>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</si>
  <si>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</si>
  <si>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</si>
  <si>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</si>
  <si>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</si>
  <si>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</si>
  <si>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</si>
  <si>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</si>
  <si>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</si>
  <si>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</si>
  <si>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</si>
  <si>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</si>
  <si>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</si>
  <si>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</si>
  <si>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</si>
  <si>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</si>
  <si>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</si>
  <si>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</si>
  <si>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</si>
  <si>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</si>
  <si>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</si>
  <si>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</si>
  <si>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</si>
  <si>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</si>
  <si>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</si>
  <si>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</si>
  <si>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</si>
  <si>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</si>
  <si>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</si>
  <si>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</si>
  <si>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</si>
  <si>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</si>
  <si>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</si>
  <si>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</si>
  <si>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</si>
  <si>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</si>
  <si>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</si>
  <si>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</si>
  <si>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</si>
  <si>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</si>
  <si>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</si>
  <si>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</si>
  <si>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</si>
  <si>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</si>
  <si>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</si>
  <si>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</si>
  <si>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</si>
  <si>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</si>
  <si>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</si>
  <si>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</si>
  <si>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</si>
  <si>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</si>
  <si>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</si>
  <si>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</si>
  <si>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</si>
  <si>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</si>
  <si>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</si>
  <si>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</si>
  <si>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</si>
  <si>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</si>
  <si>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</si>
  <si>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</si>
  <si>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</si>
  <si>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</si>
  <si>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</si>
  <si>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</si>
  <si>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</si>
  <si>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</si>
  <si>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</si>
  <si>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</si>
  <si>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</si>
  <si>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</si>
  <si>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</si>
  <si>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</si>
  <si>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</si>
  <si>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</si>
  <si>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</si>
  <si>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</si>
  <si>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</si>
  <si>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</si>
  <si>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</si>
  <si>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</si>
  <si>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</si>
  <si>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</si>
  <si>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</si>
  <si>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</si>
  <si>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</si>
  <si>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</si>
  <si>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</si>
  <si>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</si>
  <si>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</si>
  <si>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</si>
  <si>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</si>
  <si>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</si>
  <si>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</si>
  <si>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</si>
  <si>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</si>
  <si>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</si>
  <si>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</si>
  <si>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</si>
  <si>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</si>
  <si>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</si>
  <si>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</si>
  <si>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</si>
  <si>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</si>
  <si>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</si>
  <si>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</si>
  <si>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</si>
  <si>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</si>
  <si>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</si>
  <si>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</si>
  <si>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</si>
  <si>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</si>
  <si>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</si>
  <si>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</si>
  <si>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</si>
  <si>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</si>
  <si>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</si>
  <si>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</si>
  <si>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</si>
  <si>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</si>
  <si>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</si>
  <si>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</si>
  <si>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</si>
  <si>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</si>
  <si>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</si>
  <si>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</si>
  <si>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</si>
  <si>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</si>
  <si>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</si>
  <si>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</si>
  <si>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</si>
  <si>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</si>
  <si>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</si>
  <si>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</si>
  <si>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</si>
  <si>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</si>
  <si>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</si>
  <si>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</si>
  <si>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</si>
  <si>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</si>
  <si>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</si>
  <si>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</si>
  <si>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</si>
  <si>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</si>
  <si>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</si>
  <si>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</si>
  <si>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</si>
  <si>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</si>
  <si>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</si>
  <si>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</si>
  <si>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</si>
  <si>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</si>
  <si>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</si>
  <si>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</si>
  <si>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</si>
  <si>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</si>
  <si>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</si>
  <si>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</si>
  <si>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</si>
  <si>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</si>
  <si>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</si>
  <si>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</si>
  <si>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</si>
  <si>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</si>
  <si>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</si>
  <si>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</si>
  <si>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</si>
  <si>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</si>
  <si>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</si>
  <si>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</si>
  <si>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</si>
  <si>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</si>
  <si>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</si>
  <si>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</si>
  <si>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</si>
  <si>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</si>
  <si>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</si>
  <si>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</si>
  <si>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</si>
  <si>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</si>
  <si>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</si>
  <si>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</si>
  <si>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</si>
  <si>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</si>
  <si>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</si>
  <si>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</si>
  <si>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</si>
  <si>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</si>
  <si>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</si>
  <si>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</si>
  <si>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</si>
  <si>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</si>
  <si>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</si>
  <si>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</si>
  <si>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</si>
  <si>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</si>
  <si>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</si>
  <si>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</si>
  <si>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</si>
  <si>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</si>
  <si>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</si>
  <si>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</si>
  <si>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</si>
  <si>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</si>
  <si>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</si>
  <si>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</si>
  <si>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</si>
  <si>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</si>
  <si>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</si>
  <si>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</si>
  <si>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</si>
  <si>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</si>
  <si>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</si>
  <si>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</si>
  <si>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</si>
  <si>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</si>
  <si>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</si>
  <si>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</si>
  <si>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</si>
  <si>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</si>
  <si>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</si>
  <si>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</si>
  <si>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</si>
  <si>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</si>
  <si>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</si>
  <si>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</si>
  <si>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</si>
  <si>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</si>
  <si>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</si>
  <si>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</si>
  <si>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</si>
  <si>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</si>
  <si>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</si>
  <si>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</si>
  <si>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</si>
  <si>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</si>
  <si>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</si>
  <si>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</si>
  <si>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</si>
  <si>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</si>
  <si>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</si>
  <si>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</si>
  <si>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</si>
  <si>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</si>
  <si>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</si>
  <si>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</si>
  <si>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</si>
  <si>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</si>
  <si>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</si>
  <si>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</si>
  <si>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</si>
  <si>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</si>
  <si>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</si>
  <si>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</si>
  <si>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</si>
  <si>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</si>
  <si>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</si>
  <si>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</si>
  <si>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</si>
  <si>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</si>
  <si>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</si>
  <si>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</si>
  <si>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</si>
  <si>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</si>
  <si>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</si>
  <si>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</si>
  <si>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</si>
  <si>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</si>
  <si>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</si>
  <si>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</si>
  <si>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</si>
  <si>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</si>
  <si>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</si>
  <si>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</si>
  <si>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</si>
  <si>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</si>
  <si>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</si>
  <si>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</si>
  <si>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</si>
  <si>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</si>
  <si>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</si>
  <si>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</si>
  <si>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</si>
  <si>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</si>
  <si>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</si>
  <si>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</si>
  <si>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</si>
  <si>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</si>
  <si>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</si>
  <si>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</si>
  <si>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</si>
  <si>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</si>
  <si>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</si>
  <si>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</si>
  <si>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</si>
  <si>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</si>
  <si>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</si>
  <si>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</si>
  <si>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</si>
  <si>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</si>
  <si>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</si>
  <si>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</si>
  <si>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</si>
  <si>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</si>
  <si>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</si>
  <si>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</si>
  <si>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</si>
  <si>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</si>
  <si>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</si>
  <si>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</si>
  <si>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</si>
  <si>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</si>
  <si>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</si>
  <si>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</si>
  <si>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</si>
  <si>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</si>
  <si>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</si>
  <si>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</si>
  <si>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</si>
  <si>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</si>
  <si>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</si>
  <si>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</si>
  <si>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</si>
  <si>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</si>
  <si>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</si>
  <si>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</si>
  <si>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</si>
  <si>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</si>
  <si>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</si>
  <si>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</si>
  <si>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</si>
  <si>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</si>
  <si>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</si>
  <si>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</si>
  <si>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</si>
  <si>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</si>
  <si>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</si>
  <si>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</si>
  <si>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</si>
  <si>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</si>
  <si>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</si>
  <si>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</si>
  <si>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</si>
  <si>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</si>
  <si>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</si>
  <si>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</si>
  <si>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</si>
  <si>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</si>
  <si>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</si>
  <si>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</si>
  <si>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</si>
  <si>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</si>
  <si>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</si>
  <si>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</si>
  <si>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</si>
  <si>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</si>
  <si>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</si>
  <si>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</si>
  <si>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</si>
  <si>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</si>
  <si>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</si>
  <si>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</si>
  <si>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</si>
  <si>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</si>
  <si>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</si>
  <si>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</si>
  <si>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</si>
  <si>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</si>
  <si>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</si>
  <si>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</si>
  <si>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</si>
  <si>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</si>
  <si>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</si>
  <si>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</si>
  <si>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</si>
  <si>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</si>
  <si>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</si>
  <si>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</si>
  <si>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</si>
  <si>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</si>
  <si>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</si>
  <si>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</si>
  <si>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</si>
  <si>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</si>
  <si>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</si>
  <si>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</si>
  <si>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</si>
  <si>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</si>
  <si>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</si>
  <si>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</si>
  <si>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</si>
  <si>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</si>
  <si>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</si>
  <si>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</si>
  <si>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</si>
  <si>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</si>
  <si>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</si>
  <si>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</si>
  <si>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</si>
  <si>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</si>
  <si>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</si>
  <si>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</si>
  <si>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</si>
  <si>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</si>
  <si>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</si>
  <si>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</si>
  <si>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</si>
  <si>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</si>
  <si>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</si>
  <si>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</si>
  <si>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</si>
  <si>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</si>
  <si>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</si>
  <si>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</si>
  <si>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</si>
  <si>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</si>
  <si>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</si>
  <si>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</si>
  <si>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</si>
  <si>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</si>
  <si>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</si>
  <si>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</si>
  <si>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</si>
  <si>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</si>
  <si>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</si>
  <si>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</si>
  <si>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</si>
  <si>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</si>
  <si>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</si>
  <si>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</si>
  <si>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</si>
  <si>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</si>
  <si>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</si>
  <si>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</si>
  <si>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</si>
  <si>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</si>
  <si>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</si>
  <si>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</si>
  <si>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</si>
  <si>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</si>
  <si>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</si>
  <si>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</si>
  <si>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</si>
  <si>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</si>
  <si>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</si>
  <si>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</si>
  <si>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</si>
  <si>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</si>
  <si>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</si>
  <si>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</si>
  <si>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</si>
  <si>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</si>
  <si>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</si>
  <si>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</si>
  <si>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</si>
  <si>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</si>
  <si>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</si>
  <si>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</si>
  <si>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</si>
  <si>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</si>
  <si>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</si>
  <si>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</si>
  <si>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</si>
  <si>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</si>
  <si>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</si>
  <si>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</si>
  <si>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</si>
  <si>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</si>
  <si>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</si>
  <si>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</si>
  <si>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</si>
  <si>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</si>
  <si>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</si>
  <si>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</si>
  <si>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</si>
  <si>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</si>
  <si>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</si>
  <si>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</si>
  <si>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</si>
  <si>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</si>
  <si>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</si>
  <si>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</si>
  <si>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</si>
  <si>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</si>
  <si>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</si>
  <si>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</si>
  <si>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</si>
  <si>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</si>
  <si>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</si>
  <si>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</si>
  <si>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</si>
  <si>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</si>
  <si>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</si>
  <si>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</si>
  <si>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</si>
  <si>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</si>
  <si>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</si>
  <si>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</si>
  <si>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</si>
  <si>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</si>
  <si>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</si>
  <si>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</si>
  <si>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</si>
  <si>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</si>
  <si>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</si>
  <si>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</si>
  <si>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</si>
  <si>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</si>
  <si>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</si>
  <si>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</si>
  <si>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</si>
  <si>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</si>
  <si>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</si>
  <si>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</si>
  <si>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</si>
  <si>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</si>
  <si>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</si>
  <si>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</si>
  <si>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</si>
  <si>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</si>
  <si>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</si>
  <si>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</si>
  <si>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</si>
  <si>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</si>
  <si>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</si>
  <si>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</si>
  <si>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</si>
  <si>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</si>
  <si>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</si>
  <si>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</si>
  <si>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</si>
  <si>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</si>
  <si>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</si>
  <si>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</si>
  <si>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</si>
  <si>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</si>
  <si>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</si>
  <si>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</si>
  <si>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</si>
  <si>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</si>
  <si>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</si>
  <si>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</si>
  <si>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</si>
  <si>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</si>
  <si>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</si>
  <si>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</si>
  <si>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</si>
  <si>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</si>
  <si>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</si>
  <si>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</si>
  <si>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</si>
  <si>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</si>
  <si>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</si>
  <si>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</si>
  <si>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</si>
  <si>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</si>
  <si>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</si>
  <si>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</si>
  <si>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</si>
  <si>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</si>
  <si>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</si>
  <si>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</si>
  <si>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</si>
  <si>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</si>
  <si>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</si>
  <si>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</si>
  <si>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</si>
  <si>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</si>
  <si>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</si>
  <si>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</si>
  <si>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</si>
  <si>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</si>
  <si>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</si>
  <si>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</si>
  <si>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</si>
  <si>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</si>
  <si>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</si>
  <si>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</si>
  <si>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</si>
  <si>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</si>
  <si>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</si>
  <si>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</si>
  <si>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</si>
  <si>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</si>
  <si>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</si>
  <si>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</si>
  <si>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</si>
  <si>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</si>
  <si>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</si>
  <si>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</si>
  <si>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</si>
  <si>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</si>
  <si>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</si>
  <si>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</si>
  <si>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</si>
  <si>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</si>
  <si>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</si>
  <si>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</si>
  <si>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</si>
  <si>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</si>
  <si>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</si>
  <si>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</si>
  <si>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</si>
  <si>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</si>
  <si>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</si>
  <si>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</si>
  <si>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</si>
  <si>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</si>
  <si>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</si>
  <si>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</si>
  <si>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</si>
  <si>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</si>
  <si>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</si>
  <si>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</si>
  <si>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</si>
  <si>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</si>
  <si>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</si>
  <si>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</si>
  <si>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</si>
  <si>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</si>
  <si>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</si>
  <si>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</si>
  <si>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</si>
  <si>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</si>
  <si>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</si>
  <si>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</si>
  <si>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</si>
  <si>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</si>
  <si>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</si>
  <si>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</si>
  <si>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</si>
  <si>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</si>
  <si>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</si>
  <si>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</si>
  <si>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</si>
  <si>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</si>
  <si>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</si>
  <si>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</si>
  <si>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</si>
  <si>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</si>
  <si>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</si>
  <si>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</si>
  <si>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</si>
  <si>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</si>
  <si>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</si>
  <si>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</si>
  <si>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</si>
  <si>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</si>
  <si>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</si>
  <si>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</si>
  <si>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</si>
  <si>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</si>
  <si>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</si>
  <si>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</si>
  <si>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</si>
  <si>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</si>
  <si>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</si>
  <si>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</si>
  <si>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</si>
  <si>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</si>
  <si>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</si>
  <si>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</si>
  <si>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</si>
  <si>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</si>
  <si>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</si>
  <si>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</si>
  <si>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</si>
  <si>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</si>
  <si>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</si>
  <si>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</si>
  <si>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</si>
  <si>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</si>
  <si>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</si>
  <si>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</si>
  <si>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</si>
  <si>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</si>
  <si>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</si>
  <si>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</si>
  <si>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</si>
  <si>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</si>
  <si>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</si>
  <si>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</si>
  <si>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</si>
  <si>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</si>
  <si>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</si>
  <si>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</si>
  <si>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</si>
  <si>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</si>
  <si>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</si>
  <si>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</si>
  <si>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</si>
  <si>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</si>
  <si>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</si>
  <si>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</si>
  <si>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</si>
  <si>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</si>
  <si>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</si>
  <si>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</si>
  <si>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</si>
  <si>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</si>
  <si>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</si>
  <si>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</si>
  <si>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</si>
  <si>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</si>
  <si>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</si>
  <si>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</si>
  <si>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</si>
  <si>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</si>
  <si>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</si>
  <si>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</si>
  <si>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</si>
  <si>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</si>
  <si>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</si>
  <si>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</si>
  <si>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</si>
  <si>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</si>
  <si>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</si>
  <si>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</si>
  <si>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</si>
  <si>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</si>
  <si>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</si>
  <si>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</si>
  <si>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</si>
  <si>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</si>
  <si>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</si>
  <si>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</si>
  <si>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</si>
  <si>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</si>
  <si>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</si>
  <si>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</si>
  <si>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</si>
  <si>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</si>
  <si>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</si>
  <si>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</si>
  <si>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</si>
  <si>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</si>
  <si>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</si>
  <si>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</si>
  <si>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</si>
  <si>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</si>
  <si>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</si>
  <si>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</si>
  <si>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</si>
  <si>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</si>
  <si>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</si>
  <si>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</si>
  <si>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</si>
  <si>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</si>
  <si>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</si>
  <si>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</si>
  <si>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</si>
  <si>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</si>
  <si>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</si>
  <si>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</si>
  <si>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</si>
  <si>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</si>
  <si>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</si>
  <si>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</si>
  <si>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</si>
  <si>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</si>
  <si>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</si>
  <si>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</si>
  <si>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</si>
  <si>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</si>
  <si>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</si>
  <si>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</si>
  <si>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</si>
  <si>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</si>
  <si>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</si>
  <si>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</si>
  <si>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</si>
  <si>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</si>
  <si>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</si>
  <si>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</si>
  <si>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</si>
  <si>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</si>
  <si>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</si>
  <si>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</si>
  <si>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</si>
  <si>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</si>
  <si>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</si>
  <si>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</si>
  <si>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</si>
  <si>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</si>
  <si>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</si>
  <si>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</si>
  <si>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</si>
  <si>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</si>
  <si>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</si>
  <si>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</si>
  <si>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</si>
  <si>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</si>
  <si>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</si>
  <si>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</si>
  <si>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</si>
  <si>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</si>
  <si>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</si>
  <si>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</si>
  <si>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</si>
  <si>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</si>
  <si>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</si>
  <si>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</si>
  <si>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</si>
  <si>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</si>
  <si>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</si>
  <si>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</si>
  <si>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</si>
  <si>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</si>
  <si>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</si>
  <si>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</si>
  <si>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</si>
  <si>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</si>
  <si>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</si>
  <si>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</si>
  <si>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</si>
  <si>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</si>
  <si>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</si>
  <si>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</si>
  <si>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</si>
  <si>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</si>
  <si>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</si>
  <si>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</si>
  <si>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</si>
  <si>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</si>
  <si>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</si>
  <si>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</si>
  <si>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</si>
  <si>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</si>
  <si>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</si>
  <si>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</si>
  <si>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</si>
  <si>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</si>
  <si>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</si>
  <si>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</si>
  <si>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</si>
  <si>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</si>
  <si>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</si>
  <si>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</si>
  <si>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</si>
  <si>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</si>
  <si>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</si>
  <si>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</si>
  <si>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</si>
  <si>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</si>
  <si>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</si>
  <si>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</si>
  <si>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</si>
  <si>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</si>
  <si>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</si>
  <si>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</si>
  <si>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</si>
  <si>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</si>
  <si>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</si>
  <si>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</si>
  <si>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</si>
  <si>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</si>
  <si>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</si>
  <si>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</si>
  <si>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</si>
  <si>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</si>
  <si>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</si>
  <si>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</si>
  <si>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</si>
  <si>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</si>
  <si>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</si>
  <si>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</si>
  <si>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</si>
  <si>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</si>
  <si>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</si>
  <si>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</si>
  <si>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</si>
  <si>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</si>
  <si>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</si>
  <si>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</si>
  <si>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</si>
  <si>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</si>
  <si>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</si>
  <si>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</si>
  <si>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</si>
  <si>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</si>
  <si>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</si>
  <si>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</si>
  <si>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</si>
  <si>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</si>
  <si>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</si>
  <si>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</si>
  <si>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</si>
  <si>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</si>
  <si>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</si>
  <si>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</si>
  <si>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</si>
  <si>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</si>
  <si>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</si>
  <si>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</si>
  <si>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</si>
  <si>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</si>
  <si>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</si>
  <si>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</si>
  <si>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</si>
  <si>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</si>
  <si>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</si>
  <si>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</si>
  <si>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</si>
  <si>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</si>
  <si>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</si>
  <si>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</si>
  <si>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</si>
  <si>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</si>
  <si>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</si>
  <si>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</si>
  <si>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</si>
  <si>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</si>
  <si>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</si>
  <si>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</si>
  <si>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</si>
  <si>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</si>
  <si>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</si>
  <si>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</si>
  <si>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</si>
  <si>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</si>
  <si>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</si>
  <si>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</si>
  <si>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</si>
  <si>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</si>
  <si>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</si>
  <si>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</si>
  <si>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</si>
  <si>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</si>
  <si>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</si>
  <si>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</si>
  <si>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</si>
  <si>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</si>
  <si>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</si>
  <si>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</si>
  <si>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</si>
  <si>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</si>
  <si>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</si>
  <si>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</si>
  <si>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</si>
  <si>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</si>
  <si>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</si>
  <si>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</si>
  <si>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</si>
  <si>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</si>
  <si>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</si>
  <si>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</si>
  <si>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</si>
  <si>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</si>
  <si>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</si>
  <si>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</si>
  <si>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</si>
  <si>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</si>
  <si>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</si>
  <si>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</si>
  <si>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</si>
  <si>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</si>
  <si>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</si>
  <si>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</si>
  <si>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</si>
  <si>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</si>
  <si>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</si>
  <si>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</si>
  <si>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</si>
  <si>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</si>
  <si>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</si>
  <si>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</si>
  <si>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</si>
  <si>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</si>
  <si>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</si>
  <si>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</si>
  <si>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</si>
  <si>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</si>
  <si>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</si>
  <si>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</si>
  <si>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</si>
  <si>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</si>
  <si>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</si>
  <si>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</si>
  <si>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</si>
  <si>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</si>
  <si>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</si>
  <si>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</si>
  <si>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</si>
  <si>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</si>
  <si>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</si>
  <si>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</si>
  <si>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</si>
  <si>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</si>
  <si>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</si>
  <si>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</si>
  <si>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</si>
  <si>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</si>
  <si>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</si>
  <si>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</si>
  <si>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</si>
  <si>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</si>
  <si>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</si>
  <si>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</si>
  <si>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</si>
  <si>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</si>
  <si>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</si>
  <si>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</si>
  <si>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</si>
  <si>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</si>
  <si>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</si>
  <si>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</si>
  <si>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</si>
  <si>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</si>
  <si>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</si>
  <si>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</si>
  <si>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</si>
  <si>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</si>
  <si>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</si>
  <si>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</si>
  <si>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</si>
  <si>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</si>
  <si>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</si>
  <si>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</si>
  <si>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</si>
  <si>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</si>
  <si>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</si>
  <si>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</si>
  <si>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</si>
  <si>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</si>
  <si>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</si>
  <si>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</si>
  <si>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</si>
  <si>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</si>
  <si>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</si>
  <si>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</si>
  <si>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</si>
  <si>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</si>
  <si>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</si>
  <si>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</si>
  <si>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</si>
  <si>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</si>
  <si>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</si>
  <si>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</si>
  <si>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</si>
  <si>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</si>
  <si>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</si>
  <si>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</si>
  <si>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</si>
  <si>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</si>
  <si>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</si>
  <si>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</si>
  <si>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</si>
  <si>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</si>
  <si>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</si>
  <si>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</si>
  <si>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</si>
  <si>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</si>
  <si>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</si>
  <si>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</si>
  <si>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</si>
  <si>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</si>
  <si>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</si>
  <si>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</si>
  <si>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</si>
  <si>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</si>
  <si>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</si>
  <si>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</si>
  <si>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</si>
  <si>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</si>
  <si>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</si>
  <si>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</si>
  <si>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</si>
  <si>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</si>
  <si>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</si>
  <si>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</si>
  <si>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</si>
  <si>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</si>
  <si>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</si>
  <si>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</si>
  <si>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</si>
  <si>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</si>
  <si>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</si>
  <si>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</si>
  <si>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</si>
  <si>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</si>
  <si>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</si>
  <si>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</si>
  <si>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</si>
  <si>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</si>
  <si>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</si>
  <si>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</si>
  <si>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</si>
  <si>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</si>
  <si>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</si>
  <si>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</si>
  <si>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</si>
  <si>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</si>
  <si>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</si>
  <si>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</si>
  <si>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</si>
  <si>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</si>
  <si>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</si>
  <si>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</si>
  <si>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</si>
  <si>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</si>
  <si>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</si>
  <si>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</si>
  <si>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</si>
  <si>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</si>
  <si>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</si>
  <si>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</si>
  <si>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</si>
  <si>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</si>
  <si>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</si>
  <si>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</si>
  <si>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</si>
  <si>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</si>
  <si>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</si>
  <si>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</si>
  <si>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</si>
  <si>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</si>
  <si>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</si>
  <si>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</si>
  <si>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</si>
  <si>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</si>
  <si>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</si>
  <si>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</si>
  <si>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</si>
  <si>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</si>
  <si>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</si>
  <si>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</si>
  <si>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</si>
  <si>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</si>
  <si>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</si>
  <si>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</si>
  <si>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</si>
  <si>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</si>
  <si>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</si>
  <si>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</si>
  <si>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</si>
  <si>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</si>
  <si>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</si>
  <si>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</si>
  <si>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</si>
  <si>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</si>
  <si>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</si>
  <si>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</si>
  <si>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</si>
  <si>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</si>
  <si>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</si>
  <si>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</si>
  <si>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</si>
  <si>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</si>
  <si>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</si>
  <si>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</si>
  <si>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</si>
  <si>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</si>
  <si>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</si>
  <si>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</si>
  <si>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</si>
  <si>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</si>
  <si>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</si>
  <si>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</si>
  <si>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</si>
  <si>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</si>
  <si>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</si>
  <si>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</si>
  <si>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</si>
  <si>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</si>
  <si>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</si>
  <si>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</si>
  <si>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</si>
  <si>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</si>
  <si>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</si>
  <si>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</si>
  <si>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</si>
  <si>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</si>
  <si>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</si>
  <si>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</si>
  <si>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</si>
  <si>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</si>
  <si>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</si>
  <si>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</si>
  <si>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</si>
  <si>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</si>
  <si>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</si>
  <si>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</si>
  <si>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</si>
  <si>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</si>
  <si>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</si>
  <si>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</si>
  <si>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</si>
  <si>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</si>
  <si>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</si>
  <si>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</si>
  <si>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</si>
  <si>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</si>
  <si>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</si>
  <si>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</si>
  <si>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</si>
  <si>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</si>
  <si>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</si>
  <si>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</si>
  <si>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</si>
  <si>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</si>
  <si>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</si>
  <si>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</si>
  <si>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</si>
  <si>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</si>
  <si>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</si>
  <si>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</si>
  <si>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</si>
  <si>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</si>
  <si>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</si>
  <si>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</si>
  <si>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</si>
  <si>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</si>
  <si>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</si>
  <si>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</si>
  <si>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</si>
  <si>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</si>
  <si>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</si>
  <si>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</si>
  <si>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</si>
  <si>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</si>
  <si>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</si>
  <si>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</si>
  <si>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</si>
  <si>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</si>
  <si>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</si>
  <si>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</si>
  <si>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</si>
  <si>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</si>
  <si>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</si>
  <si>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</si>
  <si>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</si>
  <si>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</si>
  <si>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</si>
  <si>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</si>
  <si>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</si>
  <si>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</si>
  <si>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</si>
  <si>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</si>
  <si>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</si>
  <si>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</si>
  <si>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</si>
  <si>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</si>
  <si>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</si>
  <si>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</si>
  <si>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</si>
  <si>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</si>
  <si>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</si>
  <si>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</si>
  <si>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</si>
  <si>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</si>
  <si>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</si>
  <si>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</si>
  <si>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</si>
  <si>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</si>
  <si>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</si>
  <si>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</si>
  <si>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</si>
  <si>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</si>
  <si>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</si>
  <si>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</si>
  <si>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</si>
  <si>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</si>
  <si>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</si>
  <si>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</si>
  <si>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</si>
  <si>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</si>
  <si>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</si>
  <si>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</si>
  <si>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</si>
  <si>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</si>
  <si>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</si>
  <si>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</si>
  <si>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</si>
  <si>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</si>
  <si>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</si>
  <si>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</si>
  <si>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</si>
  <si>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</si>
  <si>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</si>
  <si>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</si>
  <si>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</si>
  <si>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</si>
  <si>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</si>
  <si>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</si>
  <si>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</si>
  <si>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</si>
  <si>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</si>
  <si>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</si>
  <si>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</si>
  <si>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</si>
  <si>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</si>
  <si>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</si>
  <si>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</si>
  <si>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</si>
  <si>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</si>
  <si>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</si>
  <si>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</si>
  <si>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</si>
  <si>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</si>
  <si>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</si>
  <si>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</si>
  <si>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</si>
  <si>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</si>
  <si>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</si>
  <si>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</si>
  <si>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</si>
  <si>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</si>
  <si>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</si>
  <si>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</si>
  <si>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</si>
  <si>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</si>
  <si>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</si>
  <si>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</si>
  <si>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</si>
  <si>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</si>
  <si>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</si>
  <si>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</si>
  <si>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</si>
  <si>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</si>
  <si>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</si>
  <si>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</si>
  <si>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</si>
  <si>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</si>
  <si>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</si>
  <si>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</si>
  <si>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</si>
  <si>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</si>
  <si>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</si>
  <si>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</si>
  <si>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</si>
  <si>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</si>
  <si>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</si>
  <si>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</si>
  <si>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</si>
  <si>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</si>
  <si>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</si>
  <si>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</si>
  <si>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</si>
  <si>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</si>
  <si>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</si>
  <si>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</si>
  <si>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</si>
  <si>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</si>
  <si>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</si>
  <si>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</si>
  <si>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</si>
  <si>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</si>
  <si>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</si>
  <si>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</si>
  <si>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</si>
  <si>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</si>
  <si>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</si>
  <si>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</si>
  <si>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</si>
  <si>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</si>
  <si>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</si>
  <si>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</si>
  <si>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</si>
  <si>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</si>
  <si>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</si>
  <si>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</si>
  <si>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</si>
  <si>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</si>
  <si>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</si>
  <si>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</si>
  <si>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</si>
  <si>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</si>
  <si>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</si>
  <si>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</si>
  <si>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</si>
  <si>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</si>
  <si>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</si>
  <si>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</si>
  <si>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</si>
  <si>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</si>
  <si>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</si>
  <si>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</si>
  <si>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</si>
  <si>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</si>
  <si>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</si>
  <si>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</si>
  <si>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</si>
  <si>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</si>
  <si>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</si>
  <si>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</si>
  <si>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</si>
  <si>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</si>
  <si>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</si>
  <si>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</si>
  <si>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</si>
  <si>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</si>
  <si>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</si>
  <si>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</si>
  <si>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</si>
  <si>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</si>
  <si>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</si>
  <si>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</si>
  <si>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</si>
  <si>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</si>
  <si>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</si>
  <si>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</si>
  <si>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</si>
  <si>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</si>
  <si>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</si>
  <si>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</si>
  <si>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</si>
  <si>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</si>
  <si>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</si>
  <si>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</si>
  <si>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</si>
  <si>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</si>
  <si>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</si>
  <si>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</si>
  <si>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</si>
  <si>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</si>
  <si>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</si>
  <si>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</si>
  <si>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</si>
  <si>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</si>
  <si>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</si>
  <si>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</si>
  <si>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</si>
  <si>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</si>
  <si>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</si>
  <si>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</si>
  <si>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</si>
  <si>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</si>
  <si>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</si>
  <si>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</si>
  <si>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</si>
  <si>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</si>
  <si>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</si>
  <si>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</si>
  <si>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</si>
  <si>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</si>
  <si>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</si>
  <si>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</si>
  <si>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</si>
  <si>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</si>
  <si>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</si>
  <si>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</si>
  <si>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</si>
  <si>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</si>
  <si>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</si>
  <si>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</si>
  <si>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</si>
  <si>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</si>
  <si>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</si>
  <si>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</si>
  <si>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</si>
  <si>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</si>
  <si>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</si>
  <si>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</si>
  <si>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</si>
  <si>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</si>
  <si>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</si>
  <si>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</si>
  <si>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</si>
  <si>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</si>
  <si>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</si>
  <si>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</si>
  <si>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</si>
  <si>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</si>
  <si>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</si>
  <si>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</si>
  <si>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</si>
  <si>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</si>
  <si>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</si>
  <si>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</si>
  <si>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</si>
  <si>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</si>
  <si>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</si>
  <si>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</si>
  <si>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</si>
  <si>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</si>
  <si>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</si>
  <si>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</si>
  <si>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</si>
  <si>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</si>
  <si>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</si>
  <si>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</si>
  <si>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</si>
  <si>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</si>
  <si>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</si>
  <si>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</si>
  <si>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</si>
  <si>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</si>
  <si>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</si>
  <si>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</si>
  <si>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</si>
  <si>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</si>
  <si>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</si>
  <si>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</si>
  <si>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</si>
  <si>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</si>
  <si>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</si>
  <si>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</si>
  <si>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</si>
  <si>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</si>
  <si>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</si>
  <si>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</si>
  <si>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</si>
  <si>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</si>
  <si>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</si>
  <si>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</si>
  <si>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</si>
  <si>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</si>
  <si>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</si>
  <si>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</si>
  <si>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</si>
  <si>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</si>
  <si>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</si>
  <si>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</si>
  <si>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</si>
  <si>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</si>
  <si>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</si>
  <si>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</si>
  <si>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</si>
  <si>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</si>
  <si>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</si>
  <si>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</si>
  <si>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</si>
  <si>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</si>
  <si>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</si>
  <si>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</si>
  <si>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</si>
  <si>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</si>
  <si>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</si>
  <si>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</si>
  <si>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</si>
  <si>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</si>
  <si>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</si>
  <si>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</si>
  <si>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</si>
  <si>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</si>
  <si>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</si>
  <si>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</si>
  <si>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</si>
  <si>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</si>
  <si>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</si>
  <si>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</si>
  <si>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</si>
  <si>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</si>
  <si>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</si>
  <si>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</si>
  <si>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</si>
  <si>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</si>
  <si>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</si>
  <si>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</si>
  <si>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</si>
  <si>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</si>
  <si>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</si>
  <si>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</si>
  <si>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</si>
  <si>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</si>
  <si>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</si>
  <si>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</si>
  <si>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</si>
  <si>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</si>
  <si>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</si>
  <si>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</si>
  <si>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</si>
  <si>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</si>
  <si>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</si>
  <si>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</si>
  <si>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</si>
  <si>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</si>
  <si>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</si>
  <si>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</si>
  <si>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</si>
  <si>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</si>
  <si>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</si>
  <si>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</si>
  <si>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</si>
  <si>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</si>
  <si>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</si>
  <si>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</si>
  <si>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</si>
  <si>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</si>
  <si>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</si>
  <si>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</si>
  <si>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</si>
  <si>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</si>
  <si>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</si>
  <si>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</si>
  <si>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</si>
  <si>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</si>
  <si>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</si>
  <si>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</si>
  <si>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</si>
  <si>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</si>
  <si>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</si>
  <si>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</si>
  <si>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</si>
  <si>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</si>
  <si>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</si>
  <si>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</si>
  <si>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</si>
  <si>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</si>
  <si>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</si>
  <si>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</si>
  <si>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</si>
  <si>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</si>
  <si>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</si>
  <si>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</si>
  <si>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</si>
  <si>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</si>
  <si>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</si>
  <si>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</si>
  <si>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</si>
  <si>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</si>
  <si>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</si>
  <si>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</si>
  <si>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</si>
  <si>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</si>
  <si>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</si>
  <si>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</si>
  <si>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</si>
  <si>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</si>
  <si>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</si>
  <si>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</si>
  <si>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</si>
  <si>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</si>
  <si>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</si>
  <si>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</si>
  <si>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</si>
  <si>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</si>
  <si>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</si>
  <si>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</si>
  <si>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</si>
  <si>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</si>
  <si>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</si>
  <si>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</si>
  <si>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</si>
  <si>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</si>
  <si>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</si>
  <si>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</si>
  <si>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</si>
  <si>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</si>
  <si>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</si>
  <si>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</si>
  <si>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</si>
  <si>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</si>
  <si>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</si>
  <si>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</si>
  <si>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</si>
  <si>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</si>
  <si>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</si>
  <si>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</si>
  <si>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</si>
  <si>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</si>
  <si>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</si>
  <si>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</si>
  <si>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</si>
  <si>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</si>
  <si>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</si>
  <si>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</si>
  <si>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</si>
  <si>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</si>
  <si>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</si>
  <si>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</si>
  <si>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</si>
  <si>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</si>
  <si>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</si>
  <si>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</si>
  <si>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</si>
  <si>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</si>
  <si>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</si>
  <si>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</si>
  <si>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</si>
  <si>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</si>
  <si>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</si>
  <si>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</si>
  <si>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</si>
  <si>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</si>
  <si>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</si>
  <si>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</si>
  <si>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</si>
  <si>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</si>
  <si>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</si>
  <si>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</si>
  <si>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</si>
  <si>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</si>
  <si>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</si>
  <si>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</si>
  <si>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</si>
  <si>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</si>
  <si>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</si>
  <si>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</si>
  <si>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</si>
  <si>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</si>
  <si>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</si>
  <si>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</si>
  <si>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</si>
  <si>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</si>
  <si>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</si>
  <si>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</si>
  <si>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</si>
  <si>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</si>
  <si>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</si>
  <si>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</si>
  <si>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</si>
  <si>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</si>
  <si>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</si>
  <si>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</si>
  <si>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</si>
  <si>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</si>
  <si>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</si>
  <si>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</si>
  <si>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</si>
  <si>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</si>
  <si>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</si>
  <si>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</si>
  <si>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</si>
  <si>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</si>
  <si>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</si>
  <si>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</si>
  <si>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</si>
  <si>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</si>
  <si>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</si>
  <si>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</si>
  <si>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</si>
  <si>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</si>
  <si>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</si>
  <si>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</si>
  <si>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</si>
  <si>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</si>
  <si>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</si>
  <si>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</si>
  <si>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</si>
  <si>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</si>
  <si>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</si>
  <si>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</si>
  <si>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</si>
  <si>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</si>
  <si>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</si>
  <si>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</si>
  <si>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</si>
  <si>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</si>
  <si>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</si>
  <si>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</si>
  <si>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</si>
  <si>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</si>
  <si>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</si>
  <si>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</si>
  <si>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</si>
  <si>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</si>
  <si>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</si>
  <si>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</si>
  <si>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</si>
  <si>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</si>
  <si>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</si>
  <si>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</si>
  <si>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</si>
  <si>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</si>
  <si>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</si>
  <si>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</si>
  <si>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</si>
  <si>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</si>
  <si>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</si>
  <si>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</si>
  <si>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</si>
  <si>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</si>
  <si>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</si>
  <si>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</si>
  <si>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</si>
  <si>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</si>
  <si>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</si>
  <si>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</si>
  <si>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</si>
  <si>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</si>
  <si>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</si>
  <si>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</si>
  <si>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</si>
  <si>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</si>
  <si>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</si>
  <si>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</si>
  <si>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</si>
  <si>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</si>
  <si>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</si>
  <si>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</si>
  <si>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</si>
  <si>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</si>
  <si>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</si>
  <si>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</si>
  <si>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</si>
  <si>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</si>
  <si>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</si>
  <si>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</si>
  <si>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</si>
  <si>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</si>
  <si>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</si>
  <si>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</si>
  <si>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</si>
  <si>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</si>
  <si>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</si>
  <si>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</si>
  <si>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</si>
  <si>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</si>
  <si>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</si>
  <si>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</si>
  <si>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</si>
  <si>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</si>
  <si>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</si>
  <si>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</si>
  <si>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</si>
  <si>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</si>
  <si>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</si>
  <si>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</si>
  <si>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</si>
  <si>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</si>
  <si>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</si>
  <si>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</si>
  <si>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</si>
  <si>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</si>
  <si>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</si>
  <si>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</si>
  <si>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</si>
  <si>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</si>
  <si>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</si>
  <si>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</si>
  <si>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</si>
  <si>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</si>
  <si>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</si>
  <si>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</si>
  <si>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</si>
  <si>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</si>
  <si>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</si>
  <si>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</si>
  <si>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</si>
  <si>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</si>
  <si>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</si>
  <si>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</si>
  <si>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</si>
  <si>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</si>
  <si>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</si>
  <si>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</si>
  <si>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</si>
  <si>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</si>
  <si>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</si>
  <si>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</si>
  <si>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</si>
  <si>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</si>
  <si>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</si>
  <si>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</si>
  <si>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</si>
  <si>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</si>
  <si>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</si>
  <si>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</si>
  <si>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</si>
  <si>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</si>
  <si>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</si>
  <si>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</si>
  <si>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</si>
  <si>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</si>
  <si>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</si>
  <si>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</si>
  <si>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</si>
  <si>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</si>
  <si>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</si>
  <si>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</si>
  <si>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</si>
  <si>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</si>
  <si>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</si>
  <si>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</si>
  <si>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</si>
  <si>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</si>
  <si>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</si>
  <si>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</si>
  <si>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</si>
  <si>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</si>
  <si>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</si>
  <si>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</si>
  <si>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</si>
  <si>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</si>
  <si>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</si>
  <si>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</si>
  <si>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</si>
  <si>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</si>
  <si>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</si>
  <si>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</si>
  <si>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</si>
  <si>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</si>
  <si>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</si>
  <si>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</si>
  <si>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</si>
  <si>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</si>
  <si>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</si>
  <si>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</si>
  <si>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</si>
  <si>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</si>
  <si>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</si>
  <si>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</si>
  <si>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</si>
  <si>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</si>
  <si>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</si>
  <si>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</si>
  <si>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</si>
  <si>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</si>
  <si>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</si>
  <si>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</si>
  <si>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</si>
  <si>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</si>
  <si>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</si>
  <si>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</si>
  <si>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</si>
  <si>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</si>
  <si>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</si>
  <si>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</si>
  <si>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</si>
  <si>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</si>
  <si>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</si>
  <si>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</si>
  <si>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</si>
  <si>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</si>
  <si>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</si>
  <si>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</si>
  <si>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</si>
  <si>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</si>
  <si>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</si>
  <si>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</si>
  <si>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</si>
  <si>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</si>
  <si>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</si>
  <si>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</si>
  <si>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</si>
  <si>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</si>
  <si>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</si>
  <si>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</si>
  <si>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</si>
  <si>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</si>
  <si>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</si>
  <si>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</si>
  <si>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</si>
  <si>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</si>
  <si>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</si>
  <si>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</si>
  <si>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</si>
  <si>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</si>
  <si>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</si>
  <si>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</si>
  <si>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</si>
  <si>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</si>
  <si>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</si>
  <si>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</si>
  <si>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</si>
  <si>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</si>
  <si>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</si>
  <si>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</si>
  <si>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</si>
  <si>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</si>
  <si>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</si>
  <si>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</si>
  <si>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</si>
  <si>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</si>
  <si>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</si>
  <si>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</si>
  <si>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</si>
  <si>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</si>
  <si>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</si>
  <si>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</si>
  <si>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</si>
  <si>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</si>
  <si>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</si>
  <si>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</si>
  <si>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</si>
  <si>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</si>
  <si>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</si>
  <si>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</si>
  <si>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</si>
  <si>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</si>
  <si>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</si>
  <si>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</si>
  <si>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</si>
  <si>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</si>
  <si>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</si>
  <si>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</si>
  <si>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</si>
  <si>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</si>
  <si>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</si>
  <si>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</si>
  <si>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</si>
  <si>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</si>
  <si>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</si>
  <si>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</si>
  <si>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</si>
  <si>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</si>
  <si>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</si>
  <si>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</si>
  <si>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</si>
  <si>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</si>
  <si>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</si>
  <si>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</si>
  <si>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</si>
  <si>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</si>
  <si>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</si>
  <si>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</si>
  <si>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</si>
  <si>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</si>
  <si>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</si>
  <si>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</si>
  <si>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</si>
  <si>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</si>
  <si>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</si>
  <si>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</si>
  <si>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</si>
  <si>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</si>
  <si>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</si>
  <si>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</si>
  <si>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</si>
  <si>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</si>
  <si>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</si>
  <si>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</si>
  <si>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</si>
  <si>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</si>
  <si>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</si>
  <si>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</si>
  <si>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</si>
  <si>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</si>
  <si>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</si>
  <si>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</si>
  <si>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</si>
  <si>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</si>
  <si>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</si>
  <si>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</si>
  <si>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</si>
  <si>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</si>
  <si>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</si>
  <si>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</si>
  <si>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</si>
  <si>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</si>
  <si>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</si>
  <si>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</si>
  <si>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</si>
  <si>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</si>
  <si>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</si>
  <si>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</si>
  <si>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</si>
  <si>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</si>
  <si>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</si>
  <si>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</si>
  <si>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</si>
  <si>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</si>
  <si>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</si>
  <si>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</si>
  <si>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</si>
  <si>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</si>
  <si>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</si>
  <si>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</si>
  <si>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</si>
  <si>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</si>
  <si>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</si>
  <si>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</si>
  <si>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</si>
  <si>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</si>
  <si>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</si>
  <si>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</si>
  <si>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</si>
  <si>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</si>
  <si>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</si>
  <si>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</si>
  <si>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</si>
  <si>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</si>
  <si>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</si>
  <si>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</si>
  <si>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</si>
  <si>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</si>
  <si>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</si>
  <si>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</si>
  <si>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</si>
  <si>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</si>
  <si>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</si>
  <si>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</si>
  <si>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</si>
  <si>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</si>
  <si>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</si>
  <si>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</si>
  <si>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</si>
  <si>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</si>
  <si>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</si>
  <si>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</si>
  <si>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</si>
  <si>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</si>
  <si>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</si>
  <si>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</si>
  <si>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</si>
  <si>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</si>
  <si>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</si>
  <si>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</si>
  <si>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</si>
  <si>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</si>
  <si>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</si>
  <si>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</si>
  <si>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</si>
  <si>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</si>
  <si>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</si>
  <si>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</si>
  <si>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</si>
  <si>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</si>
  <si>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</si>
  <si>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</si>
  <si>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</si>
  <si>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</si>
  <si>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</si>
  <si>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</si>
  <si>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</si>
  <si>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</si>
  <si>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</si>
  <si>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</si>
  <si>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</si>
  <si>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</si>
  <si>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</si>
  <si>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</si>
  <si>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</si>
  <si>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</si>
  <si>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</si>
  <si>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</si>
  <si>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</si>
  <si>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</si>
  <si>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</si>
  <si>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</si>
  <si>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</si>
  <si>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</si>
  <si>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</si>
  <si>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</si>
  <si>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</si>
  <si>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</si>
  <si>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</si>
  <si>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</si>
  <si>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</si>
  <si>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</si>
  <si>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</si>
  <si>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</si>
  <si>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</si>
  <si>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</si>
  <si>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</si>
  <si>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</si>
  <si>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</si>
  <si>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</si>
  <si>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</si>
  <si>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</si>
  <si>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</si>
  <si>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</si>
  <si>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</si>
  <si>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</si>
  <si>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</si>
  <si>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</si>
  <si>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</si>
  <si>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</si>
  <si>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</si>
  <si>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</si>
  <si>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</si>
  <si>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</si>
  <si>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</si>
  <si>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</si>
  <si>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</si>
  <si>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</si>
  <si>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</si>
  <si>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</si>
  <si>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</si>
  <si>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</si>
  <si>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</si>
  <si>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</si>
  <si>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</si>
  <si>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</si>
  <si>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</si>
  <si>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</si>
  <si>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</si>
  <si>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</si>
  <si>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</si>
  <si>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</si>
  <si>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</si>
  <si>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</si>
  <si>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</si>
  <si>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</si>
  <si>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</si>
  <si>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</si>
  <si>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</si>
  <si>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</si>
  <si>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</si>
  <si>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</si>
  <si>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</si>
  <si>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</si>
  <si>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</si>
  <si>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</si>
  <si>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</si>
  <si>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</si>
  <si>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</si>
  <si>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</si>
  <si>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</si>
  <si>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</si>
  <si>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</si>
  <si>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</si>
  <si>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</si>
  <si>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</si>
  <si>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</si>
  <si>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</si>
  <si>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</si>
  <si>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</si>
  <si>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</si>
  <si>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</si>
  <si>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</si>
  <si>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</si>
  <si>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</si>
  <si>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</si>
  <si>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</si>
  <si>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</si>
  <si>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</si>
  <si>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</si>
  <si>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</si>
  <si>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</si>
  <si>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</si>
  <si>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</si>
  <si>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</si>
  <si>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</si>
  <si>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</si>
  <si>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</si>
  <si>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</si>
  <si>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</si>
  <si>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</si>
  <si>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</si>
  <si>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</si>
  <si>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</si>
  <si>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</si>
  <si>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</si>
  <si>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</si>
  <si>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</si>
  <si>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</si>
  <si>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</si>
  <si>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</si>
  <si>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</si>
  <si>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</si>
  <si>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</si>
  <si>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</si>
  <si>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</si>
  <si>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</si>
  <si>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</si>
  <si>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</si>
  <si>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</si>
  <si>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</si>
  <si>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</si>
  <si>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</si>
  <si>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</si>
  <si>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</si>
  <si>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</si>
  <si>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</si>
  <si>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</si>
  <si>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</si>
  <si>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</si>
  <si>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</si>
  <si>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</si>
  <si>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</si>
  <si>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</si>
  <si>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</si>
  <si>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</si>
  <si>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</si>
  <si>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</si>
  <si>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</si>
  <si>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</si>
  <si>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</si>
  <si>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</si>
  <si>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</si>
  <si>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</si>
  <si>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</si>
  <si>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</si>
  <si>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</si>
  <si>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</si>
  <si>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</si>
  <si>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</si>
  <si>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</si>
  <si>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</si>
  <si>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</si>
  <si>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</si>
  <si>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</si>
  <si>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</si>
  <si>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</si>
  <si>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</si>
  <si>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</si>
  <si>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</si>
  <si>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</si>
  <si>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</si>
  <si>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</si>
  <si>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</si>
  <si>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</si>
  <si>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</si>
  <si>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</si>
  <si>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</si>
  <si>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</si>
  <si>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</si>
  <si>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</si>
  <si>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</si>
  <si>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</si>
  <si>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</si>
  <si>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</si>
  <si>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</si>
  <si>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</si>
  <si>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</si>
  <si>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</si>
  <si>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</si>
  <si>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</si>
  <si>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</si>
  <si>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</si>
  <si>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</si>
  <si>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</si>
  <si>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</si>
  <si>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</si>
  <si>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</si>
  <si>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</si>
  <si>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</si>
  <si>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</si>
  <si>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</si>
  <si>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</si>
  <si>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</si>
  <si>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</si>
  <si>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</si>
  <si>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</si>
  <si>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</si>
  <si>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</si>
  <si>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</si>
  <si>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</si>
  <si>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</si>
  <si>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</si>
  <si>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</si>
  <si>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</si>
  <si>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</si>
  <si>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</si>
  <si>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</si>
  <si>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</si>
  <si>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</si>
  <si>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</si>
  <si>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</si>
  <si>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</si>
  <si>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</si>
  <si>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</si>
  <si>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</si>
  <si>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</si>
  <si>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</si>
  <si>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</si>
  <si>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</si>
  <si>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</si>
  <si>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</si>
  <si>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</si>
  <si>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</si>
  <si>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</si>
  <si>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</si>
  <si>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</si>
  <si>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</si>
  <si>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</si>
  <si>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</si>
  <si>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</si>
  <si>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</si>
  <si>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</si>
  <si>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</si>
  <si>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</si>
  <si>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</si>
  <si>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</si>
  <si>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</si>
  <si>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</si>
  <si>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</si>
  <si>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</si>
  <si>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</si>
  <si>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</si>
  <si>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</si>
  <si>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</si>
  <si>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</si>
  <si>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</si>
  <si>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</si>
  <si>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</si>
  <si>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</si>
  <si>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</si>
  <si>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</si>
  <si>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</si>
  <si>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</si>
  <si>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</si>
  <si>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</si>
  <si>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</si>
  <si>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</si>
  <si>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</si>
  <si>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</si>
  <si>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</si>
  <si>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</si>
  <si>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</si>
  <si>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</si>
  <si>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</si>
  <si>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</si>
  <si>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</si>
  <si>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</si>
  <si>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</si>
  <si>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</si>
  <si>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</si>
  <si>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</si>
  <si>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</si>
  <si>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</si>
  <si>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</si>
  <si>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</si>
  <si>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</si>
  <si>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</si>
  <si>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</si>
  <si>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</si>
  <si>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</si>
  <si>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</si>
  <si>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</si>
  <si>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</si>
  <si>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</si>
  <si>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</si>
  <si>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</si>
  <si>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</si>
  <si>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</si>
  <si>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</si>
  <si>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</si>
  <si>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</si>
  <si>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</si>
  <si>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</si>
  <si>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</si>
  <si>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</si>
  <si>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</si>
  <si>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</si>
  <si>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</si>
  <si>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</si>
  <si>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</si>
  <si>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</si>
  <si>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</si>
  <si>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</si>
  <si>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</si>
  <si>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</si>
  <si>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</si>
  <si>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</si>
  <si>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</si>
  <si>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</si>
  <si>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</si>
  <si>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</si>
  <si>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</si>
  <si>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</si>
  <si>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</si>
  <si>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</si>
  <si>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</si>
  <si>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</si>
  <si>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</si>
  <si>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</si>
  <si>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</si>
  <si>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</si>
  <si>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</si>
  <si>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</si>
  <si>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</si>
  <si>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</si>
  <si>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</si>
  <si>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</si>
  <si>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</si>
  <si>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</si>
  <si>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</si>
  <si>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</si>
  <si>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</si>
  <si>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</si>
  <si>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</si>
  <si>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</si>
  <si>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</si>
  <si>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</si>
  <si>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</si>
  <si>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</si>
  <si>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</si>
  <si>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</si>
  <si>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</si>
  <si>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</si>
  <si>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</si>
  <si>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</si>
  <si>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</si>
  <si>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</si>
  <si>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</si>
  <si>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</si>
  <si>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</si>
  <si>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</si>
  <si>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</si>
  <si>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</si>
  <si>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</si>
  <si>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</si>
  <si>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</si>
  <si>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</si>
  <si>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</si>
  <si>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</si>
  <si>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</si>
  <si>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</si>
  <si>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</si>
  <si>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</si>
  <si>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</si>
  <si>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</si>
  <si>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</si>
  <si>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</si>
  <si>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</si>
  <si>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</si>
  <si>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</si>
  <si>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</si>
  <si>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</si>
  <si>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</si>
  <si>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</si>
  <si>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</si>
  <si>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</si>
  <si>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</si>
  <si>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</si>
  <si>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</si>
  <si>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</si>
  <si>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</si>
  <si>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</si>
  <si>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</si>
  <si>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</si>
  <si>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</si>
  <si>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</si>
  <si>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</si>
  <si>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</si>
  <si>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</si>
  <si>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</si>
  <si>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</si>
  <si>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</si>
  <si>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</si>
  <si>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</si>
  <si>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</si>
  <si>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</si>
  <si>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</si>
  <si>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</si>
  <si>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</si>
  <si>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</si>
  <si>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</si>
  <si>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</si>
  <si>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</si>
  <si>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</si>
  <si>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</si>
  <si>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</si>
  <si>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</si>
  <si>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</si>
  <si>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</si>
  <si>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</si>
  <si>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</si>
  <si>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</si>
  <si>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</si>
  <si>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</si>
  <si>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</si>
  <si>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</si>
  <si>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</si>
  <si>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</si>
  <si>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</si>
  <si>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</si>
  <si>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</si>
  <si>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</si>
  <si>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</si>
  <si>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</si>
  <si>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</si>
  <si>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</si>
  <si>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</si>
  <si>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</si>
  <si>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</si>
  <si>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</si>
  <si>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</si>
  <si>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</si>
  <si>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</si>
  <si>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</si>
  <si>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</si>
  <si>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</si>
  <si>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</si>
  <si>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</si>
  <si>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</si>
  <si>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</si>
  <si>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</si>
  <si>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</si>
  <si>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</si>
  <si>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</si>
  <si>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</si>
  <si>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</si>
  <si>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</si>
  <si>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</si>
  <si>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</si>
  <si>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</si>
  <si>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</si>
  <si>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</si>
  <si>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</si>
  <si>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</si>
  <si>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</si>
  <si>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</si>
  <si>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</si>
  <si>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</si>
  <si>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</si>
  <si>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</si>
  <si>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</si>
  <si>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</si>
  <si>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</si>
  <si>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</si>
  <si>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</si>
  <si>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</si>
  <si>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</si>
  <si>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</si>
  <si>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</si>
  <si>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</si>
  <si>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</si>
  <si>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</si>
  <si>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</si>
  <si>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</si>
  <si>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</si>
  <si>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</si>
  <si>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</si>
  <si>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</si>
  <si>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</si>
  <si>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</si>
  <si>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</si>
  <si>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</si>
  <si>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</si>
  <si>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</si>
  <si>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</si>
  <si>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</si>
  <si>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</si>
  <si>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</si>
  <si>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</si>
  <si>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</si>
  <si>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</si>
  <si>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</si>
  <si>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</si>
  <si>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</si>
  <si>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</si>
  <si>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</si>
  <si>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</si>
  <si>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</si>
  <si>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</si>
  <si>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</si>
  <si>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</si>
  <si>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</si>
  <si>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</si>
  <si>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</si>
  <si>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</si>
  <si>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</si>
  <si>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</si>
  <si>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</si>
  <si>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</si>
  <si>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</si>
  <si>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</si>
  <si>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</si>
  <si>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</si>
  <si>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</si>
  <si>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</si>
  <si>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</si>
  <si>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</si>
  <si>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</si>
  <si>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</si>
  <si>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</si>
  <si>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</si>
  <si>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</si>
  <si>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</si>
  <si>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</si>
  <si>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</si>
  <si>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</si>
  <si>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</si>
  <si>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</si>
  <si>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</si>
  <si>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</si>
  <si>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</si>
  <si>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</si>
  <si>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</si>
  <si>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</si>
  <si>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</si>
  <si>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</si>
  <si>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</si>
  <si>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</si>
  <si>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</si>
  <si>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</si>
  <si>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</si>
  <si>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</si>
  <si>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</si>
  <si>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</si>
  <si>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</si>
  <si>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</si>
  <si>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</si>
  <si>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</si>
  <si>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</si>
  <si>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</si>
  <si>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</si>
  <si>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</si>
  <si>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</si>
  <si>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</si>
  <si>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</si>
  <si>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</si>
  <si>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</si>
  <si>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</si>
  <si>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</si>
  <si>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</si>
  <si>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</si>
  <si>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</si>
  <si>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</si>
  <si>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</si>
  <si>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</si>
  <si>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</si>
  <si>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</si>
  <si>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</si>
  <si>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</si>
  <si>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</si>
  <si>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</si>
  <si>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</si>
  <si>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</si>
  <si>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</si>
  <si>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</si>
  <si>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</si>
  <si>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</si>
  <si>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</si>
  <si>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</si>
  <si>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</si>
  <si>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</si>
  <si>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</si>
  <si>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</si>
  <si>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</si>
  <si>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</si>
  <si>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</si>
  <si>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</si>
  <si>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</si>
  <si>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</si>
  <si>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</si>
  <si>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</si>
  <si>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</si>
  <si>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</si>
  <si>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</si>
  <si>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</si>
  <si>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</si>
  <si>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</si>
  <si>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</si>
  <si>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</si>
  <si>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</si>
  <si>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</si>
  <si>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</si>
  <si>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</si>
  <si>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</si>
  <si>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</si>
  <si>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</si>
  <si>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</si>
  <si>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</si>
  <si>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</si>
  <si>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</si>
  <si>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</si>
  <si>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</si>
  <si>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</si>
  <si>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</si>
  <si>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</si>
  <si>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</si>
  <si>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</si>
  <si>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</si>
  <si>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</si>
  <si>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</si>
  <si>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</si>
  <si>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</si>
  <si>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</si>
  <si>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</si>
  <si>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</si>
  <si>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</si>
  <si>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</si>
  <si>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</si>
  <si>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</si>
  <si>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</si>
  <si>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</si>
  <si>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</si>
  <si>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</si>
  <si>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</si>
  <si>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</si>
  <si>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</si>
  <si>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</si>
  <si>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</si>
  <si>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</si>
  <si>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</si>
  <si>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</si>
  <si>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</si>
  <si>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</si>
  <si>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</si>
  <si>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</si>
  <si>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</si>
  <si>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</si>
  <si>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</si>
  <si>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</si>
  <si>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</si>
  <si>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</si>
  <si>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</si>
  <si>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</si>
  <si>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</si>
  <si>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</si>
  <si>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</si>
  <si>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</si>
  <si>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</si>
  <si>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</si>
  <si>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</si>
  <si>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</si>
  <si>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</si>
  <si>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</si>
  <si>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</si>
  <si>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</si>
  <si>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</si>
  <si>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</si>
  <si>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</si>
  <si>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</si>
  <si>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</si>
  <si>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</si>
  <si>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</si>
  <si>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</si>
  <si>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</si>
  <si>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</si>
  <si>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</si>
  <si>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</si>
  <si>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</si>
  <si>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</si>
  <si>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</si>
  <si>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</si>
  <si>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</si>
  <si>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</si>
  <si>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</si>
  <si>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</si>
  <si>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</si>
  <si>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</si>
  <si>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</si>
  <si>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</si>
  <si>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</si>
  <si>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</si>
  <si>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</si>
  <si>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</si>
  <si>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</si>
  <si>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</si>
  <si>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</si>
  <si>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</si>
  <si>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</si>
  <si>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</si>
  <si>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</si>
  <si>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</si>
  <si>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</si>
  <si>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</si>
  <si>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</si>
  <si>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</si>
  <si>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</si>
  <si>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</si>
  <si>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</si>
  <si>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</si>
  <si>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</si>
  <si>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</si>
  <si>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</si>
  <si>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</si>
  <si>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</si>
  <si>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</si>
  <si>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</si>
  <si>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</si>
  <si>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</si>
  <si>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</si>
  <si>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</si>
  <si>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</si>
  <si>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</si>
  <si>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</si>
  <si>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</si>
  <si>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</si>
  <si>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</si>
  <si>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</si>
  <si>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</si>
  <si>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</si>
  <si>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</si>
  <si>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</si>
  <si>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</si>
  <si>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</si>
  <si>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</si>
  <si>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</si>
  <si>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</si>
  <si>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</si>
  <si>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</si>
  <si>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</si>
  <si>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</si>
  <si>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</si>
  <si>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</si>
  <si>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</si>
  <si>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</si>
  <si>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</si>
  <si>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</si>
  <si>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</si>
  <si>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</si>
  <si>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</si>
  <si>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</si>
  <si>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</si>
  <si>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</si>
  <si>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</si>
  <si>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</si>
  <si>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</si>
  <si>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</si>
  <si>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</si>
  <si>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</si>
  <si>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</si>
  <si>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</si>
  <si>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</si>
  <si>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</si>
  <si>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</si>
  <si>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</si>
  <si>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</si>
  <si>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</si>
  <si>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</si>
  <si>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</si>
  <si>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</si>
  <si>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</si>
  <si>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</si>
  <si>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</si>
  <si>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</si>
  <si>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</si>
  <si>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</si>
  <si>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</si>
  <si>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</si>
  <si>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</si>
  <si>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</si>
  <si>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</si>
  <si>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</si>
  <si>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</si>
  <si>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</si>
  <si>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</si>
  <si>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</si>
  <si>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</si>
  <si>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</si>
  <si>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</si>
  <si>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</si>
  <si>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</si>
  <si>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</si>
  <si>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</si>
  <si>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</si>
  <si>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</si>
  <si>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</si>
  <si>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</si>
  <si>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</si>
  <si>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</si>
  <si>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</si>
  <si>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</si>
  <si>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</si>
  <si>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</si>
  <si>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</si>
  <si>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</si>
  <si>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</si>
  <si>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</si>
  <si>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</si>
  <si>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</si>
  <si>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</si>
  <si>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</si>
  <si>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</si>
  <si>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</si>
  <si>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</si>
  <si>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</si>
  <si>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</si>
  <si>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</si>
  <si>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</si>
  <si>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</si>
  <si>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</si>
  <si>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</si>
  <si>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</si>
  <si>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</si>
  <si>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</si>
  <si>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</si>
  <si>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</si>
  <si>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</si>
  <si>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</si>
  <si>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</si>
  <si>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</si>
  <si>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</si>
  <si>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</si>
  <si>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</si>
  <si>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</si>
  <si>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</si>
  <si>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</si>
  <si>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</si>
  <si>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</si>
  <si>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</si>
  <si>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</si>
  <si>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</si>
  <si>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</si>
  <si>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</si>
  <si>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</si>
  <si>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</si>
  <si>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</si>
  <si>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</si>
  <si>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</si>
  <si>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</si>
  <si>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</si>
  <si>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</si>
  <si>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</si>
  <si>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</si>
  <si>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</si>
  <si>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</si>
  <si>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</si>
  <si>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</si>
  <si>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</si>
  <si>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</si>
  <si>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</si>
  <si>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</si>
  <si>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</si>
  <si>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</si>
  <si>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</si>
  <si>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</si>
  <si>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</si>
  <si>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</si>
  <si>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</si>
  <si>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</si>
  <si>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</si>
  <si>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</si>
  <si>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</si>
  <si>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</si>
  <si>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</si>
  <si>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</si>
  <si>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</si>
  <si>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</si>
  <si>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</si>
  <si>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</si>
  <si>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</si>
  <si>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</si>
  <si>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</si>
  <si>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</si>
  <si>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</si>
  <si>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</si>
  <si>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</si>
  <si>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</si>
  <si>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</si>
  <si>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</si>
  <si>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</si>
  <si>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</si>
  <si>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</si>
  <si>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</si>
  <si>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</si>
  <si>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</si>
  <si>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</si>
  <si>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</si>
  <si>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</si>
  <si>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</si>
  <si>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</si>
  <si>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</si>
  <si>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</si>
  <si>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</si>
  <si>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</si>
  <si>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</si>
  <si>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</si>
  <si>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</si>
  <si>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</si>
  <si>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</si>
  <si>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</si>
  <si>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</si>
  <si>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</si>
  <si>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</si>
  <si>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</si>
  <si>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</si>
  <si>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</si>
  <si>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</si>
  <si>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</si>
  <si>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</si>
  <si>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</si>
  <si>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</si>
  <si>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</si>
  <si>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</si>
  <si>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</si>
  <si>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</si>
  <si>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</si>
  <si>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</si>
  <si>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</si>
  <si>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</si>
  <si>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</si>
  <si>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</si>
  <si>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</si>
  <si>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</si>
  <si>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</si>
  <si>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</si>
  <si>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</si>
  <si>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</si>
  <si>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</si>
  <si>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</si>
  <si>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</si>
  <si>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</si>
  <si>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</si>
  <si>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</si>
  <si>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</si>
  <si>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</si>
  <si>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</si>
  <si>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</si>
  <si>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</si>
  <si>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</si>
  <si>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</si>
  <si>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</si>
  <si>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</si>
  <si>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</si>
  <si>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</si>
  <si>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</si>
  <si>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</si>
  <si>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</si>
  <si>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</si>
  <si>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</si>
  <si>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</si>
  <si>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</si>
  <si>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</si>
  <si>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</si>
  <si>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</si>
  <si>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</si>
  <si>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</si>
  <si>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</si>
  <si>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</si>
  <si>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</si>
  <si>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</si>
  <si>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</si>
  <si>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</si>
  <si>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</si>
  <si>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</si>
  <si>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</si>
  <si>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</si>
  <si>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</si>
  <si>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</si>
  <si>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</si>
  <si>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</si>
  <si>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</si>
  <si>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</si>
  <si>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</si>
  <si>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</si>
  <si>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</si>
  <si>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</si>
  <si>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</si>
  <si>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</si>
  <si>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</si>
  <si>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</si>
  <si>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</si>
  <si>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</si>
  <si>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</si>
  <si>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</si>
  <si>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</si>
  <si>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</si>
  <si>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</si>
  <si>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</si>
  <si>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</si>
  <si>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</si>
  <si>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</si>
  <si>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</si>
  <si>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</si>
  <si>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</si>
  <si>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</si>
  <si>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</si>
  <si>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</si>
  <si>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</si>
  <si>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</si>
  <si>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</si>
  <si>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</si>
  <si>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</si>
  <si>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</si>
  <si>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</si>
  <si>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</si>
  <si>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</si>
  <si>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</si>
  <si>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</si>
  <si>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</si>
  <si>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</si>
  <si>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</si>
  <si>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</si>
  <si>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</si>
  <si>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</si>
  <si>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</si>
  <si>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</si>
  <si>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</si>
  <si>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</si>
  <si>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</si>
  <si>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</si>
  <si>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</si>
  <si>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</si>
  <si>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</si>
  <si>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</si>
  <si>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</si>
  <si>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</si>
  <si>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</si>
  <si>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</si>
  <si>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</si>
  <si>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</si>
  <si>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</si>
  <si>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</si>
  <si>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</si>
  <si>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</si>
  <si>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</si>
  <si>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</si>
  <si>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</si>
  <si>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</si>
  <si>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</si>
  <si>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</si>
  <si>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</si>
  <si>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</si>
  <si>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</si>
  <si>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</si>
  <si>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</si>
  <si>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</si>
  <si>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</si>
  <si>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</si>
  <si>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</si>
  <si>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</si>
  <si>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</si>
  <si>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</si>
  <si>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</si>
  <si>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</si>
  <si>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</si>
  <si>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</si>
  <si>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</si>
  <si>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</si>
  <si>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</si>
  <si>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</si>
  <si>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</si>
  <si>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</si>
  <si>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</si>
  <si>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</si>
  <si>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</si>
  <si>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</si>
  <si>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</si>
  <si>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</si>
  <si>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</si>
  <si>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</si>
  <si>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</si>
  <si>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</si>
  <si>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</si>
  <si>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</si>
  <si>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</si>
  <si>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</si>
  <si>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</si>
  <si>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</si>
  <si>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</si>
  <si>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</si>
  <si>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</si>
  <si>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</si>
  <si>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</si>
  <si>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</si>
  <si>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</si>
  <si>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</si>
  <si>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</si>
  <si>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</si>
  <si>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</si>
  <si>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</si>
  <si>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</si>
  <si>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</si>
  <si>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</si>
  <si>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</si>
  <si>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</si>
  <si>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</si>
  <si>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</si>
  <si>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</si>
  <si>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</si>
  <si>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</si>
  <si>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</si>
  <si>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</si>
  <si>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</si>
  <si>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</si>
  <si>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</si>
  <si>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</si>
  <si>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</si>
  <si>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</si>
  <si>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</si>
  <si>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</si>
  <si>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</si>
  <si>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</si>
  <si>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</si>
  <si>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</si>
  <si>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</si>
  <si>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</si>
  <si>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</si>
  <si>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</si>
  <si>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</si>
  <si>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</si>
  <si>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</si>
  <si>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</si>
  <si>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</si>
  <si>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</si>
  <si>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</si>
  <si>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</si>
  <si>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</si>
  <si>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</si>
  <si>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</si>
  <si>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</si>
  <si>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</si>
  <si>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</si>
  <si>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</si>
  <si>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</si>
  <si>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</si>
  <si>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</si>
  <si>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</si>
  <si>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</si>
  <si>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</si>
  <si>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</si>
  <si>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</si>
  <si>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</si>
  <si>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</si>
  <si>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</si>
  <si>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</si>
  <si>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</si>
  <si>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</si>
  <si>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</si>
  <si>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</si>
  <si>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</si>
  <si>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</si>
  <si>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</si>
  <si>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</si>
  <si>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</si>
  <si>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</si>
  <si>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</si>
  <si>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</si>
  <si>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</si>
  <si>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</si>
  <si>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</si>
  <si>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</si>
  <si>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</si>
  <si>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</si>
  <si>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</si>
  <si>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</si>
  <si>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</si>
  <si>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</si>
  <si>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</si>
  <si>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</si>
  <si>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</si>
  <si>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</si>
  <si>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</si>
  <si>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</si>
  <si>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</si>
  <si>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</si>
  <si>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</si>
  <si>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</si>
  <si>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</si>
  <si>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</si>
  <si>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</si>
  <si>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</si>
  <si>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</si>
  <si>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</si>
  <si>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</si>
  <si>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</si>
  <si>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</si>
  <si>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</si>
  <si>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</si>
  <si>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</si>
  <si>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</si>
  <si>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</si>
  <si>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</si>
  <si>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</si>
  <si>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</si>
  <si>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</si>
  <si>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</si>
  <si>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</si>
  <si>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</si>
  <si>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</si>
  <si>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</si>
  <si>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</si>
  <si>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</si>
  <si>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</si>
  <si>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</si>
  <si>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</si>
  <si>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</si>
  <si>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</si>
  <si>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</si>
  <si>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</si>
  <si>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</si>
  <si>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</si>
  <si>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</si>
  <si>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</si>
  <si>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</si>
  <si>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</si>
  <si>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</si>
  <si>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</si>
  <si>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</si>
  <si>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</si>
  <si>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</si>
  <si>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</si>
  <si>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</si>
  <si>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</si>
  <si>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</si>
  <si>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</si>
  <si>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</si>
  <si>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</si>
  <si>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</si>
  <si>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</si>
  <si>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</si>
  <si>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</si>
  <si>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</si>
  <si>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</si>
  <si>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</si>
  <si>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</si>
  <si>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</si>
  <si>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</si>
  <si>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</si>
  <si>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</si>
  <si>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</si>
  <si>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</si>
  <si>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</si>
  <si>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</si>
  <si>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</si>
  <si>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</si>
  <si>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</si>
  <si>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</si>
  <si>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</si>
  <si>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</si>
  <si>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</si>
  <si>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</si>
  <si>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</si>
  <si>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</si>
  <si>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</si>
  <si>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</si>
  <si>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</si>
  <si>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</si>
  <si>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</si>
  <si>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</si>
  <si>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</si>
  <si>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</si>
  <si>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</si>
  <si>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</si>
  <si>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</si>
  <si>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</si>
  <si>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</si>
  <si>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</si>
  <si>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</si>
  <si>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</si>
  <si>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</si>
  <si>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</si>
  <si>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</si>
  <si>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</si>
  <si>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</si>
  <si>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</si>
  <si>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</si>
  <si>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</si>
  <si>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</si>
  <si>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</si>
  <si>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</si>
  <si>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</si>
  <si>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</si>
  <si>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</si>
  <si>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</si>
  <si>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</si>
  <si>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</si>
  <si>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</si>
  <si>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</si>
  <si>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</si>
  <si>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</si>
  <si>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</si>
  <si>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</si>
  <si>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</si>
  <si>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</si>
  <si>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</si>
  <si>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</si>
  <si>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</si>
  <si>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</si>
  <si>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</si>
  <si>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</si>
  <si>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</si>
  <si>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</si>
  <si>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</si>
  <si>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</si>
  <si>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</si>
  <si>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</si>
  <si>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</si>
  <si>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</si>
  <si>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</si>
  <si>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</si>
  <si>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</si>
  <si>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</si>
  <si>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</si>
  <si>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</si>
  <si>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</si>
  <si>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</si>
  <si>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</si>
  <si>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</si>
  <si>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</si>
  <si>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</si>
  <si>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</si>
  <si>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</si>
  <si>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</si>
  <si>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</si>
  <si>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</si>
  <si>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</si>
  <si>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</si>
  <si>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</si>
  <si>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</si>
  <si>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</si>
  <si>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</si>
  <si>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</si>
  <si>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</si>
  <si>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</si>
  <si>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</si>
  <si>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</si>
  <si>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</si>
  <si>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</si>
  <si>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</si>
  <si>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</si>
  <si>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</si>
  <si>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</si>
  <si>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</si>
  <si>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</si>
  <si>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</si>
  <si>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</si>
  <si>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</si>
  <si>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</si>
  <si>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</si>
  <si>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</si>
  <si>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</si>
  <si>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</si>
  <si>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</si>
  <si>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</si>
  <si>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</si>
  <si>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</si>
  <si>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</si>
  <si>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</si>
  <si>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</si>
  <si>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</si>
  <si>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</si>
  <si>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</si>
  <si>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</si>
  <si>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</si>
  <si>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</si>
  <si>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</si>
  <si>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</si>
  <si>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</si>
  <si>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</si>
  <si>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</si>
  <si>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</si>
  <si>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</si>
  <si>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</si>
  <si>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</si>
  <si>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</si>
  <si>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</si>
  <si>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</si>
  <si>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</si>
  <si>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</si>
  <si>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</si>
  <si>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</si>
  <si>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</si>
  <si>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</si>
  <si>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</si>
  <si>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</si>
  <si>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</si>
  <si>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</si>
  <si>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</si>
  <si>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</si>
  <si>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</si>
  <si>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</si>
  <si>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</si>
  <si>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</si>
  <si>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</si>
  <si>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</si>
  <si>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</si>
  <si>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</si>
  <si>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</si>
  <si>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</si>
  <si>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</si>
  <si>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</si>
  <si>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</si>
  <si>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</si>
  <si>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</si>
  <si>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</si>
  <si>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</si>
  <si>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</si>
  <si>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</si>
  <si>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</si>
  <si>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</si>
  <si>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</si>
  <si>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</si>
  <si>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</si>
  <si>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</si>
  <si>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</si>
  <si>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</si>
  <si>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</si>
  <si>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</si>
  <si>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</si>
  <si>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</si>
  <si>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</si>
  <si>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</si>
  <si>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</si>
  <si>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</si>
  <si>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</si>
  <si>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</si>
  <si>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</si>
  <si>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</si>
  <si>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</si>
  <si>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</si>
  <si>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</si>
  <si>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</si>
  <si>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</si>
  <si>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</si>
  <si>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</si>
  <si>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</si>
  <si>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</si>
  <si>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</si>
  <si>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</si>
  <si>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</si>
  <si>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</si>
  <si>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</si>
  <si>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</si>
  <si>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</si>
  <si>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</si>
  <si>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</si>
  <si>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</si>
  <si>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</si>
  <si>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</si>
  <si>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</si>
  <si>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</si>
  <si>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</si>
  <si>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</si>
  <si>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</si>
  <si>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</si>
  <si>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</si>
  <si>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</si>
  <si>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</si>
  <si>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</si>
  <si>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</si>
  <si>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</si>
  <si>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</si>
  <si>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</si>
  <si>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</si>
  <si>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</si>
  <si>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</si>
  <si>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</si>
  <si>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</si>
  <si>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</si>
  <si>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</si>
  <si>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</si>
  <si>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</si>
  <si>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</si>
  <si>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</si>
  <si>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</si>
  <si>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</si>
  <si>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</si>
  <si>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</si>
  <si>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</si>
  <si>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</si>
  <si>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</si>
  <si>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</si>
  <si>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</si>
  <si>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</si>
  <si>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</si>
  <si>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</si>
  <si>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</si>
  <si>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</si>
  <si>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</si>
  <si>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</si>
  <si>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</si>
  <si>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</si>
  <si>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</si>
  <si>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</si>
  <si>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</si>
  <si>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</si>
  <si>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</si>
  <si>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</si>
  <si>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</si>
  <si>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</si>
  <si>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</si>
  <si>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</si>
  <si>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</si>
  <si>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</si>
  <si>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</si>
  <si>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</si>
  <si>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</si>
  <si>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</si>
  <si>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</si>
  <si>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</si>
  <si>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</si>
  <si>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</si>
  <si>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</si>
  <si>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</si>
  <si>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</si>
  <si>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</si>
  <si>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</si>
  <si>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</si>
  <si>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</si>
  <si>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</si>
  <si>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</si>
  <si>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</si>
  <si>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</si>
  <si>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</si>
  <si>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</si>
  <si>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</si>
  <si>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</si>
  <si>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</si>
  <si>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</si>
  <si>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</si>
  <si>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</si>
  <si>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</si>
  <si>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</si>
  <si>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</si>
  <si>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</si>
  <si>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</si>
  <si>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</si>
  <si>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</si>
  <si>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</si>
  <si>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</si>
  <si>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</si>
  <si>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</si>
  <si>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</si>
  <si>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</si>
  <si>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</si>
  <si>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</si>
  <si>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</si>
  <si>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</si>
  <si>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</si>
  <si>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</si>
  <si>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</si>
  <si>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</si>
  <si>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</si>
  <si>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</si>
  <si>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</si>
  <si>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</si>
  <si>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</si>
  <si>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</si>
  <si>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</si>
  <si>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</si>
  <si>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</si>
  <si>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</si>
  <si>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</si>
  <si>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</si>
  <si>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</si>
  <si>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</si>
  <si>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</si>
  <si>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</si>
  <si>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</si>
  <si>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</si>
  <si>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</si>
  <si>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</si>
  <si>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</si>
  <si>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</si>
  <si>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</si>
  <si>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</si>
  <si>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</si>
  <si>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</si>
  <si>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</si>
  <si>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</si>
  <si>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</si>
  <si>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</si>
  <si>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</si>
  <si>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</si>
  <si>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</si>
  <si>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</si>
  <si>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</si>
  <si>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</si>
  <si>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</si>
  <si>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</si>
  <si>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</si>
  <si>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</si>
  <si>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</si>
  <si>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</si>
  <si>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</si>
  <si>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</si>
  <si>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</si>
  <si>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</si>
  <si>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</si>
  <si>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</si>
  <si>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</si>
  <si>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</si>
  <si>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</si>
  <si>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</si>
  <si>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</si>
  <si>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</si>
  <si>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</si>
  <si>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</si>
  <si>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</si>
  <si>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</si>
  <si>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</si>
  <si>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</si>
  <si>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</si>
  <si>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</si>
  <si>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</si>
  <si>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</si>
  <si>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</si>
  <si>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</si>
  <si>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</si>
  <si>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</si>
  <si>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</si>
  <si>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</si>
  <si>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</si>
  <si>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</si>
  <si>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</si>
  <si>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</si>
  <si>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</si>
  <si>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</si>
  <si>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</si>
  <si>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</si>
  <si>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</si>
  <si>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</si>
  <si>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Column Labels</t>
  </si>
  <si>
    <t>Grand Total</t>
  </si>
  <si>
    <t>(All)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</si>
  <si>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</si>
  <si>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</si>
  <si>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</si>
  <si>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</si>
  <si>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</si>
  <si>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</si>
  <si>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</si>
  <si>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</si>
  <si>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</si>
  <si>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</si>
  <si>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</si>
  <si>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</si>
  <si>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</si>
  <si>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</si>
  <si>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theater</t>
  </si>
  <si>
    <t xml:space="preserve">Goal </t>
  </si>
  <si>
    <t xml:space="preserve">Number Successful </t>
  </si>
  <si>
    <t>Number Failed</t>
  </si>
  <si>
    <t>Number Canceled</t>
  </si>
  <si>
    <t>Total Projects</t>
  </si>
  <si>
    <t xml:space="preserve">Percentage Successful 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</si>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</sst>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9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vs Launch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vs Launch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vs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 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C-49C4-9DC6-C6F6E7D3FCA8}"/>
            </c:ext>
          </c:extLst>
        </c:ser>
        <c:ser>
          <c:idx val="1"/>
          <c:order val="1"/>
          <c:tx>
            <c:strRef>
              <c:f>'Theater Outcomes vs Launch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vs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FC-49C4-9DC6-C6F6E7D3FCA8}"/>
            </c:ext>
          </c:extLst>
        </c:ser>
        <c:ser>
          <c:idx val="2"/>
          <c:order val="2"/>
          <c:tx>
            <c:strRef>
              <c:f>'Theater Outcomes vs Launch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vs Launch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 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FC-49C4-9DC6-C6F6E7D3F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232216"/>
        <c:axId val="495228936"/>
      </c:lineChart>
      <c:catAx>
        <c:axId val="49523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28936"/>
        <c:crosses val="autoZero"/>
        <c:auto val="1"/>
        <c:lblAlgn val="ctr"/>
        <c:lblOffset val="100"/>
        <c:noMultiLvlLbl val="0"/>
      </c:catAx>
      <c:valAx>
        <c:axId val="49522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3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Sheet2!$G$1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Sheet2!$B$2:$B$13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Sheet2!$G$2:$G$13</c:f>
              <c:numCache>
                <c:formatCode>0%</c:formatCode>
                <c:ptCount val="12"/>
                <c:pt idx="0">
                  <c:v>0.75800000000000001</c:v>
                </c:pt>
                <c:pt idx="1">
                  <c:v>0.72650000000000003</c:v>
                </c:pt>
                <c:pt idx="2">
                  <c:v>0.55030000000000001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AE-4FD2-B4BF-AB27ADBB6AFD}"/>
            </c:ext>
          </c:extLst>
        </c:ser>
        <c:ser>
          <c:idx val="5"/>
          <c:order val="5"/>
          <c:tx>
            <c:strRef>
              <c:f>Sheet2!$H$1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Sheet2!$B$2:$B$13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Sheet2!$H$2:$H$13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AE-4FD2-B4BF-AB27ADBB6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2545480"/>
        <c:axId val="6417182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Sheet2!$B$2:$B$13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Sheet2!$C$2:$C$13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DAE-4FD2-B4BF-AB27ADBB6AF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DAE-4FD2-B4BF-AB27ADBB6AF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DAE-4FD2-B4BF-AB27ADBB6AF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AE-4FD2-B4BF-AB27ADBB6AF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Sheet2!$I$1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Sheet2!$I$2:$I$13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ADAE-4FD2-B4BF-AB27ADBB6AFD}"/>
                  </c:ext>
                </c:extLst>
              </c15:ser>
            </c15:filteredLineSeries>
          </c:ext>
        </c:extLst>
      </c:lineChart>
      <c:catAx>
        <c:axId val="48254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718208"/>
        <c:crosses val="autoZero"/>
        <c:auto val="1"/>
        <c:lblAlgn val="ctr"/>
        <c:lblOffset val="100"/>
        <c:noMultiLvlLbl val="0"/>
      </c:catAx>
      <c:valAx>
        <c:axId val="64171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54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9524</xdr:rowOff>
    </xdr:from>
    <xdr:to>
      <xdr:col>6</xdr:col>
      <xdr:colOff>390526</xdr:colOff>
      <xdr:row>36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CFA64-FEF4-39A8-0E5B-54A57D7F0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504824</xdr:colOff>
      <xdr:row>13</xdr:row>
      <xdr:rowOff>190499</xdr:rowOff>
    </xdr:from>
    <xdr:to>
      <xdr:col>8</xdr:col>
      <xdr:colOff>590550</xdr:colOff>
      <xdr:row>32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1FE8D8-16CD-AE8D-0F9E-A49208675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y Harris" refreshedDate="44936.931052662039" createdVersion="8" refreshedVersion="8" minRefreshableVersion="3" recordCount="4114" xr:uid="{CFD624E9-DFDB-4BE8-974A-99EB9BC79DB2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7618C0-35C0-4971-8271-FE89FAA5CA19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7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8261E-BBC0-44F1-81AE-F53214E911A8}">
  <dimension ref="A1:E18"/>
  <sheetViews>
    <sheetView workbookViewId="0">
      <selection activeCell="H14" sqref="H1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7" bestFit="1" customWidth="1"/>
    <col min="8" max="8" width="12.42578125" bestFit="1" customWidth="1"/>
    <col min="9" max="9" width="17" bestFit="1" customWidth="1"/>
    <col min="10" max="10" width="17.5703125" bestFit="1" customWidth="1"/>
    <col min="11" max="11" width="22.140625" bestFit="1" customWidth="1"/>
  </cols>
  <sheetData>
    <row r="1" spans="1:5" x14ac:dyDescent="0.25">
      <c r="A1" s="10" t="s">
        <v>8306</v>
      </c>
      <c r="B1" t="s">
        <v>8327</v>
      </c>
    </row>
    <row r="2" spans="1:5" x14ac:dyDescent="0.25">
      <c r="A2" s="10" t="s">
        <v>8308</v>
      </c>
      <c r="B2" t="s">
        <v>8312</v>
      </c>
    </row>
    <row r="4" spans="1:5" x14ac:dyDescent="0.25">
      <c r="A4" s="10" t="s">
        <v>8326</v>
      </c>
      <c r="B4" s="10" t="s">
        <v>8310</v>
      </c>
    </row>
    <row r="5" spans="1:5" x14ac:dyDescent="0.25">
      <c r="A5" s="10" t="s">
        <v>8313</v>
      </c>
      <c r="B5" t="s">
        <v>8218</v>
      </c>
      <c r="C5" t="s">
        <v>8220</v>
      </c>
      <c r="D5" t="s">
        <v>8219</v>
      </c>
      <c r="E5" t="s">
        <v>8311</v>
      </c>
    </row>
    <row r="6" spans="1:5" x14ac:dyDescent="0.25">
      <c r="A6" s="11" t="s">
        <v>8320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1" t="s">
        <v>8321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1" t="s">
        <v>8322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1" t="s">
        <v>8323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1" t="s">
        <v>8314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1" t="s">
        <v>8324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1" t="s">
        <v>8315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1" t="s">
        <v>8316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1" t="s">
        <v>8317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1" t="s">
        <v>8318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1" t="s">
        <v>8319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1" t="s">
        <v>8325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1" t="s">
        <v>8311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F9A68-5484-4CA3-971F-673BDA4DABE5}">
  <dimension ref="B1:I13"/>
  <sheetViews>
    <sheetView tabSelected="1" topLeftCell="B1" workbookViewId="0">
      <selection activeCell="E34" sqref="E34"/>
    </sheetView>
  </sheetViews>
  <sheetFormatPr defaultRowHeight="15" x14ac:dyDescent="0.25"/>
  <cols>
    <col min="2" max="2" width="15.42578125" customWidth="1"/>
    <col min="3" max="3" width="19.5703125" customWidth="1"/>
    <col min="4" max="4" width="16.140625" customWidth="1"/>
    <col min="5" max="5" width="19.42578125" customWidth="1"/>
    <col min="6" max="6" width="17.140625" customWidth="1"/>
    <col min="7" max="7" width="22.28515625" style="15" customWidth="1"/>
    <col min="8" max="8" width="21.140625" style="15" customWidth="1"/>
    <col min="9" max="9" width="21.5703125" customWidth="1"/>
    <col min="10" max="10" width="23.140625" customWidth="1"/>
    <col min="11" max="11" width="20.7109375" customWidth="1"/>
  </cols>
  <sheetData>
    <row r="1" spans="2:9" s="1" customFormat="1" x14ac:dyDescent="0.25">
      <c r="B1" s="1" t="s">
        <v>8328</v>
      </c>
      <c r="C1" s="1" t="s">
        <v>8329</v>
      </c>
      <c r="D1" s="1" t="s">
        <v>8330</v>
      </c>
      <c r="E1" s="1" t="s">
        <v>8331</v>
      </c>
      <c r="F1" s="1" t="s">
        <v>8332</v>
      </c>
      <c r="G1" s="14" t="s">
        <v>8333</v>
      </c>
      <c r="H1" s="14" t="s">
        <v>8334</v>
      </c>
      <c r="I1" s="1" t="s">
        <v>8335</v>
      </c>
    </row>
    <row r="2" spans="2:9" x14ac:dyDescent="0.25">
      <c r="B2" t="s">
        <v>8336</v>
      </c>
      <c r="C2">
        <f>COUNTIFS(Kickstarter!$D:$D,"&lt;1000",Kickstarter!Q:Q,"plays",Kickstarter!F:F,"successful")</f>
        <v>141</v>
      </c>
      <c r="D2">
        <f>COUNTIFS(Kickstarter!$D:$D,"&lt;1000",Kickstarter!Q:Q,"plays",Kickstarter!F:F,"failed")</f>
        <v>45</v>
      </c>
      <c r="E2">
        <f>COUNTIFS(Kickstarter!$D:$D,"&lt;1000",Kickstarter!Q:Q,"plays",Kickstarter!F:F,"canceled")</f>
        <v>0</v>
      </c>
      <c r="F2">
        <f>SUM(C2:E2)</f>
        <v>186</v>
      </c>
      <c r="G2" s="15">
        <v>0.75800000000000001</v>
      </c>
      <c r="H2" s="15">
        <v>0.24</v>
      </c>
      <c r="I2" s="13">
        <v>0</v>
      </c>
    </row>
    <row r="3" spans="2:9" x14ac:dyDescent="0.25">
      <c r="B3" t="s">
        <v>8337</v>
      </c>
      <c r="C3">
        <f>COUNTIFS(Kickstarter!$D:$D,"&gt;=1000",Kickstarter!Q:Q,"plays",Kickstarter!F:F,"successful",Kickstarter!$D:$D,"&lt;=4999")</f>
        <v>388</v>
      </c>
      <c r="D3">
        <f>COUNTIFS(Kickstarter!$D:$D,"&gt;=1000",Kickstarter!Q:Q,"plays",Kickstarter!F:F,"failed",Kickstarter!$D:$D,"&lt;=4999")</f>
        <v>146</v>
      </c>
      <c r="E3">
        <f>COUNTIFS(Kickstarter!$D:$D,"&gt;=1000",Kickstarter!Q:Q,"plays",Kickstarter!F:F,"canceled",Kickstarter!$D:$D,"&lt;=4999")</f>
        <v>0</v>
      </c>
      <c r="F3">
        <f t="shared" ref="F3:F13" si="0">SUM(C3:E3)</f>
        <v>534</v>
      </c>
      <c r="G3" s="15">
        <v>0.72650000000000003</v>
      </c>
      <c r="H3" s="15">
        <v>0.27</v>
      </c>
      <c r="I3" s="13">
        <v>0</v>
      </c>
    </row>
    <row r="4" spans="2:9" x14ac:dyDescent="0.25">
      <c r="B4" t="s">
        <v>8338</v>
      </c>
      <c r="C4">
        <f>COUNTIFS(Kickstarter!$D:$D,"&gt;=5000",Kickstarter!Q:Q,"plays",Kickstarter!F:F,"successful",Kickstarter!$D:$D,"&lt;=9999")</f>
        <v>93</v>
      </c>
      <c r="D4">
        <f>COUNTIFS(Kickstarter!$D:$D,"&gt;=5000",Kickstarter!Q:Q,"plays",Kickstarter!F:F,"failed",Kickstarter!$D:$D,"&lt;=9999")</f>
        <v>76</v>
      </c>
      <c r="E4">
        <f>COUNTIFS(Kickstarter!$D:$D,"&gt;=5000",Kickstarter!Q:Q,"plays",Kickstarter!F:F,"canceled",Kickstarter!$D:$D,"&lt;=9999")</f>
        <v>0</v>
      </c>
      <c r="F4">
        <f t="shared" si="0"/>
        <v>169</v>
      </c>
      <c r="G4" s="15">
        <v>0.55030000000000001</v>
      </c>
      <c r="H4" s="15">
        <v>0.45</v>
      </c>
      <c r="I4" s="13">
        <v>0</v>
      </c>
    </row>
    <row r="5" spans="2:9" x14ac:dyDescent="0.25">
      <c r="B5" t="s">
        <v>8339</v>
      </c>
      <c r="C5">
        <f>COUNTIFS(Kickstarter!$D:$D,"&gt;=10000",Kickstarter!Q:Q,"plays",Kickstarter!F:F,"successful",Kickstarter!$D:$D,"&lt;=14999")</f>
        <v>39</v>
      </c>
      <c r="D5">
        <f>COUNTIFS(Kickstarter!$D:$D,"&gt;=10000",Kickstarter!Q:Q,"plays",Kickstarter!F:F,"failed",Kickstarter!$D:$D,"&lt;=14999")</f>
        <v>33</v>
      </c>
      <c r="E5">
        <f>COUNTIFS(Kickstarter!$D:$D,"&gt;=10000",Kickstarter!Q:Q,"plays",Kickstarter!F:F,"canceled",Kickstarter!$D:$D,"&lt;=14999")</f>
        <v>0</v>
      </c>
      <c r="F5">
        <f t="shared" si="0"/>
        <v>72</v>
      </c>
      <c r="G5" s="15">
        <v>0.54</v>
      </c>
      <c r="H5" s="15">
        <v>0.46</v>
      </c>
      <c r="I5" s="13">
        <v>0</v>
      </c>
    </row>
    <row r="6" spans="2:9" x14ac:dyDescent="0.25">
      <c r="B6" t="s">
        <v>8340</v>
      </c>
      <c r="C6">
        <f>COUNTIFS(Kickstarter!$D:$D,"&gt;=15000",Kickstarter!Q:Q,"plays",Kickstarter!F:F,"successful",Kickstarter!$D:$D,"&lt;=19999")</f>
        <v>12</v>
      </c>
      <c r="D6">
        <f>COUNTIFS(Kickstarter!$D:$D,"&gt;=15000",Kickstarter!Q:Q,"plays",Kickstarter!F:F,"failed",Kickstarter!$D:$D,"&lt;=19999")</f>
        <v>12</v>
      </c>
      <c r="E6">
        <f>COUNTIFS(Kickstarter!$D:$D,"&gt;=15000",Kickstarter!Q:Q,"plays",Kickstarter!F:F,"canceled",Kickstarter!$D:$D,"&lt;=19999")</f>
        <v>0</v>
      </c>
      <c r="F6">
        <f t="shared" si="0"/>
        <v>24</v>
      </c>
      <c r="G6" s="15">
        <v>0.5</v>
      </c>
      <c r="H6" s="15">
        <v>0.5</v>
      </c>
      <c r="I6" s="13">
        <v>0</v>
      </c>
    </row>
    <row r="7" spans="2:9" x14ac:dyDescent="0.25">
      <c r="B7" t="s">
        <v>8341</v>
      </c>
      <c r="C7">
        <f>COUNTIFS(Kickstarter!$D:$D,"&gt;=20000",Kickstarter!Q:Q,"plays",Kickstarter!F:F,"successful",Kickstarter!$D:$D,"&lt;=24999")</f>
        <v>9</v>
      </c>
      <c r="D7">
        <f>COUNTIFS(Kickstarter!$D:$D,"&gt;=20000",Kickstarter!Q:Q,"plays",Kickstarter!F:F,"failed",Kickstarter!$D:$D,"&lt;=24999")</f>
        <v>11</v>
      </c>
      <c r="E7">
        <f>COUNTIFS(Kickstarter!$D:$D,"&gt;=20000",Kickstarter!Q:Q,"plays",Kickstarter!F:F,"canceled",Kickstarter!$D:$D,"&lt;=24999")</f>
        <v>0</v>
      </c>
      <c r="F7">
        <f t="shared" si="0"/>
        <v>20</v>
      </c>
      <c r="G7" s="15">
        <v>0.45</v>
      </c>
      <c r="H7" s="15">
        <v>0.55000000000000004</v>
      </c>
      <c r="I7" s="13">
        <v>0</v>
      </c>
    </row>
    <row r="8" spans="2:9" x14ac:dyDescent="0.25">
      <c r="B8" t="s">
        <v>8342</v>
      </c>
      <c r="C8">
        <f>COUNTIFS(Kickstarter!$D:$D,"&gt;=25000",Kickstarter!Q:Q,"plays",Kickstarter!F:F,"successful",Kickstarter!$D:$D,"&lt;=29999")</f>
        <v>1</v>
      </c>
      <c r="D8">
        <f>COUNTIFS(Kickstarter!$D:$D,"&gt;=25000",Kickstarter!Q:Q,"plays",Kickstarter!F:F,"failed",Kickstarter!$D:$D,"&lt;=29999")</f>
        <v>4</v>
      </c>
      <c r="E8">
        <f>COUNTIFS(Kickstarter!$D:$D,"&gt;=25000",Kickstarter!Q:Q,"plays",Kickstarter!F:F,"canceled",Kickstarter!$D:$D,"&lt;=29999")</f>
        <v>0</v>
      </c>
      <c r="F8">
        <f t="shared" si="0"/>
        <v>5</v>
      </c>
      <c r="G8" s="15">
        <v>0.2</v>
      </c>
      <c r="H8" s="15">
        <v>0.8</v>
      </c>
      <c r="I8" s="13">
        <v>0</v>
      </c>
    </row>
    <row r="9" spans="2:9" x14ac:dyDescent="0.25">
      <c r="B9" t="s">
        <v>8343</v>
      </c>
      <c r="C9">
        <f>COUNTIFS(Kickstarter!$D:$D,"&gt;=30000",Kickstarter!Q:Q,"plays",Kickstarter!F:F,"successful",Kickstarter!$D:$D,"&lt;=34999")</f>
        <v>3</v>
      </c>
      <c r="D9">
        <f>COUNTIFS(Kickstarter!$D:$D,"&gt;=30000",Kickstarter!Q:Q,"plays",Kickstarter!F:F,"failed",Kickstarter!$D:$D,"&lt;=34999")</f>
        <v>8</v>
      </c>
      <c r="E9">
        <f>COUNTIFS(Kickstarter!$D:$D,"&gt;=30000",Kickstarter!Q:Q,"plays",Kickstarter!F:F,"canceled",Kickstarter!$D:$D,"&lt;=34999")</f>
        <v>0</v>
      </c>
      <c r="F9">
        <f t="shared" si="0"/>
        <v>11</v>
      </c>
      <c r="G9" s="15">
        <v>0.27</v>
      </c>
      <c r="H9" s="15">
        <v>0.73</v>
      </c>
      <c r="I9" s="13">
        <v>0</v>
      </c>
    </row>
    <row r="10" spans="2:9" x14ac:dyDescent="0.25">
      <c r="B10" t="s">
        <v>8344</v>
      </c>
      <c r="C10">
        <f>COUNTIFS(Kickstarter!$D:$D,"&gt;=35000",Kickstarter!Q:Q,"plays",Kickstarter!F:F,"successful",Kickstarter!$D:$D,"&lt;=39999")</f>
        <v>4</v>
      </c>
      <c r="D10">
        <f>COUNTIFS(Kickstarter!$D:$D,"&gt;=35000",Kickstarter!Q:Q,"plays",Kickstarter!F:F,"failed",Kickstarter!$D:$D,"&lt;=39999")</f>
        <v>2</v>
      </c>
      <c r="E10">
        <f>COUNTIFS(Kickstarter!$D:$D,"&gt;=35000",Kickstarter!Q:Q,"plays",Kickstarter!F:F,"canceled",Kickstarter!$D:$D,"&lt;=39999")</f>
        <v>0</v>
      </c>
      <c r="F10">
        <f t="shared" si="0"/>
        <v>6</v>
      </c>
      <c r="G10" s="15">
        <v>0.67</v>
      </c>
      <c r="H10" s="15">
        <v>0.33</v>
      </c>
      <c r="I10" s="13">
        <v>0</v>
      </c>
    </row>
    <row r="11" spans="2:9" x14ac:dyDescent="0.25">
      <c r="B11" t="s">
        <v>8345</v>
      </c>
      <c r="C11">
        <f>COUNTIFS(Kickstarter!$D:$D,"&gt;=40000",Kickstarter!Q:Q,"plays",Kickstarter!F:F,"successful",Kickstarter!$D:$D,"&lt;=44999")</f>
        <v>2</v>
      </c>
      <c r="D11">
        <f>COUNTIFS(Kickstarter!$D:$D,"&gt;=40000",Kickstarter!Q:Q,"plays",Kickstarter!F:F,"failed",Kickstarter!$D:$D,"&lt;=44999")</f>
        <v>1</v>
      </c>
      <c r="E11">
        <f>COUNTIFS(Kickstarter!$D:$D,"&gt;=40000",Kickstarter!Q:Q,"plays",Kickstarter!F:F,"canceled",Kickstarter!$D:$D,"&lt;=44999")</f>
        <v>0</v>
      </c>
      <c r="F11">
        <f t="shared" si="0"/>
        <v>3</v>
      </c>
      <c r="G11" s="15">
        <v>0.67</v>
      </c>
      <c r="H11" s="15">
        <v>0.33</v>
      </c>
      <c r="I11" s="13">
        <v>0</v>
      </c>
    </row>
    <row r="12" spans="2:9" x14ac:dyDescent="0.25">
      <c r="B12" t="s">
        <v>8347</v>
      </c>
      <c r="C12">
        <f>COUNTIFS(Kickstarter!$D:$D,"&gt;=45000",Kickstarter!Q:Q,"plays",Kickstarter!F:F,"successful",Kickstarter!$D:$D,"&lt;=49999")</f>
        <v>0</v>
      </c>
      <c r="D12">
        <f>COUNTIFS(Kickstarter!$D:$D,"&gt;=45000",Kickstarter!Q:Q,"plays",Kickstarter!F:F,"failed",Kickstarter!$D:$D,"&lt;=49999")</f>
        <v>1</v>
      </c>
      <c r="E12">
        <f>COUNTIFS(Kickstarter!$D:$D,"&gt;=45000",Kickstarter!Q:Q,"plays",Kickstarter!F:F,"canceled",Kickstarter!$D:$D,"&lt;=49999")</f>
        <v>0</v>
      </c>
      <c r="F12">
        <f t="shared" si="0"/>
        <v>1</v>
      </c>
      <c r="G12" s="15">
        <v>0</v>
      </c>
      <c r="H12" s="15">
        <v>1</v>
      </c>
      <c r="I12" s="13">
        <v>0</v>
      </c>
    </row>
    <row r="13" spans="2:9" x14ac:dyDescent="0.25">
      <c r="B13" t="s">
        <v>8346</v>
      </c>
      <c r="C13">
        <f>COUNTIFS(Kickstarter!$D:$D,"&gt;=50000",Kickstarter!Q:Q,"plays",Kickstarter!F:F,"successful")</f>
        <v>2</v>
      </c>
      <c r="D13">
        <f>COUNTIFS(Kickstarter!$D:$D,"&gt;=50000",Kickstarter!Q:Q,"plays",Kickstarter!F:F,"failed")</f>
        <v>14</v>
      </c>
      <c r="E13">
        <f>COUNTIFS(Kickstarter!$D:$D,"&gt;=50000",Kickstarter!Q:Q,"plays",Kickstarter!F:F,"canceled")</f>
        <v>0</v>
      </c>
      <c r="F13">
        <f t="shared" si="0"/>
        <v>16</v>
      </c>
      <c r="G13" s="15">
        <v>0.13</v>
      </c>
      <c r="H13" s="15">
        <v>0.88</v>
      </c>
      <c r="I13" s="13"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topLeftCell="N1" zoomScale="95" zoomScaleNormal="95" workbookViewId="0">
      <selection activeCell="Q122" sqref="Q1:Q1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6.42578125" customWidth="1"/>
    <col min="16" max="16" width="24.42578125" customWidth="1"/>
    <col min="17" max="17" width="23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</row>
    <row r="2" spans="1:18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</sheetData>
  <autoFilter ref="A1:R4115" xr:uid="{00000000-0001-0000-0000-000000000000}">
    <filterColumn colId="5">
      <filters>
        <filter val="cancele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vs Launch </vt:lpstr>
      <vt:lpstr>Sheet2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Lucy Harris</cp:lastModifiedBy>
  <dcterms:created xsi:type="dcterms:W3CDTF">2017-04-20T15:17:24Z</dcterms:created>
  <dcterms:modified xsi:type="dcterms:W3CDTF">2023-01-11T04:19:22Z</dcterms:modified>
</cp:coreProperties>
</file>