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mc:AlternateContent xmlns:mc="http://schemas.openxmlformats.org/markup-compatibility/2006">
    <mc:Choice Requires="x15">
      <x15ac:absPath xmlns:x15ac="http://schemas.microsoft.com/office/spreadsheetml/2010/11/ac" url="/Users/lasure/Desktop/UofT MMF/MMF 1929 Asset Management/a1/"/>
    </mc:Choice>
  </mc:AlternateContent>
  <xr:revisionPtr revIDLastSave="0" documentId="13_ncr:1_{279BD091-D6DD-6249-88EE-26728D1FC446}" xr6:coauthVersionLast="47" xr6:coauthVersionMax="47" xr10:uidLastSave="{00000000-0000-0000-0000-000000000000}"/>
  <bookViews>
    <workbookView xWindow="-5840" yWindow="-20680" windowWidth="34760" windowHeight="18960" activeTab="3" xr2:uid="{00000000-000D-0000-FFFF-FFFF00000000}"/>
  </bookViews>
  <sheets>
    <sheet name="Cover Page" sheetId="24" r:id="rId1"/>
    <sheet name="Comparison" sheetId="20" r:id="rId2"/>
    <sheet name="Strategy Document" sheetId="26" r:id="rId3"/>
    <sheet name="Customed Covered_C Equity (fix)" sheetId="14" r:id="rId4"/>
    <sheet name="Industry Analysis" sheetId="21" state="hidden" r:id="rId5"/>
    <sheet name="Customed Covered_C Option (fix)" sheetId="23" r:id="rId6"/>
    <sheet name="ETF - ZDY (fix)" sheetId="16" r:id="rId7"/>
    <sheet name="Covered Call ETF - ZWH (fix)" sheetId="11" r:id="rId8"/>
    <sheet name="ZWH - Call Option (fix)" sheetId="18" r:id="rId9"/>
    <sheet name="Compare - ZDY&amp;ZWH (fix)" sheetId="15" r:id="rId10"/>
    <sheet name="Compare - ZDY&amp;ZWH" sheetId="3" r:id="rId11"/>
    <sheet name="ETF - ZDY" sheetId="10" r:id="rId12"/>
    <sheet name="Covered Call ETF - ZWH" sheetId="17" r:id="rId13"/>
    <sheet name="ZWH - Call Option" sheetId="12" r:id="rId14"/>
    <sheet name="Customed Covered_C Option" sheetId="22" r:id="rId15"/>
    <sheet name="ZDY-Characteristics" sheetId="6" state="hidden" r:id="rId16"/>
    <sheet name="ZDY-Scenarios" sheetId="7" state="hidden" r:id="rId17"/>
    <sheet name="ZDY-Tracking Error" sheetId="8" state="hidden" r:id="rId18"/>
    <sheet name="ZDY-Performance" sheetId="9" state="hidden" r:id="rId19"/>
  </sheets>
  <definedNames>
    <definedName name="_xlnm._FilterDatabase" localSheetId="10" hidden="1">'Compare - ZDY&amp;ZWH'!$AD$1:$AD$12</definedName>
    <definedName name="_xlnm._FilterDatabase" localSheetId="12" hidden="1">'Covered Call ETF - ZWH'!$A$1:$AA$93</definedName>
    <definedName name="_xlnm._FilterDatabase" localSheetId="7" hidden="1">'Covered Call ETF - ZWH (fix)'!$A$1:$AA$93</definedName>
    <definedName name="_xlnm._FilterDatabase" localSheetId="3" hidden="1">'Customed Covered_C Equity (fix)'!$A$1:$G$1</definedName>
    <definedName name="_xlnm._FilterDatabase" localSheetId="11" hidden="1">'ETF - ZDY'!$A$1:$AI$1</definedName>
    <definedName name="_xlnm._FilterDatabase" localSheetId="6" hidden="1">'ETF - ZDY (fix)'!$A$1:$AR$105</definedName>
    <definedName name="_xlnm._FilterDatabase" localSheetId="8" hidden="1">'ZWH - Call Option (fix)'!$A$1:$Q$1</definedName>
  </definedNames>
  <calcPr calcId="191029"/>
  <pivotCaches>
    <pivotCache cacheId="11"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8" i="14" l="1"/>
  <c r="K3" i="23"/>
  <c r="E43" i="23"/>
  <c r="E41" i="23"/>
  <c r="E40" i="23"/>
  <c r="E39" i="23"/>
  <c r="E36" i="23"/>
  <c r="E35" i="23"/>
  <c r="E34" i="23"/>
  <c r="E30" i="23"/>
  <c r="E28" i="23"/>
  <c r="E27" i="23"/>
  <c r="E25" i="23"/>
  <c r="E23" i="23"/>
  <c r="E21" i="23"/>
  <c r="E20" i="23"/>
  <c r="E17" i="23"/>
  <c r="E14" i="23"/>
  <c r="E11" i="23"/>
  <c r="E10" i="23"/>
  <c r="J8" i="23"/>
  <c r="E8" i="23"/>
  <c r="E6" i="23"/>
  <c r="M7" i="22"/>
  <c r="N7" i="22"/>
  <c r="L3" i="22"/>
  <c r="R49" i="22"/>
  <c r="O4" i="22"/>
  <c r="S31" i="22"/>
  <c r="S38" i="22"/>
  <c r="AA3" i="22"/>
  <c r="Y5" i="22"/>
  <c r="Z16" i="22"/>
  <c r="W16" i="22"/>
  <c r="W31" i="22"/>
  <c r="W49" i="22"/>
  <c r="U5" i="22"/>
  <c r="Z33" i="22"/>
  <c r="P3" i="22"/>
  <c r="L5" i="22"/>
  <c r="AA7" i="22"/>
  <c r="W50" i="22"/>
  <c r="Y16" i="22"/>
  <c r="R7" i="22"/>
  <c r="U49" i="22"/>
  <c r="L7" i="22"/>
  <c r="O16" i="22"/>
  <c r="V31" i="22"/>
  <c r="Y31" i="22"/>
  <c r="L49" i="22"/>
  <c r="N33" i="22"/>
  <c r="L50" i="22"/>
  <c r="O3" i="22"/>
  <c r="U33" i="22"/>
  <c r="M50" i="22"/>
  <c r="M4" i="22"/>
  <c r="M16" i="22"/>
  <c r="P49" i="22"/>
  <c r="S33" i="22"/>
  <c r="U31" i="22"/>
  <c r="N3" i="22"/>
  <c r="T16" i="22"/>
  <c r="W38" i="22"/>
  <c r="Y50" i="22"/>
  <c r="W4" i="22"/>
  <c r="X38" i="22"/>
  <c r="Q16" i="22"/>
  <c r="R16" i="22"/>
  <c r="Z7" i="22"/>
  <c r="V33" i="22"/>
  <c r="T3" i="22"/>
  <c r="S4" i="22"/>
  <c r="R4" i="22"/>
  <c r="R5" i="22"/>
  <c r="R33" i="22"/>
  <c r="Z5" i="22"/>
  <c r="T4" i="22"/>
  <c r="T5" i="22"/>
  <c r="V3" i="22"/>
  <c r="Q7" i="22"/>
  <c r="V49" i="22"/>
  <c r="X16" i="22"/>
  <c r="V5" i="22"/>
  <c r="U16" i="22"/>
  <c r="O31" i="22"/>
  <c r="W7" i="22"/>
  <c r="Y49" i="22"/>
  <c r="AA50" i="22"/>
  <c r="AA33" i="22"/>
  <c r="Q49" i="22"/>
  <c r="S49" i="22"/>
  <c r="M33" i="22"/>
  <c r="X4" i="22"/>
  <c r="Q5" i="22"/>
  <c r="R31" i="22"/>
  <c r="N31" i="22"/>
  <c r="P31" i="22"/>
  <c r="Q38" i="22"/>
  <c r="AA49" i="22"/>
  <c r="N16" i="22"/>
  <c r="S5" i="22"/>
  <c r="N4" i="22"/>
  <c r="W3" i="22"/>
  <c r="AA16" i="22"/>
  <c r="S3" i="22"/>
  <c r="X3" i="22"/>
  <c r="O7" i="22"/>
  <c r="AA31" i="22"/>
  <c r="Z49" i="22"/>
  <c r="R38" i="22"/>
  <c r="Y3" i="22"/>
  <c r="L16" i="22"/>
  <c r="L38" i="22"/>
  <c r="Q33" i="22"/>
  <c r="P5" i="22"/>
  <c r="O50" i="22"/>
  <c r="O38" i="22"/>
  <c r="AA4" i="22"/>
  <c r="Q31" i="22"/>
  <c r="V4" i="22"/>
  <c r="R3" i="22"/>
  <c r="Q50" i="22"/>
  <c r="T50" i="22"/>
  <c r="Y7" i="22"/>
  <c r="N49" i="22"/>
  <c r="Y38" i="22"/>
  <c r="T38" i="22"/>
  <c r="AA5" i="22"/>
  <c r="U7" i="22"/>
  <c r="Y4" i="22"/>
  <c r="Z3" i="22"/>
  <c r="U3" i="22"/>
  <c r="M49" i="22"/>
  <c r="U50" i="22"/>
  <c r="N38" i="22"/>
  <c r="X7" i="22"/>
  <c r="U4" i="22"/>
  <c r="X50" i="22"/>
  <c r="T33" i="22"/>
  <c r="Q4" i="22"/>
  <c r="S7" i="22"/>
  <c r="V7" i="22"/>
  <c r="V16" i="22"/>
  <c r="S50" i="22"/>
  <c r="M38" i="22"/>
  <c r="L31" i="22"/>
  <c r="O33" i="22"/>
  <c r="V38" i="22"/>
  <c r="U38" i="22"/>
  <c r="Z4" i="22"/>
  <c r="T49" i="22"/>
  <c r="P38" i="22"/>
  <c r="Q3" i="22"/>
  <c r="P50" i="22"/>
  <c r="V50" i="22"/>
  <c r="O5" i="22"/>
  <c r="T7" i="22"/>
  <c r="M5" i="22"/>
  <c r="X31" i="22"/>
  <c r="L4" i="22"/>
  <c r="T31" i="22"/>
  <c r="L33" i="22"/>
  <c r="Z38" i="22"/>
  <c r="X33" i="22"/>
  <c r="R50" i="22"/>
  <c r="P4" i="22"/>
  <c r="W5" i="22"/>
  <c r="Z50" i="22"/>
  <c r="N5" i="22"/>
  <c r="S16" i="22"/>
  <c r="W33" i="22"/>
  <c r="M3" i="22"/>
  <c r="Y33" i="22"/>
  <c r="Z31" i="22"/>
  <c r="P16" i="22"/>
  <c r="P33" i="22"/>
  <c r="AA38" i="22"/>
  <c r="O49" i="22"/>
  <c r="M31" i="22"/>
  <c r="P7" i="22"/>
  <c r="X5" i="22"/>
  <c r="X49" i="22"/>
  <c r="N50" i="22"/>
  <c r="AA32" i="22"/>
  <c r="T32" i="22"/>
  <c r="W13" i="22"/>
  <c r="N26" i="22"/>
  <c r="V12" i="22"/>
  <c r="Y9" i="22"/>
  <c r="S32" i="22"/>
  <c r="U26" i="22"/>
  <c r="K26" i="22" s="1"/>
  <c r="V26" i="22"/>
  <c r="L13" i="22"/>
  <c r="V32" i="22"/>
  <c r="X26" i="22"/>
  <c r="Q9" i="22"/>
  <c r="R13" i="22"/>
  <c r="T9" i="22"/>
  <c r="Q12" i="22"/>
  <c r="U13" i="22"/>
  <c r="Y26" i="22"/>
  <c r="O26" i="22"/>
  <c r="O12" i="22"/>
  <c r="S9" i="22"/>
  <c r="Y12" i="22"/>
  <c r="T12" i="22"/>
  <c r="Y32" i="22"/>
  <c r="M26" i="22"/>
  <c r="U9" i="22"/>
  <c r="M13" i="22"/>
  <c r="M32" i="22"/>
  <c r="V9" i="22"/>
  <c r="M12" i="22"/>
  <c r="X12" i="22"/>
  <c r="X9" i="22"/>
  <c r="T13" i="22"/>
  <c r="Z12" i="22"/>
  <c r="S26" i="22"/>
  <c r="O13" i="22"/>
  <c r="R9" i="22"/>
  <c r="AA9" i="22"/>
  <c r="Z13" i="22"/>
  <c r="X32" i="22"/>
  <c r="R12" i="22"/>
  <c r="Z32" i="22"/>
  <c r="L9" i="22"/>
  <c r="AA26" i="22"/>
  <c r="O32" i="22"/>
  <c r="L12" i="22"/>
  <c r="Q26" i="22"/>
  <c r="S12" i="22"/>
  <c r="M9" i="22"/>
  <c r="P13" i="22"/>
  <c r="Z26" i="22"/>
  <c r="N13" i="22"/>
  <c r="W26" i="22"/>
  <c r="Y13" i="22"/>
  <c r="O9" i="22"/>
  <c r="S13" i="22"/>
  <c r="Z9" i="22"/>
  <c r="V13" i="22"/>
  <c r="W12" i="22"/>
  <c r="X13" i="22"/>
  <c r="P26" i="22"/>
  <c r="U12" i="22"/>
  <c r="R32" i="22"/>
  <c r="W32" i="22"/>
  <c r="N32" i="22"/>
  <c r="AA13" i="22"/>
  <c r="P32" i="22"/>
  <c r="W9" i="22"/>
  <c r="N12" i="22"/>
  <c r="P12" i="22"/>
  <c r="Q32" i="22"/>
  <c r="AA12" i="22"/>
  <c r="T26" i="22"/>
  <c r="U32" i="22"/>
  <c r="N9" i="22"/>
  <c r="L32" i="22"/>
  <c r="L26" i="22"/>
  <c r="R26" i="22"/>
  <c r="P9" i="22"/>
  <c r="Q13" i="22"/>
  <c r="L6" i="22"/>
  <c r="R6" i="22"/>
  <c r="X6" i="22"/>
  <c r="P8" i="22"/>
  <c r="V8" i="22"/>
  <c r="M6" i="22"/>
  <c r="S6" i="22"/>
  <c r="Y6" i="22"/>
  <c r="Q8" i="22"/>
  <c r="W8" i="22"/>
  <c r="Q11" i="22"/>
  <c r="W11" i="22"/>
  <c r="N6" i="22"/>
  <c r="T6" i="22"/>
  <c r="Z6" i="22"/>
  <c r="L8" i="22"/>
  <c r="R8" i="22"/>
  <c r="X8" i="22"/>
  <c r="L11" i="22"/>
  <c r="R11" i="22"/>
  <c r="X11" i="22"/>
  <c r="L14" i="22"/>
  <c r="R14" i="22"/>
  <c r="X14" i="22"/>
  <c r="N15" i="22"/>
  <c r="T15" i="22"/>
  <c r="Z15" i="22"/>
  <c r="L17" i="22"/>
  <c r="R17" i="22"/>
  <c r="X17" i="22"/>
  <c r="N18" i="22"/>
  <c r="T18" i="22"/>
  <c r="Z18" i="22"/>
  <c r="P19" i="22"/>
  <c r="V19" i="22"/>
  <c r="N21" i="22"/>
  <c r="T21" i="22"/>
  <c r="Z21" i="22"/>
  <c r="P22" i="22"/>
  <c r="V22" i="22"/>
  <c r="L23" i="22"/>
  <c r="R23" i="22"/>
  <c r="X23" i="22"/>
  <c r="N24" i="22"/>
  <c r="T24" i="22"/>
  <c r="Z24" i="22"/>
  <c r="P25" i="22"/>
  <c r="V25" i="22"/>
  <c r="N27" i="22"/>
  <c r="T27" i="22"/>
  <c r="Z27" i="22"/>
  <c r="P28" i="22"/>
  <c r="V28" i="22"/>
  <c r="L29" i="22"/>
  <c r="R29" i="22"/>
  <c r="X29" i="22"/>
  <c r="N30" i="22"/>
  <c r="T30" i="22"/>
  <c r="Z30" i="22"/>
  <c r="P34" i="22"/>
  <c r="V34" i="22"/>
  <c r="L35" i="22"/>
  <c r="R35" i="22"/>
  <c r="X35" i="22"/>
  <c r="N36" i="22"/>
  <c r="T36" i="22"/>
  <c r="Z36" i="22"/>
  <c r="P37" i="22"/>
  <c r="V37" i="22"/>
  <c r="N39" i="22"/>
  <c r="T39" i="22"/>
  <c r="Z39" i="22"/>
  <c r="P40" i="22"/>
  <c r="V40" i="22"/>
  <c r="L41" i="22"/>
  <c r="R41" i="22"/>
  <c r="X41" i="22"/>
  <c r="N42" i="22"/>
  <c r="T42" i="22"/>
  <c r="Z42" i="22"/>
  <c r="P43" i="22"/>
  <c r="V43" i="22"/>
  <c r="L44" i="22"/>
  <c r="R44" i="22"/>
  <c r="X44" i="22"/>
  <c r="N45" i="22"/>
  <c r="T45" i="22"/>
  <c r="Z45" i="22"/>
  <c r="P46" i="22"/>
  <c r="V46" i="22"/>
  <c r="L47" i="22"/>
  <c r="R47" i="22"/>
  <c r="X47" i="22"/>
  <c r="N48" i="22"/>
  <c r="T48" i="22"/>
  <c r="Z48" i="22"/>
  <c r="O6" i="22"/>
  <c r="U6" i="22"/>
  <c r="AA6" i="22"/>
  <c r="M8" i="22"/>
  <c r="S8" i="22"/>
  <c r="Y8" i="22"/>
  <c r="M11" i="22"/>
  <c r="S11" i="22"/>
  <c r="Y11" i="22"/>
  <c r="M14" i="22"/>
  <c r="S14" i="22"/>
  <c r="Y14" i="22"/>
  <c r="O15" i="22"/>
  <c r="U15" i="22"/>
  <c r="AA15" i="22"/>
  <c r="M17" i="22"/>
  <c r="S17" i="22"/>
  <c r="Y17" i="22"/>
  <c r="O18" i="22"/>
  <c r="U18" i="22"/>
  <c r="AA18" i="22"/>
  <c r="Q19" i="22"/>
  <c r="W19" i="22"/>
  <c r="O21" i="22"/>
  <c r="U21" i="22"/>
  <c r="AA21" i="22"/>
  <c r="Q22" i="22"/>
  <c r="W22" i="22"/>
  <c r="M23" i="22"/>
  <c r="S23" i="22"/>
  <c r="Y23" i="22"/>
  <c r="O24" i="22"/>
  <c r="U24" i="22"/>
  <c r="AA24" i="22"/>
  <c r="Q25" i="22"/>
  <c r="W25" i="22"/>
  <c r="O27" i="22"/>
  <c r="U27" i="22"/>
  <c r="AA27" i="22"/>
  <c r="Q28" i="22"/>
  <c r="W28" i="22"/>
  <c r="M29" i="22"/>
  <c r="S29" i="22"/>
  <c r="Y29" i="22"/>
  <c r="O30" i="22"/>
  <c r="U30" i="22"/>
  <c r="AA30" i="22"/>
  <c r="Q34" i="22"/>
  <c r="W34" i="22"/>
  <c r="M35" i="22"/>
  <c r="S35" i="22"/>
  <c r="Y35" i="22"/>
  <c r="O36" i="22"/>
  <c r="Q6" i="22"/>
  <c r="W6" i="22"/>
  <c r="O8" i="22"/>
  <c r="U8" i="22"/>
  <c r="AA8" i="22"/>
  <c r="O11" i="22"/>
  <c r="U11" i="22"/>
  <c r="AA11" i="22"/>
  <c r="O14" i="22"/>
  <c r="U14" i="22"/>
  <c r="AA14" i="22"/>
  <c r="Q15" i="22"/>
  <c r="W15" i="22"/>
  <c r="O17" i="22"/>
  <c r="U17" i="22"/>
  <c r="AA17" i="22"/>
  <c r="Q18" i="22"/>
  <c r="W18" i="22"/>
  <c r="M19" i="22"/>
  <c r="S19" i="22"/>
  <c r="Y19" i="22"/>
  <c r="Q21" i="22"/>
  <c r="W21" i="22"/>
  <c r="M22" i="22"/>
  <c r="S22" i="22"/>
  <c r="Y22" i="22"/>
  <c r="O23" i="22"/>
  <c r="U23" i="22"/>
  <c r="AA23" i="22"/>
  <c r="Q24" i="22"/>
  <c r="W24" i="22"/>
  <c r="M25" i="22"/>
  <c r="S25" i="22"/>
  <c r="Y25" i="22"/>
  <c r="Q27" i="22"/>
  <c r="W27" i="22"/>
  <c r="M28" i="22"/>
  <c r="S28" i="22"/>
  <c r="Y28" i="22"/>
  <c r="O29" i="22"/>
  <c r="U29" i="22"/>
  <c r="AA29" i="22"/>
  <c r="Q30" i="22"/>
  <c r="W30" i="22"/>
  <c r="M34" i="22"/>
  <c r="S34" i="22"/>
  <c r="Y34" i="22"/>
  <c r="O35" i="22"/>
  <c r="U35" i="22"/>
  <c r="AA35" i="22"/>
  <c r="Q36" i="22"/>
  <c r="W36" i="22"/>
  <c r="M37" i="22"/>
  <c r="S37" i="22"/>
  <c r="Y37" i="22"/>
  <c r="Q39" i="22"/>
  <c r="W39" i="22"/>
  <c r="M40" i="22"/>
  <c r="S40" i="22"/>
  <c r="Y40" i="22"/>
  <c r="O41" i="22"/>
  <c r="U41" i="22"/>
  <c r="AA41" i="22"/>
  <c r="Q42" i="22"/>
  <c r="W42" i="22"/>
  <c r="M43" i="22"/>
  <c r="S43" i="22"/>
  <c r="Y43" i="22"/>
  <c r="O44" i="22"/>
  <c r="U44" i="22"/>
  <c r="AA44" i="22"/>
  <c r="Q45" i="22"/>
  <c r="W45" i="22"/>
  <c r="M46" i="22"/>
  <c r="S46" i="22"/>
  <c r="Y46" i="22"/>
  <c r="O47" i="22"/>
  <c r="U47" i="22"/>
  <c r="AA47" i="22"/>
  <c r="Q48" i="22"/>
  <c r="W48" i="22"/>
  <c r="P11" i="22"/>
  <c r="P14" i="22"/>
  <c r="L15" i="22"/>
  <c r="X15" i="22"/>
  <c r="P17" i="22"/>
  <c r="L18" i="22"/>
  <c r="X18" i="22"/>
  <c r="T19" i="22"/>
  <c r="L21" i="22"/>
  <c r="L24" i="22"/>
  <c r="X24" i="22"/>
  <c r="T25" i="22"/>
  <c r="N8" i="22"/>
  <c r="T11" i="22"/>
  <c r="Q14" i="22"/>
  <c r="M15" i="22"/>
  <c r="Y15" i="22"/>
  <c r="Q17" i="22"/>
  <c r="M18" i="22"/>
  <c r="Y18" i="22"/>
  <c r="U19" i="22"/>
  <c r="M21" i="22"/>
  <c r="Y21" i="22"/>
  <c r="U22" i="22"/>
  <c r="Q23" i="22"/>
  <c r="P6" i="22"/>
  <c r="T8" i="22"/>
  <c r="V11" i="22"/>
  <c r="T14" i="22"/>
  <c r="P15" i="22"/>
  <c r="T17" i="22"/>
  <c r="P18" i="22"/>
  <c r="L19" i="22"/>
  <c r="X19" i="22"/>
  <c r="P21" i="22"/>
  <c r="L22" i="22"/>
  <c r="X22" i="22"/>
  <c r="T23" i="22"/>
  <c r="P24" i="22"/>
  <c r="L25" i="22"/>
  <c r="X25" i="22"/>
  <c r="P27" i="22"/>
  <c r="L28" i="22"/>
  <c r="X28" i="22"/>
  <c r="T29" i="22"/>
  <c r="P30" i="22"/>
  <c r="L34" i="22"/>
  <c r="X34" i="22"/>
  <c r="T35" i="22"/>
  <c r="P36" i="22"/>
  <c r="Y36" i="22"/>
  <c r="R37" i="22"/>
  <c r="AA37" i="22"/>
  <c r="M39" i="22"/>
  <c r="V39" i="22"/>
  <c r="O40" i="22"/>
  <c r="X40" i="22"/>
  <c r="Q41" i="22"/>
  <c r="Z41" i="22"/>
  <c r="S42" i="22"/>
  <c r="L43" i="22"/>
  <c r="U43" i="22"/>
  <c r="N44" i="22"/>
  <c r="W44" i="22"/>
  <c r="P45" i="22"/>
  <c r="Y45" i="22"/>
  <c r="R46" i="22"/>
  <c r="AA46" i="22"/>
  <c r="T47" i="22"/>
  <c r="M48" i="22"/>
  <c r="V48" i="22"/>
  <c r="V6" i="22"/>
  <c r="Z8" i="22"/>
  <c r="Z11" i="22"/>
  <c r="V14" i="22"/>
  <c r="R15" i="22"/>
  <c r="V17" i="22"/>
  <c r="R18" i="22"/>
  <c r="N19" i="22"/>
  <c r="Z19" i="22"/>
  <c r="R21" i="22"/>
  <c r="N22" i="22"/>
  <c r="Z22" i="22"/>
  <c r="V23" i="22"/>
  <c r="R24" i="22"/>
  <c r="N25" i="22"/>
  <c r="Z25" i="22"/>
  <c r="R27" i="22"/>
  <c r="N28" i="22"/>
  <c r="Z28" i="22"/>
  <c r="V29" i="22"/>
  <c r="R30" i="22"/>
  <c r="N34" i="22"/>
  <c r="Z34" i="22"/>
  <c r="V35" i="22"/>
  <c r="R36" i="22"/>
  <c r="AA36" i="22"/>
  <c r="T37" i="22"/>
  <c r="O39" i="22"/>
  <c r="X39" i="22"/>
  <c r="Q40" i="22"/>
  <c r="Z40" i="22"/>
  <c r="S41" i="22"/>
  <c r="L42" i="22"/>
  <c r="U42" i="22"/>
  <c r="W43" i="22"/>
  <c r="P44" i="22"/>
  <c r="Y44" i="22"/>
  <c r="R45" i="22"/>
  <c r="AA45" i="22"/>
  <c r="T46" i="22"/>
  <c r="M47" i="22"/>
  <c r="V47" i="22"/>
  <c r="O48" i="22"/>
  <c r="X48" i="22"/>
  <c r="Z43" i="22"/>
  <c r="W46" i="22"/>
  <c r="Y47" i="22"/>
  <c r="N43" i="22"/>
  <c r="L45" i="22"/>
  <c r="R48" i="22"/>
  <c r="W14" i="22"/>
  <c r="S15" i="22"/>
  <c r="W17" i="22"/>
  <c r="S18" i="22"/>
  <c r="O19" i="22"/>
  <c r="AA19" i="22"/>
  <c r="S21" i="22"/>
  <c r="O22" i="22"/>
  <c r="AA22" i="22"/>
  <c r="W23" i="22"/>
  <c r="S24" i="22"/>
  <c r="O25" i="22"/>
  <c r="AA25" i="22"/>
  <c r="S27" i="22"/>
  <c r="O28" i="22"/>
  <c r="AA28" i="22"/>
  <c r="W29" i="22"/>
  <c r="S30" i="22"/>
  <c r="O34" i="22"/>
  <c r="AA34" i="22"/>
  <c r="W35" i="22"/>
  <c r="S36" i="22"/>
  <c r="L37" i="22"/>
  <c r="U37" i="22"/>
  <c r="P39" i="22"/>
  <c r="Y39" i="22"/>
  <c r="R40" i="22"/>
  <c r="AA40" i="22"/>
  <c r="T41" i="22"/>
  <c r="M42" i="22"/>
  <c r="V42" i="22"/>
  <c r="O43" i="22"/>
  <c r="X43" i="22"/>
  <c r="Q44" i="22"/>
  <c r="Z44" i="22"/>
  <c r="S45" i="22"/>
  <c r="L46" i="22"/>
  <c r="U46" i="22"/>
  <c r="N47" i="22"/>
  <c r="W47" i="22"/>
  <c r="P48" i="22"/>
  <c r="Y48" i="22"/>
  <c r="N11" i="22"/>
  <c r="N14" i="22"/>
  <c r="Z14" i="22"/>
  <c r="V15" i="22"/>
  <c r="N17" i="22"/>
  <c r="Z17" i="22"/>
  <c r="V18" i="22"/>
  <c r="R19" i="22"/>
  <c r="V21" i="22"/>
  <c r="R22" i="22"/>
  <c r="N23" i="22"/>
  <c r="Z23" i="22"/>
  <c r="V24" i="22"/>
  <c r="R25" i="22"/>
  <c r="V27" i="22"/>
  <c r="R28" i="22"/>
  <c r="N29" i="22"/>
  <c r="Z29" i="22"/>
  <c r="V30" i="22"/>
  <c r="R34" i="22"/>
  <c r="N35" i="22"/>
  <c r="Z35" i="22"/>
  <c r="U36" i="22"/>
  <c r="N37" i="22"/>
  <c r="W37" i="22"/>
  <c r="R39" i="22"/>
  <c r="AA39" i="22"/>
  <c r="T40" i="22"/>
  <c r="M41" i="22"/>
  <c r="V41" i="22"/>
  <c r="O42" i="22"/>
  <c r="X42" i="22"/>
  <c r="Q43" i="22"/>
  <c r="S44" i="22"/>
  <c r="U45" i="22"/>
  <c r="N46" i="22"/>
  <c r="P47" i="22"/>
  <c r="AA48" i="22"/>
  <c r="X21" i="22"/>
  <c r="U28" i="22"/>
  <c r="Y30" i="22"/>
  <c r="Q35" i="22"/>
  <c r="Q37" i="22"/>
  <c r="L39" i="22"/>
  <c r="W40" i="22"/>
  <c r="R42" i="22"/>
  <c r="M44" i="22"/>
  <c r="X45" i="22"/>
  <c r="S47" i="22"/>
  <c r="T22" i="22"/>
  <c r="L27" i="22"/>
  <c r="P29" i="22"/>
  <c r="L36" i="22"/>
  <c r="X37" i="22"/>
  <c r="S39" i="22"/>
  <c r="N41" i="22"/>
  <c r="Y42" i="22"/>
  <c r="T44" i="22"/>
  <c r="O46" i="22"/>
  <c r="P23" i="22"/>
  <c r="M27" i="22"/>
  <c r="Q29" i="22"/>
  <c r="M36" i="22"/>
  <c r="Z37" i="22"/>
  <c r="U39" i="22"/>
  <c r="P41" i="22"/>
  <c r="AA42" i="22"/>
  <c r="V44" i="22"/>
  <c r="Q46" i="22"/>
  <c r="L48" i="22"/>
  <c r="Y24" i="22"/>
  <c r="X36" i="22"/>
  <c r="N40" i="22"/>
  <c r="T43" i="22"/>
  <c r="Z46" i="22"/>
  <c r="M24" i="22"/>
  <c r="X27" i="22"/>
  <c r="L30" i="22"/>
  <c r="T34" i="22"/>
  <c r="V36" i="22"/>
  <c r="L40" i="22"/>
  <c r="W41" i="22"/>
  <c r="R43" i="22"/>
  <c r="M45" i="22"/>
  <c r="X46" i="22"/>
  <c r="S48" i="22"/>
  <c r="Y27" i="22"/>
  <c r="M30" i="22"/>
  <c r="U34" i="22"/>
  <c r="Y41" i="22"/>
  <c r="O45" i="22"/>
  <c r="U48" i="22"/>
  <c r="U25" i="22"/>
  <c r="T28" i="22"/>
  <c r="X30" i="22"/>
  <c r="P35" i="22"/>
  <c r="O37" i="22"/>
  <c r="U40" i="22"/>
  <c r="P42" i="22"/>
  <c r="AA43" i="22"/>
  <c r="V45" i="22"/>
  <c r="Q47" i="22"/>
  <c r="Z47" i="22"/>
  <c r="V2" i="22"/>
  <c r="R2" i="22"/>
  <c r="O2" i="22"/>
  <c r="Y2" i="22"/>
  <c r="Q2" i="22"/>
  <c r="AA2" i="22"/>
  <c r="M2" i="22"/>
  <c r="U2" i="22"/>
  <c r="W2" i="22"/>
  <c r="S2" i="22"/>
  <c r="X2" i="22"/>
  <c r="P2" i="22"/>
  <c r="N2" i="22"/>
  <c r="Z2" i="22"/>
  <c r="T2" i="22"/>
  <c r="L2" i="22"/>
  <c r="K3" i="22" l="1"/>
  <c r="J3" i="22" s="1"/>
  <c r="K13" i="22"/>
  <c r="J13" i="22" s="1"/>
  <c r="K16" i="22"/>
  <c r="J16" i="22" s="1"/>
  <c r="K31" i="22"/>
  <c r="J31" i="22" s="1"/>
  <c r="K33" i="22"/>
  <c r="J33" i="22" s="1"/>
  <c r="K7" i="22"/>
  <c r="J7" i="22" s="1"/>
  <c r="J26" i="22"/>
  <c r="K50" i="22"/>
  <c r="J50" i="22" s="1"/>
  <c r="K2" i="22"/>
  <c r="J2" i="22" s="1"/>
  <c r="K32" i="22"/>
  <c r="J32" i="22" s="1"/>
  <c r="K12" i="22"/>
  <c r="J12" i="22" s="1"/>
  <c r="K9" i="22"/>
  <c r="J9" i="22" s="1"/>
  <c r="K38" i="22"/>
  <c r="J38" i="22" s="1"/>
  <c r="K4" i="22"/>
  <c r="J4" i="22" s="1"/>
  <c r="K49" i="22"/>
  <c r="J49" i="22" s="1"/>
  <c r="K5" i="22"/>
  <c r="J5" i="22" s="1"/>
  <c r="J3" i="23"/>
  <c r="K9" i="23"/>
  <c r="J9" i="23" s="1"/>
  <c r="K4" i="23"/>
  <c r="J4" i="23" s="1"/>
  <c r="K16" i="23"/>
  <c r="J16" i="23" s="1"/>
  <c r="K2" i="23"/>
  <c r="J2" i="23" s="1"/>
  <c r="K13" i="23"/>
  <c r="J13" i="23" s="1"/>
  <c r="K5" i="23"/>
  <c r="J5" i="23" s="1"/>
  <c r="K7" i="23"/>
  <c r="J7" i="23" s="1"/>
  <c r="K26" i="23"/>
  <c r="J26" i="23" s="1"/>
  <c r="K31" i="23"/>
  <c r="J31" i="23" s="1"/>
  <c r="K12" i="23"/>
  <c r="J12" i="23" s="1"/>
  <c r="K32" i="23"/>
  <c r="J32" i="23" s="1"/>
  <c r="K33" i="23"/>
  <c r="J33" i="23" s="1"/>
  <c r="K38" i="23"/>
  <c r="J38" i="23" s="1"/>
  <c r="K49" i="23"/>
  <c r="J49" i="23" s="1"/>
  <c r="K50" i="23"/>
  <c r="J50" i="23" s="1"/>
  <c r="J8" i="22"/>
  <c r="D90" i="11"/>
  <c r="D91" i="11"/>
  <c r="D92" i="11"/>
  <c r="D93" i="11"/>
  <c r="E43" i="22"/>
  <c r="E41" i="22"/>
  <c r="E40" i="22"/>
  <c r="E39" i="22"/>
  <c r="E36" i="22"/>
  <c r="E35" i="22"/>
  <c r="E34" i="22"/>
  <c r="E30" i="22"/>
  <c r="E28" i="22"/>
  <c r="E27" i="22"/>
  <c r="E25" i="22"/>
  <c r="E23" i="22"/>
  <c r="E21" i="22"/>
  <c r="E20" i="22"/>
  <c r="E17" i="22"/>
  <c r="E14" i="22"/>
  <c r="E11" i="22"/>
  <c r="E10" i="22"/>
  <c r="E8" i="22"/>
  <c r="E6" i="22"/>
  <c r="F14" i="14"/>
  <c r="G14" i="14"/>
  <c r="H14" i="14"/>
  <c r="I14" i="14"/>
  <c r="J14" i="14"/>
  <c r="K14" i="14"/>
  <c r="L14" i="14"/>
  <c r="M14" i="14"/>
  <c r="N14" i="14"/>
  <c r="O14" i="14"/>
  <c r="P14" i="14"/>
  <c r="Q14" i="14"/>
  <c r="R14" i="14"/>
  <c r="S14" i="14"/>
  <c r="T14" i="14"/>
  <c r="U14" i="14"/>
  <c r="V14" i="14"/>
  <c r="W14" i="14"/>
  <c r="X14" i="14"/>
  <c r="Y14" i="14"/>
  <c r="Z14" i="14"/>
  <c r="F15" i="14"/>
  <c r="G15" i="14"/>
  <c r="H15" i="14"/>
  <c r="I15" i="14"/>
  <c r="J15" i="14"/>
  <c r="K15" i="14"/>
  <c r="L15" i="14"/>
  <c r="M15" i="14"/>
  <c r="N15" i="14"/>
  <c r="O15" i="14"/>
  <c r="P15" i="14"/>
  <c r="Q15" i="14"/>
  <c r="R15" i="14"/>
  <c r="S15" i="14"/>
  <c r="T15" i="14"/>
  <c r="U15" i="14"/>
  <c r="V15" i="14"/>
  <c r="W15" i="14"/>
  <c r="X15" i="14"/>
  <c r="Y15" i="14"/>
  <c r="Z15" i="14"/>
  <c r="F16" i="14"/>
  <c r="G16" i="14"/>
  <c r="H16" i="14"/>
  <c r="I16" i="14"/>
  <c r="J16" i="14"/>
  <c r="K16" i="14"/>
  <c r="L16" i="14"/>
  <c r="M16" i="14"/>
  <c r="N16" i="14"/>
  <c r="O16" i="14"/>
  <c r="P16" i="14"/>
  <c r="Q16" i="14"/>
  <c r="R16" i="14"/>
  <c r="S16" i="14"/>
  <c r="T16" i="14"/>
  <c r="U16" i="14"/>
  <c r="V16" i="14"/>
  <c r="W16" i="14"/>
  <c r="X16" i="14"/>
  <c r="Y16" i="14"/>
  <c r="Z16" i="14"/>
  <c r="F17" i="14"/>
  <c r="G17" i="14"/>
  <c r="H17" i="14"/>
  <c r="I17" i="14"/>
  <c r="J17" i="14"/>
  <c r="K17" i="14"/>
  <c r="L17" i="14"/>
  <c r="M17" i="14"/>
  <c r="N17" i="14"/>
  <c r="O17" i="14"/>
  <c r="P17" i="14"/>
  <c r="Q17" i="14"/>
  <c r="R17" i="14"/>
  <c r="S17" i="14"/>
  <c r="T17" i="14"/>
  <c r="U17" i="14"/>
  <c r="V17" i="14"/>
  <c r="W17" i="14"/>
  <c r="X17" i="14"/>
  <c r="Y17" i="14"/>
  <c r="Z17" i="14"/>
  <c r="F18" i="14"/>
  <c r="G18" i="14"/>
  <c r="H18" i="14"/>
  <c r="I18" i="14"/>
  <c r="J18" i="14"/>
  <c r="K18" i="14"/>
  <c r="L18" i="14"/>
  <c r="M18" i="14"/>
  <c r="N18" i="14"/>
  <c r="O18" i="14"/>
  <c r="P18" i="14"/>
  <c r="Q18" i="14"/>
  <c r="R18" i="14"/>
  <c r="S18" i="14"/>
  <c r="T18" i="14"/>
  <c r="U18" i="14"/>
  <c r="V18" i="14"/>
  <c r="W18" i="14"/>
  <c r="X18" i="14"/>
  <c r="Y18" i="14"/>
  <c r="Z18" i="14"/>
  <c r="F19" i="14"/>
  <c r="G19" i="14"/>
  <c r="H19" i="14"/>
  <c r="I19" i="14"/>
  <c r="J19" i="14"/>
  <c r="K19" i="14"/>
  <c r="L19" i="14"/>
  <c r="M19" i="14"/>
  <c r="N19" i="14"/>
  <c r="O19" i="14"/>
  <c r="P19" i="14"/>
  <c r="Q19" i="14"/>
  <c r="R19" i="14"/>
  <c r="S19" i="14"/>
  <c r="T19" i="14"/>
  <c r="U19" i="14"/>
  <c r="V19" i="14"/>
  <c r="W19" i="14"/>
  <c r="X19" i="14"/>
  <c r="Y19" i="14"/>
  <c r="Z19" i="14"/>
  <c r="F20" i="14"/>
  <c r="G20" i="14"/>
  <c r="H20" i="14"/>
  <c r="I20" i="14"/>
  <c r="J20" i="14"/>
  <c r="K20" i="14"/>
  <c r="L20" i="14"/>
  <c r="M20" i="14"/>
  <c r="N20" i="14"/>
  <c r="O20" i="14"/>
  <c r="P20" i="14"/>
  <c r="Q20" i="14"/>
  <c r="R20" i="14"/>
  <c r="S20" i="14"/>
  <c r="T20" i="14"/>
  <c r="U20" i="14"/>
  <c r="V20" i="14"/>
  <c r="W20" i="14"/>
  <c r="X20" i="14"/>
  <c r="Y20" i="14"/>
  <c r="Z20" i="14"/>
  <c r="F21" i="14"/>
  <c r="G21" i="14"/>
  <c r="H21" i="14"/>
  <c r="I21" i="14"/>
  <c r="J21" i="14"/>
  <c r="K21" i="14"/>
  <c r="L21" i="14"/>
  <c r="M21" i="14"/>
  <c r="N21" i="14"/>
  <c r="O21" i="14"/>
  <c r="P21" i="14"/>
  <c r="Q21" i="14"/>
  <c r="R21" i="14"/>
  <c r="S21" i="14"/>
  <c r="T21" i="14"/>
  <c r="U21" i="14"/>
  <c r="V21" i="14"/>
  <c r="W21" i="14"/>
  <c r="X21" i="14"/>
  <c r="Y21" i="14"/>
  <c r="Z21" i="14"/>
  <c r="F22" i="14"/>
  <c r="G22" i="14"/>
  <c r="H22" i="14"/>
  <c r="I22" i="14"/>
  <c r="J22" i="14"/>
  <c r="K22" i="14"/>
  <c r="L22" i="14"/>
  <c r="M22" i="14"/>
  <c r="N22" i="14"/>
  <c r="O22" i="14"/>
  <c r="P22" i="14"/>
  <c r="Q22" i="14"/>
  <c r="R22" i="14"/>
  <c r="S22" i="14"/>
  <c r="T22" i="14"/>
  <c r="U22" i="14"/>
  <c r="V22" i="14"/>
  <c r="W22" i="14"/>
  <c r="X22" i="14"/>
  <c r="Y22" i="14"/>
  <c r="Z22" i="14"/>
  <c r="F23" i="14"/>
  <c r="G23" i="14"/>
  <c r="H23" i="14"/>
  <c r="I23" i="14"/>
  <c r="J23" i="14"/>
  <c r="K23" i="14"/>
  <c r="L23" i="14"/>
  <c r="M23" i="14"/>
  <c r="N23" i="14"/>
  <c r="O23" i="14"/>
  <c r="P23" i="14"/>
  <c r="Q23" i="14"/>
  <c r="R23" i="14"/>
  <c r="S23" i="14"/>
  <c r="T23" i="14"/>
  <c r="U23" i="14"/>
  <c r="V23" i="14"/>
  <c r="W23" i="14"/>
  <c r="X23" i="14"/>
  <c r="Y23" i="14"/>
  <c r="Z23" i="14"/>
  <c r="F24" i="14"/>
  <c r="G24" i="14"/>
  <c r="H24" i="14"/>
  <c r="I24" i="14"/>
  <c r="J24" i="14"/>
  <c r="K24" i="14"/>
  <c r="L24" i="14"/>
  <c r="M24" i="14"/>
  <c r="N24" i="14"/>
  <c r="O24" i="14"/>
  <c r="P24" i="14"/>
  <c r="Q24" i="14"/>
  <c r="R24" i="14"/>
  <c r="S24" i="14"/>
  <c r="T24" i="14"/>
  <c r="U24" i="14"/>
  <c r="V24" i="14"/>
  <c r="W24" i="14"/>
  <c r="X24" i="14"/>
  <c r="Y24" i="14"/>
  <c r="Z24" i="14"/>
  <c r="F25" i="14"/>
  <c r="G25" i="14"/>
  <c r="H25" i="14"/>
  <c r="I25" i="14"/>
  <c r="J25" i="14"/>
  <c r="K25" i="14"/>
  <c r="L25" i="14"/>
  <c r="M25" i="14"/>
  <c r="N25" i="14"/>
  <c r="O25" i="14"/>
  <c r="P25" i="14"/>
  <c r="Q25" i="14"/>
  <c r="R25" i="14"/>
  <c r="S25" i="14"/>
  <c r="T25" i="14"/>
  <c r="U25" i="14"/>
  <c r="V25" i="14"/>
  <c r="W25" i="14"/>
  <c r="X25" i="14"/>
  <c r="Y25" i="14"/>
  <c r="Z25" i="14"/>
  <c r="F26" i="14"/>
  <c r="G26" i="14"/>
  <c r="H26" i="14"/>
  <c r="I26" i="14"/>
  <c r="J26" i="14"/>
  <c r="K26" i="14"/>
  <c r="L26" i="14"/>
  <c r="M26" i="14"/>
  <c r="N26" i="14"/>
  <c r="O26" i="14"/>
  <c r="P26" i="14"/>
  <c r="Q26" i="14"/>
  <c r="R26" i="14"/>
  <c r="S26" i="14"/>
  <c r="T26" i="14"/>
  <c r="U26" i="14"/>
  <c r="V26" i="14"/>
  <c r="W26" i="14"/>
  <c r="X26" i="14"/>
  <c r="Y26" i="14"/>
  <c r="Z26" i="14"/>
  <c r="F27" i="14"/>
  <c r="G27" i="14"/>
  <c r="H27" i="14"/>
  <c r="I27" i="14"/>
  <c r="J27" i="14"/>
  <c r="K27" i="14"/>
  <c r="L27" i="14"/>
  <c r="M27" i="14"/>
  <c r="N27" i="14"/>
  <c r="O27" i="14"/>
  <c r="P27" i="14"/>
  <c r="Q27" i="14"/>
  <c r="R27" i="14"/>
  <c r="S27" i="14"/>
  <c r="T27" i="14"/>
  <c r="U27" i="14"/>
  <c r="V27" i="14"/>
  <c r="W27" i="14"/>
  <c r="X27" i="14"/>
  <c r="Y27" i="14"/>
  <c r="Z27" i="14"/>
  <c r="F28" i="14"/>
  <c r="G28" i="14"/>
  <c r="H28" i="14"/>
  <c r="I28" i="14"/>
  <c r="J28" i="14"/>
  <c r="K28" i="14"/>
  <c r="L28" i="14"/>
  <c r="M28" i="14"/>
  <c r="N28" i="14"/>
  <c r="O28" i="14"/>
  <c r="P28" i="14"/>
  <c r="Q28" i="14"/>
  <c r="R28" i="14"/>
  <c r="S28" i="14"/>
  <c r="T28" i="14"/>
  <c r="U28" i="14"/>
  <c r="V28" i="14"/>
  <c r="W28" i="14"/>
  <c r="X28" i="14"/>
  <c r="Y28" i="14"/>
  <c r="Z28" i="14"/>
  <c r="F29" i="14"/>
  <c r="G29" i="14"/>
  <c r="H29" i="14"/>
  <c r="I29" i="14"/>
  <c r="J29" i="14"/>
  <c r="K29" i="14"/>
  <c r="L29" i="14"/>
  <c r="M29" i="14"/>
  <c r="N29" i="14"/>
  <c r="O29" i="14"/>
  <c r="P29" i="14"/>
  <c r="Q29" i="14"/>
  <c r="R29" i="14"/>
  <c r="S29" i="14"/>
  <c r="T29" i="14"/>
  <c r="U29" i="14"/>
  <c r="V29" i="14"/>
  <c r="W29" i="14"/>
  <c r="X29" i="14"/>
  <c r="Y29" i="14"/>
  <c r="Z29" i="14"/>
  <c r="F30" i="14"/>
  <c r="G30" i="14"/>
  <c r="H30" i="14"/>
  <c r="I30" i="14"/>
  <c r="J30" i="14"/>
  <c r="K30" i="14"/>
  <c r="L30" i="14"/>
  <c r="M30" i="14"/>
  <c r="N30" i="14"/>
  <c r="O30" i="14"/>
  <c r="P30" i="14"/>
  <c r="Q30" i="14"/>
  <c r="R30" i="14"/>
  <c r="S30" i="14"/>
  <c r="T30" i="14"/>
  <c r="U30" i="14"/>
  <c r="V30" i="14"/>
  <c r="W30" i="14"/>
  <c r="X30" i="14"/>
  <c r="Y30" i="14"/>
  <c r="Z30" i="14"/>
  <c r="F31" i="14"/>
  <c r="G31" i="14"/>
  <c r="H31" i="14"/>
  <c r="I31" i="14"/>
  <c r="J31" i="14"/>
  <c r="K31" i="14"/>
  <c r="L31" i="14"/>
  <c r="M31" i="14"/>
  <c r="N31" i="14"/>
  <c r="O31" i="14"/>
  <c r="P31" i="14"/>
  <c r="Q31" i="14"/>
  <c r="R31" i="14"/>
  <c r="S31" i="14"/>
  <c r="T31" i="14"/>
  <c r="U31" i="14"/>
  <c r="V31" i="14"/>
  <c r="W31" i="14"/>
  <c r="X31" i="14"/>
  <c r="Y31" i="14"/>
  <c r="Z31" i="14"/>
  <c r="F32" i="14"/>
  <c r="G32" i="14"/>
  <c r="H32" i="14"/>
  <c r="I32" i="14"/>
  <c r="J32" i="14"/>
  <c r="K32" i="14"/>
  <c r="L32" i="14"/>
  <c r="M32" i="14"/>
  <c r="N32" i="14"/>
  <c r="O32" i="14"/>
  <c r="P32" i="14"/>
  <c r="Q32" i="14"/>
  <c r="R32" i="14"/>
  <c r="S32" i="14"/>
  <c r="T32" i="14"/>
  <c r="U32" i="14"/>
  <c r="V32" i="14"/>
  <c r="W32" i="14"/>
  <c r="X32" i="14"/>
  <c r="Y32" i="14"/>
  <c r="Z32" i="14"/>
  <c r="F33" i="14"/>
  <c r="G33" i="14"/>
  <c r="H33" i="14"/>
  <c r="I33" i="14"/>
  <c r="J33" i="14"/>
  <c r="K33" i="14"/>
  <c r="L33" i="14"/>
  <c r="M33" i="14"/>
  <c r="N33" i="14"/>
  <c r="O33" i="14"/>
  <c r="P33" i="14"/>
  <c r="Q33" i="14"/>
  <c r="R33" i="14"/>
  <c r="S33" i="14"/>
  <c r="T33" i="14"/>
  <c r="U33" i="14"/>
  <c r="V33" i="14"/>
  <c r="W33" i="14"/>
  <c r="X33" i="14"/>
  <c r="Y33" i="14"/>
  <c r="Z33" i="14"/>
  <c r="F34" i="14"/>
  <c r="G34" i="14"/>
  <c r="H34" i="14"/>
  <c r="I34" i="14"/>
  <c r="J34" i="14"/>
  <c r="K34" i="14"/>
  <c r="L34" i="14"/>
  <c r="M34" i="14"/>
  <c r="N34" i="14"/>
  <c r="O34" i="14"/>
  <c r="P34" i="14"/>
  <c r="Q34" i="14"/>
  <c r="R34" i="14"/>
  <c r="S34" i="14"/>
  <c r="T34" i="14"/>
  <c r="U34" i="14"/>
  <c r="V34" i="14"/>
  <c r="W34" i="14"/>
  <c r="X34" i="14"/>
  <c r="Y34" i="14"/>
  <c r="Z34" i="14"/>
  <c r="F35" i="14"/>
  <c r="G35" i="14"/>
  <c r="H35" i="14"/>
  <c r="I35" i="14"/>
  <c r="J35" i="14"/>
  <c r="K35" i="14"/>
  <c r="L35" i="14"/>
  <c r="M35" i="14"/>
  <c r="N35" i="14"/>
  <c r="O35" i="14"/>
  <c r="P35" i="14"/>
  <c r="Q35" i="14"/>
  <c r="R35" i="14"/>
  <c r="S35" i="14"/>
  <c r="T35" i="14"/>
  <c r="U35" i="14"/>
  <c r="V35" i="14"/>
  <c r="W35" i="14"/>
  <c r="X35" i="14"/>
  <c r="Y35" i="14"/>
  <c r="Z35" i="14"/>
  <c r="F36" i="14"/>
  <c r="G36" i="14"/>
  <c r="H36" i="14"/>
  <c r="I36" i="14"/>
  <c r="J36" i="14"/>
  <c r="K36" i="14"/>
  <c r="L36" i="14"/>
  <c r="M36" i="14"/>
  <c r="N36" i="14"/>
  <c r="O36" i="14"/>
  <c r="P36" i="14"/>
  <c r="Q36" i="14"/>
  <c r="R36" i="14"/>
  <c r="S36" i="14"/>
  <c r="T36" i="14"/>
  <c r="U36" i="14"/>
  <c r="V36" i="14"/>
  <c r="W36" i="14"/>
  <c r="X36" i="14"/>
  <c r="Y36" i="14"/>
  <c r="Z36" i="14"/>
  <c r="F37" i="14"/>
  <c r="G37" i="14"/>
  <c r="H37" i="14"/>
  <c r="I37" i="14"/>
  <c r="J37" i="14"/>
  <c r="K37" i="14"/>
  <c r="L37" i="14"/>
  <c r="M37" i="14"/>
  <c r="N37" i="14"/>
  <c r="O37" i="14"/>
  <c r="P37" i="14"/>
  <c r="Q37" i="14"/>
  <c r="R37" i="14"/>
  <c r="S37" i="14"/>
  <c r="T37" i="14"/>
  <c r="U37" i="14"/>
  <c r="V37" i="14"/>
  <c r="W37" i="14"/>
  <c r="X37" i="14"/>
  <c r="Y37" i="14"/>
  <c r="Z37" i="14"/>
  <c r="F3" i="14"/>
  <c r="G3" i="14"/>
  <c r="H3" i="14"/>
  <c r="I3" i="14"/>
  <c r="J3" i="14"/>
  <c r="K3" i="14"/>
  <c r="L3" i="14"/>
  <c r="M3" i="14"/>
  <c r="N3" i="14"/>
  <c r="O3" i="14"/>
  <c r="P3" i="14"/>
  <c r="Q3" i="14"/>
  <c r="R3" i="14"/>
  <c r="S3" i="14"/>
  <c r="T3" i="14"/>
  <c r="U3" i="14"/>
  <c r="V3" i="14"/>
  <c r="W3" i="14"/>
  <c r="X3" i="14"/>
  <c r="Y3" i="14"/>
  <c r="Z3" i="14"/>
  <c r="F4" i="14"/>
  <c r="G4" i="14"/>
  <c r="H4" i="14"/>
  <c r="I4" i="14"/>
  <c r="J4" i="14"/>
  <c r="K4" i="14"/>
  <c r="L4" i="14"/>
  <c r="M4" i="14"/>
  <c r="N4" i="14"/>
  <c r="O4" i="14"/>
  <c r="P4" i="14"/>
  <c r="Q4" i="14"/>
  <c r="R4" i="14"/>
  <c r="S4" i="14"/>
  <c r="T4" i="14"/>
  <c r="U4" i="14"/>
  <c r="V4" i="14"/>
  <c r="W4" i="14"/>
  <c r="X4" i="14"/>
  <c r="Y4" i="14"/>
  <c r="Z4" i="14"/>
  <c r="F5" i="14"/>
  <c r="G5" i="14"/>
  <c r="H5" i="14"/>
  <c r="I5" i="14"/>
  <c r="J5" i="14"/>
  <c r="K5" i="14"/>
  <c r="L5" i="14"/>
  <c r="M5" i="14"/>
  <c r="N5" i="14"/>
  <c r="O5" i="14"/>
  <c r="P5" i="14"/>
  <c r="Q5" i="14"/>
  <c r="R5" i="14"/>
  <c r="S5" i="14"/>
  <c r="T5" i="14"/>
  <c r="U5" i="14"/>
  <c r="V5" i="14"/>
  <c r="W5" i="14"/>
  <c r="X5" i="14"/>
  <c r="Y5" i="14"/>
  <c r="Z5" i="14"/>
  <c r="F6" i="14"/>
  <c r="G6" i="14"/>
  <c r="H6" i="14"/>
  <c r="I6" i="14"/>
  <c r="J6" i="14"/>
  <c r="K6" i="14"/>
  <c r="L6" i="14"/>
  <c r="M6" i="14"/>
  <c r="N6" i="14"/>
  <c r="O6" i="14"/>
  <c r="P6" i="14"/>
  <c r="Q6" i="14"/>
  <c r="R6" i="14"/>
  <c r="S6" i="14"/>
  <c r="T6" i="14"/>
  <c r="U6" i="14"/>
  <c r="V6" i="14"/>
  <c r="W6" i="14"/>
  <c r="X6" i="14"/>
  <c r="Y6" i="14"/>
  <c r="Z6" i="14"/>
  <c r="F7" i="14"/>
  <c r="G7" i="14"/>
  <c r="H7" i="14"/>
  <c r="I7" i="14"/>
  <c r="J7" i="14"/>
  <c r="K7" i="14"/>
  <c r="L7" i="14"/>
  <c r="M7" i="14"/>
  <c r="N7" i="14"/>
  <c r="O7" i="14"/>
  <c r="P7" i="14"/>
  <c r="Q7" i="14"/>
  <c r="R7" i="14"/>
  <c r="S7" i="14"/>
  <c r="T7" i="14"/>
  <c r="U7" i="14"/>
  <c r="V7" i="14"/>
  <c r="W7" i="14"/>
  <c r="X7" i="14"/>
  <c r="Y7" i="14"/>
  <c r="Z7" i="14"/>
  <c r="F8" i="14"/>
  <c r="G8" i="14"/>
  <c r="H8" i="14"/>
  <c r="I8" i="14"/>
  <c r="J8" i="14"/>
  <c r="K8" i="14"/>
  <c r="L8" i="14"/>
  <c r="M8" i="14"/>
  <c r="N8" i="14"/>
  <c r="O8" i="14"/>
  <c r="P8" i="14"/>
  <c r="Q8" i="14"/>
  <c r="R8" i="14"/>
  <c r="S8" i="14"/>
  <c r="U8" i="14"/>
  <c r="V8" i="14"/>
  <c r="W8" i="14"/>
  <c r="X8" i="14"/>
  <c r="Y8" i="14"/>
  <c r="Z8" i="14"/>
  <c r="F9" i="14"/>
  <c r="G9" i="14"/>
  <c r="H9" i="14"/>
  <c r="I9" i="14"/>
  <c r="J9" i="14"/>
  <c r="K9" i="14"/>
  <c r="L9" i="14"/>
  <c r="M9" i="14"/>
  <c r="N9" i="14"/>
  <c r="O9" i="14"/>
  <c r="P9" i="14"/>
  <c r="Q9" i="14"/>
  <c r="R9" i="14"/>
  <c r="S9" i="14"/>
  <c r="T9" i="14"/>
  <c r="U9" i="14"/>
  <c r="V9" i="14"/>
  <c r="W9" i="14"/>
  <c r="X9" i="14"/>
  <c r="Y9" i="14"/>
  <c r="Z9" i="14"/>
  <c r="F10" i="14"/>
  <c r="G10" i="14"/>
  <c r="H10" i="14"/>
  <c r="I10" i="14"/>
  <c r="J10" i="14"/>
  <c r="K10" i="14"/>
  <c r="L10" i="14"/>
  <c r="M10" i="14"/>
  <c r="N10" i="14"/>
  <c r="O10" i="14"/>
  <c r="P10" i="14"/>
  <c r="Q10" i="14"/>
  <c r="R10" i="14"/>
  <c r="S10" i="14"/>
  <c r="T10" i="14"/>
  <c r="U10" i="14"/>
  <c r="V10" i="14"/>
  <c r="W10" i="14"/>
  <c r="X10" i="14"/>
  <c r="Y10" i="14"/>
  <c r="Z10" i="14"/>
  <c r="F11" i="14"/>
  <c r="G11" i="14"/>
  <c r="H11" i="14"/>
  <c r="I11" i="14"/>
  <c r="J11" i="14"/>
  <c r="K11" i="14"/>
  <c r="L11" i="14"/>
  <c r="M11" i="14"/>
  <c r="N11" i="14"/>
  <c r="O11" i="14"/>
  <c r="P11" i="14"/>
  <c r="Q11" i="14"/>
  <c r="R11" i="14"/>
  <c r="S11" i="14"/>
  <c r="T11" i="14"/>
  <c r="U11" i="14"/>
  <c r="V11" i="14"/>
  <c r="W11" i="14"/>
  <c r="X11" i="14"/>
  <c r="Y11" i="14"/>
  <c r="Z11" i="14"/>
  <c r="F12" i="14"/>
  <c r="G12" i="14"/>
  <c r="H12" i="14"/>
  <c r="I12" i="14"/>
  <c r="J12" i="14"/>
  <c r="K12" i="14"/>
  <c r="L12" i="14"/>
  <c r="M12" i="14"/>
  <c r="N12" i="14"/>
  <c r="O12" i="14"/>
  <c r="P12" i="14"/>
  <c r="Q12" i="14"/>
  <c r="R12" i="14"/>
  <c r="S12" i="14"/>
  <c r="T12" i="14"/>
  <c r="U12" i="14"/>
  <c r="V12" i="14"/>
  <c r="W12" i="14"/>
  <c r="X12" i="14"/>
  <c r="Y12" i="14"/>
  <c r="Z12" i="14"/>
  <c r="F13" i="14"/>
  <c r="G13" i="14"/>
  <c r="H13" i="14"/>
  <c r="I13" i="14"/>
  <c r="J13" i="14"/>
  <c r="K13" i="14"/>
  <c r="L13" i="14"/>
  <c r="M13" i="14"/>
  <c r="N13" i="14"/>
  <c r="O13" i="14"/>
  <c r="P13" i="14"/>
  <c r="Q13" i="14"/>
  <c r="R13" i="14"/>
  <c r="S13" i="14"/>
  <c r="T13" i="14"/>
  <c r="U13" i="14"/>
  <c r="V13" i="14"/>
  <c r="W13" i="14"/>
  <c r="X13" i="14"/>
  <c r="Y13" i="14"/>
  <c r="Z13" i="14"/>
  <c r="G2" i="14"/>
  <c r="H2" i="14"/>
  <c r="I2" i="14"/>
  <c r="J2" i="14"/>
  <c r="K2" i="14"/>
  <c r="L2" i="14"/>
  <c r="M2" i="14"/>
  <c r="N2" i="14"/>
  <c r="O2" i="14"/>
  <c r="P2" i="14"/>
  <c r="Q2" i="14"/>
  <c r="R2" i="14"/>
  <c r="S2" i="14"/>
  <c r="T2" i="14"/>
  <c r="U2" i="14"/>
  <c r="V2" i="14"/>
  <c r="W2" i="14"/>
  <c r="X2" i="14"/>
  <c r="Y2" i="14"/>
  <c r="Z2" i="14"/>
  <c r="F2" i="14"/>
  <c r="E34" i="14"/>
  <c r="E33" i="14"/>
  <c r="E32" i="14"/>
  <c r="E31" i="14"/>
  <c r="E30" i="14"/>
  <c r="E28" i="14"/>
  <c r="E27" i="14"/>
  <c r="E26" i="14"/>
  <c r="E22" i="14"/>
  <c r="E21" i="14"/>
  <c r="E20" i="14"/>
  <c r="E15" i="14"/>
  <c r="E16" i="14"/>
  <c r="E17" i="14"/>
  <c r="E18" i="14"/>
  <c r="E14" i="14"/>
  <c r="E12" i="14"/>
  <c r="E9" i="14"/>
  <c r="E8" i="14"/>
  <c r="E6" i="14"/>
  <c r="E4" i="14"/>
  <c r="M2" i="16"/>
  <c r="M3" i="16"/>
  <c r="M8" i="16"/>
  <c r="M13" i="16"/>
  <c r="M6" i="16"/>
  <c r="M15" i="16"/>
  <c r="M55" i="16"/>
  <c r="M11" i="16"/>
  <c r="M18" i="16"/>
  <c r="M19" i="16"/>
  <c r="M7" i="16"/>
  <c r="M23" i="16"/>
  <c r="M10" i="16"/>
  <c r="M30" i="16"/>
  <c r="M16" i="16"/>
  <c r="M20" i="16"/>
  <c r="M9" i="16"/>
  <c r="M22" i="16"/>
  <c r="M39" i="16"/>
  <c r="M41" i="16"/>
  <c r="M25" i="16"/>
  <c r="M71" i="16"/>
  <c r="M72" i="16"/>
  <c r="M45" i="16"/>
  <c r="M12" i="16"/>
  <c r="M46" i="16"/>
  <c r="M76" i="16"/>
  <c r="M33" i="16"/>
  <c r="M34" i="16"/>
  <c r="M14" i="16"/>
  <c r="M36" i="16"/>
  <c r="M53" i="16"/>
  <c r="M56" i="16"/>
  <c r="M40" i="16"/>
  <c r="M85" i="16"/>
  <c r="M62" i="16"/>
  <c r="M47" i="16"/>
  <c r="M17" i="16"/>
  <c r="M66" i="16"/>
  <c r="M21" i="16"/>
  <c r="M68" i="16"/>
  <c r="M35" i="16"/>
  <c r="M24" i="16"/>
  <c r="M52" i="16"/>
  <c r="M38" i="16"/>
  <c r="M59" i="16"/>
  <c r="M42" i="16"/>
  <c r="M60" i="16"/>
  <c r="M28" i="16"/>
  <c r="M5" i="16"/>
  <c r="M29" i="16"/>
  <c r="M74" i="16"/>
  <c r="M75" i="16"/>
  <c r="M64" i="16"/>
  <c r="M32" i="16"/>
  <c r="M65" i="16"/>
  <c r="M69" i="16"/>
  <c r="M93" i="16"/>
  <c r="M51" i="16"/>
  <c r="M58" i="16"/>
  <c r="M26" i="16"/>
  <c r="M43" i="16"/>
  <c r="M27" i="16"/>
  <c r="M86" i="16"/>
  <c r="M87" i="16"/>
  <c r="M63" i="16"/>
  <c r="M78" i="16"/>
  <c r="M79" i="16"/>
  <c r="M89" i="16"/>
  <c r="M70" i="16"/>
  <c r="M100" i="16"/>
  <c r="M81" i="16"/>
  <c r="M98" i="16"/>
  <c r="M90" i="16"/>
  <c r="M37" i="16"/>
  <c r="M82" i="16"/>
  <c r="M57" i="16"/>
  <c r="M84" i="16"/>
  <c r="M73" i="16"/>
  <c r="M44" i="16"/>
  <c r="M61" i="16"/>
  <c r="M77" i="16"/>
  <c r="M48" i="16"/>
  <c r="M101" i="16"/>
  <c r="M96" i="16"/>
  <c r="M49" i="16"/>
  <c r="M80" i="16"/>
  <c r="M50" i="16"/>
  <c r="M99" i="16"/>
  <c r="M94" i="16"/>
  <c r="M95" i="16"/>
  <c r="M92" i="16"/>
  <c r="M97" i="16"/>
  <c r="M54" i="16"/>
  <c r="M31" i="16"/>
  <c r="M83" i="16"/>
  <c r="M91" i="16"/>
  <c r="M88" i="16"/>
  <c r="M67" i="16"/>
  <c r="M102" i="16"/>
  <c r="M103" i="16"/>
  <c r="M104" i="16"/>
  <c r="M105" i="16"/>
  <c r="M4" i="16"/>
  <c r="I17" i="20"/>
  <c r="E7" i="23" s="1"/>
  <c r="I18" i="20"/>
  <c r="I19" i="20"/>
  <c r="I20" i="20"/>
  <c r="E26" i="23" s="1"/>
  <c r="I21" i="20"/>
  <c r="I22" i="20"/>
  <c r="E38" i="23" s="1"/>
  <c r="I23" i="20"/>
  <c r="E35" i="14" s="1"/>
  <c r="I24" i="20"/>
  <c r="I16" i="20"/>
  <c r="E2" i="23" s="1"/>
  <c r="E4" i="23" s="1"/>
  <c r="H26" i="20"/>
  <c r="G25" i="20"/>
  <c r="G26" i="20" s="1"/>
  <c r="F25" i="20"/>
  <c r="F26" i="20" s="1"/>
  <c r="AA105" i="16"/>
  <c r="AB105" i="16"/>
  <c r="AC105" i="16"/>
  <c r="AD105" i="16"/>
  <c r="AE105" i="16"/>
  <c r="AF105" i="16"/>
  <c r="AG105" i="16"/>
  <c r="AH105" i="16"/>
  <c r="AI105" i="16"/>
  <c r="AJ105" i="16"/>
  <c r="Z105" i="16"/>
  <c r="S105" i="16"/>
  <c r="T105" i="16"/>
  <c r="U105" i="16"/>
  <c r="V105" i="16"/>
  <c r="R105" i="16"/>
  <c r="Q105" i="16"/>
  <c r="AA104" i="16"/>
  <c r="AB104" i="16"/>
  <c r="AC104" i="16"/>
  <c r="AD104" i="16"/>
  <c r="AE104" i="16"/>
  <c r="AF104" i="16"/>
  <c r="AG104" i="16"/>
  <c r="AH104" i="16"/>
  <c r="AI104" i="16"/>
  <c r="AJ104" i="16"/>
  <c r="Z104" i="16"/>
  <c r="R104" i="16"/>
  <c r="S104" i="16"/>
  <c r="T104" i="16"/>
  <c r="U104" i="16"/>
  <c r="V104" i="16"/>
  <c r="Q104" i="16"/>
  <c r="AK103" i="16"/>
  <c r="AK18" i="16"/>
  <c r="AK11" i="16"/>
  <c r="AK6" i="16"/>
  <c r="AK23" i="16"/>
  <c r="AK4" i="16"/>
  <c r="AK45" i="16"/>
  <c r="AK76" i="16"/>
  <c r="AK64" i="16"/>
  <c r="AK36" i="16"/>
  <c r="AK24" i="16"/>
  <c r="AK53" i="16"/>
  <c r="AK55" i="16"/>
  <c r="AK72" i="16"/>
  <c r="AK40" i="16"/>
  <c r="AK2" i="16"/>
  <c r="AK71" i="16"/>
  <c r="AK19" i="16"/>
  <c r="AK12" i="16"/>
  <c r="AK15" i="16"/>
  <c r="AK46" i="16"/>
  <c r="AK25" i="16"/>
  <c r="AK35" i="16"/>
  <c r="AK56" i="16"/>
  <c r="AK10" i="16"/>
  <c r="AK27" i="16"/>
  <c r="AK8" i="16"/>
  <c r="AK17" i="16"/>
  <c r="AK62" i="16"/>
  <c r="AK85" i="16"/>
  <c r="AK65" i="16"/>
  <c r="AK3" i="16"/>
  <c r="AK30" i="16"/>
  <c r="AK68" i="16"/>
  <c r="AK34" i="16"/>
  <c r="AK13" i="16"/>
  <c r="AK26" i="16"/>
  <c r="AK47" i="16"/>
  <c r="AK75" i="16"/>
  <c r="AK22" i="16"/>
  <c r="AK33" i="16"/>
  <c r="AK58" i="16"/>
  <c r="AK28" i="16"/>
  <c r="AK93" i="16"/>
  <c r="AK7" i="16"/>
  <c r="AK21" i="16"/>
  <c r="AK101" i="16"/>
  <c r="AK29" i="16"/>
  <c r="AK66" i="16"/>
  <c r="AK41" i="16"/>
  <c r="AK43" i="16"/>
  <c r="AK9" i="16"/>
  <c r="AK69" i="16"/>
  <c r="AK52" i="16"/>
  <c r="AK87" i="16"/>
  <c r="AK97" i="16"/>
  <c r="AK14" i="16"/>
  <c r="AK100" i="16"/>
  <c r="AK74" i="16"/>
  <c r="AK90" i="16"/>
  <c r="AK63" i="16"/>
  <c r="AK16" i="16"/>
  <c r="AK82" i="16"/>
  <c r="AK59" i="16"/>
  <c r="AK39" i="16"/>
  <c r="AK37" i="16"/>
  <c r="AK81" i="16"/>
  <c r="AK5" i="16"/>
  <c r="AK86" i="16"/>
  <c r="AK50" i="16"/>
  <c r="AK79" i="16"/>
  <c r="AK80" i="16"/>
  <c r="AK51" i="16"/>
  <c r="AK78" i="16"/>
  <c r="AK92" i="16"/>
  <c r="AK84" i="16"/>
  <c r="AK94" i="16"/>
  <c r="AK99" i="16"/>
  <c r="AK38" i="16"/>
  <c r="AK98" i="16"/>
  <c r="AK70" i="16"/>
  <c r="AK42" i="16"/>
  <c r="AK73" i="16"/>
  <c r="AK44" i="16"/>
  <c r="AK54" i="16"/>
  <c r="AK60" i="16"/>
  <c r="AK96" i="16"/>
  <c r="AK95" i="16"/>
  <c r="AK20" i="16"/>
  <c r="AK49" i="16"/>
  <c r="AK77" i="16"/>
  <c r="AK88" i="16"/>
  <c r="AK32" i="16"/>
  <c r="AK89" i="16"/>
  <c r="AK57" i="16"/>
  <c r="AK83" i="16"/>
  <c r="AK31" i="16"/>
  <c r="AK91" i="16"/>
  <c r="AK48" i="16"/>
  <c r="AK67" i="16"/>
  <c r="AK61" i="16"/>
  <c r="AK102" i="16"/>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L61" i="16"/>
  <c r="L67" i="16"/>
  <c r="L48" i="16"/>
  <c r="L91" i="16"/>
  <c r="L31" i="16"/>
  <c r="L83" i="16"/>
  <c r="L57" i="16"/>
  <c r="L89" i="16"/>
  <c r="L32" i="16"/>
  <c r="L88" i="16"/>
  <c r="L77" i="16"/>
  <c r="L49" i="16"/>
  <c r="L20" i="16"/>
  <c r="L95" i="16"/>
  <c r="L96" i="16"/>
  <c r="L60" i="16"/>
  <c r="L54" i="16"/>
  <c r="L44" i="16"/>
  <c r="L73" i="16"/>
  <c r="L42" i="16"/>
  <c r="L70" i="16"/>
  <c r="L98" i="16"/>
  <c r="L38" i="16"/>
  <c r="L99" i="16"/>
  <c r="L94" i="16"/>
  <c r="L84" i="16"/>
  <c r="L92" i="16"/>
  <c r="L78" i="16"/>
  <c r="L51" i="16"/>
  <c r="L80" i="16"/>
  <c r="L79" i="16"/>
  <c r="L50" i="16"/>
  <c r="L86" i="16"/>
  <c r="L5" i="16"/>
  <c r="L81" i="16"/>
  <c r="L37" i="16"/>
  <c r="L39" i="16"/>
  <c r="L59" i="16"/>
  <c r="L82" i="16"/>
  <c r="L16" i="16"/>
  <c r="L63" i="16"/>
  <c r="L90" i="16"/>
  <c r="L74" i="16"/>
  <c r="L100" i="16"/>
  <c r="L14" i="16"/>
  <c r="L97" i="16"/>
  <c r="L87" i="16"/>
  <c r="L52" i="16"/>
  <c r="L69" i="16"/>
  <c r="L9" i="16"/>
  <c r="L43" i="16"/>
  <c r="L41" i="16"/>
  <c r="L66" i="16"/>
  <c r="L29" i="16"/>
  <c r="L101" i="16"/>
  <c r="L21" i="16"/>
  <c r="L7" i="16"/>
  <c r="L93" i="16"/>
  <c r="L28" i="16"/>
  <c r="L58" i="16"/>
  <c r="L33" i="16"/>
  <c r="L22" i="16"/>
  <c r="L75" i="16"/>
  <c r="L47" i="16"/>
  <c r="L26" i="16"/>
  <c r="L13" i="16"/>
  <c r="L34" i="16"/>
  <c r="L68" i="16"/>
  <c r="L30" i="16"/>
  <c r="L3" i="16"/>
  <c r="L65" i="16"/>
  <c r="L85" i="16"/>
  <c r="L62" i="16"/>
  <c r="L17" i="16"/>
  <c r="L8" i="16"/>
  <c r="L27" i="16"/>
  <c r="L10" i="16"/>
  <c r="L56" i="16"/>
  <c r="L35" i="16"/>
  <c r="L25" i="16"/>
  <c r="L46" i="16"/>
  <c r="L15" i="16"/>
  <c r="L12" i="16"/>
  <c r="L19" i="16"/>
  <c r="L71" i="16"/>
  <c r="L2" i="16"/>
  <c r="L40" i="16"/>
  <c r="L72" i="16"/>
  <c r="L55" i="16"/>
  <c r="L53" i="16"/>
  <c r="L24" i="16"/>
  <c r="L36" i="16"/>
  <c r="L64" i="16"/>
  <c r="L76" i="16"/>
  <c r="L45" i="16"/>
  <c r="L4" i="16"/>
  <c r="L23" i="16"/>
  <c r="L6" i="16"/>
  <c r="L11" i="16"/>
  <c r="L18" i="16"/>
  <c r="L103" i="16"/>
  <c r="L102" i="16"/>
  <c r="A1" i="17"/>
  <c r="A1" i="10"/>
  <c r="AA93" i="17"/>
  <c r="U93" i="17"/>
  <c r="O93" i="17"/>
  <c r="I93" i="17"/>
  <c r="AA92" i="17"/>
  <c r="U92" i="17"/>
  <c r="O92" i="17"/>
  <c r="I92" i="17"/>
  <c r="AA91" i="17"/>
  <c r="U91" i="17"/>
  <c r="O91" i="17"/>
  <c r="I91" i="17"/>
  <c r="AA90" i="17"/>
  <c r="U90" i="17"/>
  <c r="O90" i="17"/>
  <c r="I90" i="17"/>
  <c r="AA89" i="17"/>
  <c r="U89" i="17"/>
  <c r="O89" i="17"/>
  <c r="I89" i="17"/>
  <c r="AA88" i="17"/>
  <c r="U88" i="17"/>
  <c r="O88" i="17"/>
  <c r="I88" i="17"/>
  <c r="AA87" i="17"/>
  <c r="U87" i="17"/>
  <c r="O87" i="17"/>
  <c r="I87" i="17"/>
  <c r="AA86" i="17"/>
  <c r="U86" i="17"/>
  <c r="O86" i="17"/>
  <c r="I86" i="17"/>
  <c r="AA85" i="17"/>
  <c r="U85" i="17"/>
  <c r="O85" i="17"/>
  <c r="I85" i="17"/>
  <c r="AA84" i="17"/>
  <c r="U84" i="17"/>
  <c r="O84" i="17"/>
  <c r="I84" i="17"/>
  <c r="AA83" i="17"/>
  <c r="U83" i="17"/>
  <c r="O83" i="17"/>
  <c r="I83" i="17"/>
  <c r="AA82" i="17"/>
  <c r="U82" i="17"/>
  <c r="O82" i="17"/>
  <c r="I82" i="17"/>
  <c r="AA81" i="17"/>
  <c r="U81" i="17"/>
  <c r="O81" i="17"/>
  <c r="I81" i="17"/>
  <c r="AA80" i="17"/>
  <c r="U80" i="17"/>
  <c r="O80" i="17"/>
  <c r="I80" i="17"/>
  <c r="AA79" i="17"/>
  <c r="U79" i="17"/>
  <c r="O79" i="17"/>
  <c r="I79" i="17"/>
  <c r="AA78" i="17"/>
  <c r="U78" i="17"/>
  <c r="O78" i="17"/>
  <c r="I78" i="17"/>
  <c r="AA77" i="17"/>
  <c r="U77" i="17"/>
  <c r="O77" i="17"/>
  <c r="I77" i="17"/>
  <c r="AA76" i="17"/>
  <c r="U76" i="17"/>
  <c r="O76" i="17"/>
  <c r="I76" i="17"/>
  <c r="AA75" i="17"/>
  <c r="U75" i="17"/>
  <c r="O75" i="17"/>
  <c r="I75" i="17"/>
  <c r="AA74" i="17"/>
  <c r="U74" i="17"/>
  <c r="O74" i="17"/>
  <c r="I74" i="17"/>
  <c r="AA73" i="17"/>
  <c r="U73" i="17"/>
  <c r="O73" i="17"/>
  <c r="I73" i="17"/>
  <c r="AA72" i="17"/>
  <c r="U72" i="17"/>
  <c r="O72" i="17"/>
  <c r="I72" i="17"/>
  <c r="AA71" i="17"/>
  <c r="U71" i="17"/>
  <c r="O71" i="17"/>
  <c r="I71" i="17"/>
  <c r="AA70" i="17"/>
  <c r="U70" i="17"/>
  <c r="O70" i="17"/>
  <c r="Z93" i="17"/>
  <c r="T93" i="17"/>
  <c r="N93" i="17"/>
  <c r="H93" i="17"/>
  <c r="Z92" i="17"/>
  <c r="T92" i="17"/>
  <c r="N92" i="17"/>
  <c r="H92" i="17"/>
  <c r="Z91" i="17"/>
  <c r="T91" i="17"/>
  <c r="N91" i="17"/>
  <c r="H91" i="17"/>
  <c r="Z90" i="17"/>
  <c r="T90" i="17"/>
  <c r="N90" i="17"/>
  <c r="H90" i="17"/>
  <c r="Z89" i="17"/>
  <c r="T89" i="17"/>
  <c r="N89" i="17"/>
  <c r="H89" i="17"/>
  <c r="Z88" i="17"/>
  <c r="T88" i="17"/>
  <c r="N88" i="17"/>
  <c r="H88" i="17"/>
  <c r="Z87" i="17"/>
  <c r="T87" i="17"/>
  <c r="N87" i="17"/>
  <c r="H87" i="17"/>
  <c r="Z86" i="17"/>
  <c r="T86" i="17"/>
  <c r="N86" i="17"/>
  <c r="H86" i="17"/>
  <c r="Z85" i="17"/>
  <c r="T85" i="17"/>
  <c r="N85" i="17"/>
  <c r="H85" i="17"/>
  <c r="Z84" i="17"/>
  <c r="T84" i="17"/>
  <c r="N84" i="17"/>
  <c r="H84" i="17"/>
  <c r="Z83" i="17"/>
  <c r="T83" i="17"/>
  <c r="N83" i="17"/>
  <c r="H83" i="17"/>
  <c r="Z82" i="17"/>
  <c r="T82" i="17"/>
  <c r="N82" i="17"/>
  <c r="H82" i="17"/>
  <c r="Z81" i="17"/>
  <c r="T81" i="17"/>
  <c r="N81" i="17"/>
  <c r="H81" i="17"/>
  <c r="Z80" i="17"/>
  <c r="T80" i="17"/>
  <c r="N80" i="17"/>
  <c r="H80" i="17"/>
  <c r="Z79" i="17"/>
  <c r="T79" i="17"/>
  <c r="N79" i="17"/>
  <c r="H79" i="17"/>
  <c r="Z78" i="17"/>
  <c r="T78" i="17"/>
  <c r="N78" i="17"/>
  <c r="H78" i="17"/>
  <c r="Z77" i="17"/>
  <c r="T77" i="17"/>
  <c r="N77" i="17"/>
  <c r="H77" i="17"/>
  <c r="Z76" i="17"/>
  <c r="T76" i="17"/>
  <c r="N76" i="17"/>
  <c r="H76" i="17"/>
  <c r="Z75" i="17"/>
  <c r="T75" i="17"/>
  <c r="N75" i="17"/>
  <c r="H75" i="17"/>
  <c r="Z74" i="17"/>
  <c r="T74" i="17"/>
  <c r="N74" i="17"/>
  <c r="H74" i="17"/>
  <c r="Z73" i="17"/>
  <c r="T73" i="17"/>
  <c r="N73" i="17"/>
  <c r="H73" i="17"/>
  <c r="Z72" i="17"/>
  <c r="T72" i="17"/>
  <c r="N72" i="17"/>
  <c r="H72" i="17"/>
  <c r="Z71" i="17"/>
  <c r="T71" i="17"/>
  <c r="N71" i="17"/>
  <c r="H71" i="17"/>
  <c r="Z70" i="17"/>
  <c r="T70" i="17"/>
  <c r="N70" i="17"/>
  <c r="H70" i="17"/>
  <c r="Z69" i="17"/>
  <c r="T69" i="17"/>
  <c r="N69" i="17"/>
  <c r="H69" i="17"/>
  <c r="Z68" i="17"/>
  <c r="T68" i="17"/>
  <c r="N68" i="17"/>
  <c r="H68" i="17"/>
  <c r="Z67" i="17"/>
  <c r="T67" i="17"/>
  <c r="N67" i="17"/>
  <c r="H67" i="17"/>
  <c r="Z66" i="17"/>
  <c r="T66" i="17"/>
  <c r="N66" i="17"/>
  <c r="H66" i="17"/>
  <c r="Z65" i="17"/>
  <c r="T65" i="17"/>
  <c r="N65" i="17"/>
  <c r="H65" i="17"/>
  <c r="Z64" i="17"/>
  <c r="T64" i="17"/>
  <c r="Y93" i="17"/>
  <c r="S93" i="17"/>
  <c r="M93" i="17"/>
  <c r="G93" i="17"/>
  <c r="Y92" i="17"/>
  <c r="S92" i="17"/>
  <c r="M92" i="17"/>
  <c r="G92" i="17"/>
  <c r="Y91" i="17"/>
  <c r="S91" i="17"/>
  <c r="M91" i="17"/>
  <c r="G91" i="17"/>
  <c r="Y90" i="17"/>
  <c r="S90" i="17"/>
  <c r="M90" i="17"/>
  <c r="G90" i="17"/>
  <c r="Y89" i="17"/>
  <c r="S89" i="17"/>
  <c r="M89" i="17"/>
  <c r="G89" i="17"/>
  <c r="Y88" i="17"/>
  <c r="S88" i="17"/>
  <c r="M88" i="17"/>
  <c r="G88" i="17"/>
  <c r="Y87" i="17"/>
  <c r="S87" i="17"/>
  <c r="M87" i="17"/>
  <c r="G87" i="17"/>
  <c r="Y86" i="17"/>
  <c r="S86" i="17"/>
  <c r="M86" i="17"/>
  <c r="G86" i="17"/>
  <c r="Y85" i="17"/>
  <c r="S85" i="17"/>
  <c r="M85" i="17"/>
  <c r="G85" i="17"/>
  <c r="Y84" i="17"/>
  <c r="S84" i="17"/>
  <c r="M84" i="17"/>
  <c r="G84" i="17"/>
  <c r="Y83" i="17"/>
  <c r="S83" i="17"/>
  <c r="M83" i="17"/>
  <c r="G83" i="17"/>
  <c r="Y82" i="17"/>
  <c r="S82" i="17"/>
  <c r="M82" i="17"/>
  <c r="G82" i="17"/>
  <c r="Y81" i="17"/>
  <c r="S81" i="17"/>
  <c r="M81" i="17"/>
  <c r="G81" i="17"/>
  <c r="Y80" i="17"/>
  <c r="S80" i="17"/>
  <c r="M80" i="17"/>
  <c r="G80" i="17"/>
  <c r="Y79" i="17"/>
  <c r="S79" i="17"/>
  <c r="M79" i="17"/>
  <c r="X93" i="17"/>
  <c r="R93" i="17"/>
  <c r="L93" i="17"/>
  <c r="F93" i="17"/>
  <c r="X92" i="17"/>
  <c r="R92" i="17"/>
  <c r="L92" i="17"/>
  <c r="F92" i="17"/>
  <c r="X91" i="17"/>
  <c r="R91" i="17"/>
  <c r="L91" i="17"/>
  <c r="F91" i="17"/>
  <c r="X90" i="17"/>
  <c r="R90" i="17"/>
  <c r="L90" i="17"/>
  <c r="F90" i="17"/>
  <c r="X89" i="17"/>
  <c r="R89" i="17"/>
  <c r="L89" i="17"/>
  <c r="F89" i="17"/>
  <c r="X88" i="17"/>
  <c r="R88" i="17"/>
  <c r="L88" i="17"/>
  <c r="F88" i="17"/>
  <c r="X87" i="17"/>
  <c r="R87" i="17"/>
  <c r="L87" i="17"/>
  <c r="F87" i="17"/>
  <c r="X86" i="17"/>
  <c r="R86" i="17"/>
  <c r="L86" i="17"/>
  <c r="F86" i="17"/>
  <c r="X85" i="17"/>
  <c r="R85" i="17"/>
  <c r="L85" i="17"/>
  <c r="F85" i="17"/>
  <c r="X84" i="17"/>
  <c r="R84" i="17"/>
  <c r="L84" i="17"/>
  <c r="F84" i="17"/>
  <c r="X83" i="17"/>
  <c r="R83" i="17"/>
  <c r="L83" i="17"/>
  <c r="F83" i="17"/>
  <c r="X82" i="17"/>
  <c r="R82" i="17"/>
  <c r="L82" i="17"/>
  <c r="F82" i="17"/>
  <c r="X81" i="17"/>
  <c r="R81" i="17"/>
  <c r="L81" i="17"/>
  <c r="F81" i="17"/>
  <c r="X80" i="17"/>
  <c r="R80" i="17"/>
  <c r="L80" i="17"/>
  <c r="F80" i="17"/>
  <c r="X79" i="17"/>
  <c r="R79" i="17"/>
  <c r="L79" i="17"/>
  <c r="F79" i="17"/>
  <c r="X78" i="17"/>
  <c r="R78" i="17"/>
  <c r="L78" i="17"/>
  <c r="F78" i="17"/>
  <c r="X77" i="17"/>
  <c r="R77" i="17"/>
  <c r="L77" i="17"/>
  <c r="F77" i="17"/>
  <c r="X76" i="17"/>
  <c r="R76" i="17"/>
  <c r="L76" i="17"/>
  <c r="F76" i="17"/>
  <c r="X75" i="17"/>
  <c r="R75" i="17"/>
  <c r="L75" i="17"/>
  <c r="F75" i="17"/>
  <c r="X74" i="17"/>
  <c r="R74" i="17"/>
  <c r="L74" i="17"/>
  <c r="F74" i="17"/>
  <c r="X73" i="17"/>
  <c r="R73" i="17"/>
  <c r="L73" i="17"/>
  <c r="F73" i="17"/>
  <c r="X72" i="17"/>
  <c r="R72" i="17"/>
  <c r="L72" i="17"/>
  <c r="F72" i="17"/>
  <c r="X71" i="17"/>
  <c r="R71" i="17"/>
  <c r="L71" i="17"/>
  <c r="F71" i="17"/>
  <c r="X70" i="17"/>
  <c r="R70" i="17"/>
  <c r="L70" i="17"/>
  <c r="F70" i="17"/>
  <c r="X69" i="17"/>
  <c r="R69" i="17"/>
  <c r="L69" i="17"/>
  <c r="F69" i="17"/>
  <c r="X68" i="17"/>
  <c r="R68" i="17"/>
  <c r="L68" i="17"/>
  <c r="F68" i="17"/>
  <c r="X67" i="17"/>
  <c r="R67" i="17"/>
  <c r="L67" i="17"/>
  <c r="F67" i="17"/>
  <c r="X66" i="17"/>
  <c r="R66" i="17"/>
  <c r="L66" i="17"/>
  <c r="F66" i="17"/>
  <c r="X65" i="17"/>
  <c r="R65" i="17"/>
  <c r="L65" i="17"/>
  <c r="F65" i="17"/>
  <c r="X64" i="17"/>
  <c r="R64" i="17"/>
  <c r="L64" i="17"/>
  <c r="F64" i="17"/>
  <c r="X63" i="17"/>
  <c r="R63" i="17"/>
  <c r="L63" i="17"/>
  <c r="F63" i="17"/>
  <c r="X62" i="17"/>
  <c r="R62" i="17"/>
  <c r="L62" i="17"/>
  <c r="W93" i="17"/>
  <c r="Q93" i="17"/>
  <c r="K93" i="17"/>
  <c r="E93" i="17"/>
  <c r="W92" i="17"/>
  <c r="Q92" i="17"/>
  <c r="K92" i="17"/>
  <c r="E92" i="17"/>
  <c r="W91" i="17"/>
  <c r="Q91" i="17"/>
  <c r="K91" i="17"/>
  <c r="E91" i="17"/>
  <c r="W90" i="17"/>
  <c r="Q90" i="17"/>
  <c r="K90" i="17"/>
  <c r="E90" i="17"/>
  <c r="W89" i="17"/>
  <c r="Q89" i="17"/>
  <c r="K89" i="17"/>
  <c r="E89" i="17"/>
  <c r="W88" i="17"/>
  <c r="Q88" i="17"/>
  <c r="K88" i="17"/>
  <c r="E88" i="17"/>
  <c r="W87" i="17"/>
  <c r="Q87" i="17"/>
  <c r="K87" i="17"/>
  <c r="E87" i="17"/>
  <c r="W86" i="17"/>
  <c r="Q86" i="17"/>
  <c r="K86" i="17"/>
  <c r="E86" i="17"/>
  <c r="W85" i="17"/>
  <c r="Q85" i="17"/>
  <c r="K85" i="17"/>
  <c r="E85" i="17"/>
  <c r="W84" i="17"/>
  <c r="Q84" i="17"/>
  <c r="K84" i="17"/>
  <c r="E84" i="17"/>
  <c r="W83" i="17"/>
  <c r="Q83" i="17"/>
  <c r="K83" i="17"/>
  <c r="E83" i="17"/>
  <c r="W82" i="17"/>
  <c r="Q82" i="17"/>
  <c r="K82" i="17"/>
  <c r="E82" i="17"/>
  <c r="W81" i="17"/>
  <c r="Q81" i="17"/>
  <c r="K81" i="17"/>
  <c r="E81" i="17"/>
  <c r="W80" i="17"/>
  <c r="Q80" i="17"/>
  <c r="K80" i="17"/>
  <c r="E80" i="17"/>
  <c r="W79" i="17"/>
  <c r="Q79" i="17"/>
  <c r="K79" i="17"/>
  <c r="E79" i="17"/>
  <c r="W78" i="17"/>
  <c r="Q78" i="17"/>
  <c r="K78" i="17"/>
  <c r="E78" i="17"/>
  <c r="W77" i="17"/>
  <c r="Q77" i="17"/>
  <c r="K77" i="17"/>
  <c r="E77" i="17"/>
  <c r="W76" i="17"/>
  <c r="V93" i="17"/>
  <c r="J92" i="17"/>
  <c r="V90" i="17"/>
  <c r="J89" i="17"/>
  <c r="V87" i="17"/>
  <c r="J86" i="17"/>
  <c r="V84" i="17"/>
  <c r="J83" i="17"/>
  <c r="V81" i="17"/>
  <c r="J80" i="17"/>
  <c r="J78" i="17"/>
  <c r="P77" i="17"/>
  <c r="V76" i="17"/>
  <c r="J76" i="17"/>
  <c r="V75" i="17"/>
  <c r="J75" i="17"/>
  <c r="V74" i="17"/>
  <c r="J74" i="17"/>
  <c r="V73" i="17"/>
  <c r="J73" i="17"/>
  <c r="V72" i="17"/>
  <c r="J72" i="17"/>
  <c r="V71" i="17"/>
  <c r="J71" i="17"/>
  <c r="V70" i="17"/>
  <c r="J70" i="17"/>
  <c r="Y69" i="17"/>
  <c r="P69" i="17"/>
  <c r="G69" i="17"/>
  <c r="V68" i="17"/>
  <c r="M68" i="17"/>
  <c r="S67" i="17"/>
  <c r="J67" i="17"/>
  <c r="Y66" i="17"/>
  <c r="P66" i="17"/>
  <c r="G66" i="17"/>
  <c r="V65" i="17"/>
  <c r="M65" i="17"/>
  <c r="S64" i="17"/>
  <c r="K64" i="17"/>
  <c r="U63" i="17"/>
  <c r="N63" i="17"/>
  <c r="G63" i="17"/>
  <c r="W62" i="17"/>
  <c r="P62" i="17"/>
  <c r="I62" i="17"/>
  <c r="AA61" i="17"/>
  <c r="U61" i="17"/>
  <c r="O61" i="17"/>
  <c r="I61" i="17"/>
  <c r="AA60" i="17"/>
  <c r="U60" i="17"/>
  <c r="O60" i="17"/>
  <c r="I60" i="17"/>
  <c r="AA59" i="17"/>
  <c r="U59" i="17"/>
  <c r="O59" i="17"/>
  <c r="I59" i="17"/>
  <c r="AA58" i="17"/>
  <c r="U58" i="17"/>
  <c r="O58" i="17"/>
  <c r="P93" i="17"/>
  <c r="P90" i="17"/>
  <c r="P87" i="17"/>
  <c r="P84" i="17"/>
  <c r="P81" i="17"/>
  <c r="Y78" i="17"/>
  <c r="G78" i="17"/>
  <c r="M77" i="17"/>
  <c r="S76" i="17"/>
  <c r="G76" i="17"/>
  <c r="S75" i="17"/>
  <c r="G75" i="17"/>
  <c r="S74" i="17"/>
  <c r="G74" i="17"/>
  <c r="S73" i="17"/>
  <c r="G73" i="17"/>
  <c r="S72" i="17"/>
  <c r="G72" i="17"/>
  <c r="S71" i="17"/>
  <c r="G71" i="17"/>
  <c r="S70" i="17"/>
  <c r="I70" i="17"/>
  <c r="W69" i="17"/>
  <c r="O69" i="17"/>
  <c r="E69" i="17"/>
  <c r="U68" i="17"/>
  <c r="K68" i="17"/>
  <c r="AA67" i="17"/>
  <c r="Q67" i="17"/>
  <c r="I67" i="17"/>
  <c r="W66" i="17"/>
  <c r="O66" i="17"/>
  <c r="E66" i="17"/>
  <c r="U65" i="17"/>
  <c r="K65" i="17"/>
  <c r="AA64" i="17"/>
  <c r="Q64" i="17"/>
  <c r="J64" i="17"/>
  <c r="AA63" i="17"/>
  <c r="T63" i="17"/>
  <c r="M63" i="17"/>
  <c r="E63" i="17"/>
  <c r="V62" i="17"/>
  <c r="O62" i="17"/>
  <c r="H62" i="17"/>
  <c r="Z61" i="17"/>
  <c r="T61" i="17"/>
  <c r="N61" i="17"/>
  <c r="H61" i="17"/>
  <c r="Z60" i="17"/>
  <c r="T60" i="17"/>
  <c r="N60" i="17"/>
  <c r="H60" i="17"/>
  <c r="Z59" i="17"/>
  <c r="T59" i="17"/>
  <c r="N59" i="17"/>
  <c r="H59" i="17"/>
  <c r="Z58" i="17"/>
  <c r="T58" i="17"/>
  <c r="N58" i="17"/>
  <c r="H58" i="17"/>
  <c r="Z57" i="17"/>
  <c r="T57" i="17"/>
  <c r="N57" i="17"/>
  <c r="H57" i="17"/>
  <c r="Z56" i="17"/>
  <c r="T56" i="17"/>
  <c r="N56" i="17"/>
  <c r="H56" i="17"/>
  <c r="Z55" i="17"/>
  <c r="T55" i="17"/>
  <c r="N55" i="17"/>
  <c r="H55" i="17"/>
  <c r="Z54" i="17"/>
  <c r="T54" i="17"/>
  <c r="N54" i="17"/>
  <c r="H54" i="17"/>
  <c r="Z53" i="17"/>
  <c r="T53" i="17"/>
  <c r="N53" i="17"/>
  <c r="H53" i="17"/>
  <c r="Z52" i="17"/>
  <c r="T52" i="17"/>
  <c r="N52" i="17"/>
  <c r="H52" i="17"/>
  <c r="Z51" i="17"/>
  <c r="T51" i="17"/>
  <c r="N51" i="17"/>
  <c r="H51" i="17"/>
  <c r="Z50" i="17"/>
  <c r="T50" i="17"/>
  <c r="N50" i="17"/>
  <c r="H50" i="17"/>
  <c r="Z49" i="17"/>
  <c r="T49" i="17"/>
  <c r="N49" i="17"/>
  <c r="H49" i="17"/>
  <c r="Z48" i="17"/>
  <c r="T48" i="17"/>
  <c r="N48" i="17"/>
  <c r="H48" i="17"/>
  <c r="Z47" i="17"/>
  <c r="T47" i="17"/>
  <c r="N47" i="17"/>
  <c r="H47" i="17"/>
  <c r="Z46" i="17"/>
  <c r="T46" i="17"/>
  <c r="N46" i="17"/>
  <c r="H46" i="17"/>
  <c r="Z45" i="17"/>
  <c r="T45" i="17"/>
  <c r="N45" i="17"/>
  <c r="H45" i="17"/>
  <c r="Z44" i="17"/>
  <c r="T44" i="17"/>
  <c r="N44" i="17"/>
  <c r="H44" i="17"/>
  <c r="Z43" i="17"/>
  <c r="T43" i="17"/>
  <c r="N43" i="17"/>
  <c r="J93" i="17"/>
  <c r="V91" i="17"/>
  <c r="J90" i="17"/>
  <c r="V88" i="17"/>
  <c r="J87" i="17"/>
  <c r="V85" i="17"/>
  <c r="J84" i="17"/>
  <c r="V82" i="17"/>
  <c r="J81" i="17"/>
  <c r="V79" i="17"/>
  <c r="V78" i="17"/>
  <c r="J77" i="17"/>
  <c r="Q76" i="17"/>
  <c r="E76" i="17"/>
  <c r="Q75" i="17"/>
  <c r="E75" i="17"/>
  <c r="Q74" i="17"/>
  <c r="E74" i="17"/>
  <c r="Q73" i="17"/>
  <c r="E73" i="17"/>
  <c r="Q72" i="17"/>
  <c r="E72" i="17"/>
  <c r="Q71" i="17"/>
  <c r="E71" i="17"/>
  <c r="Q70" i="17"/>
  <c r="G70" i="17"/>
  <c r="V69" i="17"/>
  <c r="M69" i="17"/>
  <c r="S68" i="17"/>
  <c r="J68" i="17"/>
  <c r="Y67" i="17"/>
  <c r="P67" i="17"/>
  <c r="G67" i="17"/>
  <c r="V66" i="17"/>
  <c r="M66" i="17"/>
  <c r="S65" i="17"/>
  <c r="J65" i="17"/>
  <c r="Y64" i="17"/>
  <c r="P64" i="17"/>
  <c r="I64" i="17"/>
  <c r="Z63" i="17"/>
  <c r="S63" i="17"/>
  <c r="K63" i="17"/>
  <c r="U62" i="17"/>
  <c r="N62" i="17"/>
  <c r="G62" i="17"/>
  <c r="Y61" i="17"/>
  <c r="S61" i="17"/>
  <c r="M61" i="17"/>
  <c r="G61" i="17"/>
  <c r="Y60" i="17"/>
  <c r="S60" i="17"/>
  <c r="M60" i="17"/>
  <c r="G60" i="17"/>
  <c r="Y59" i="17"/>
  <c r="S59" i="17"/>
  <c r="M59" i="17"/>
  <c r="G59" i="17"/>
  <c r="Y58" i="17"/>
  <c r="S58" i="17"/>
  <c r="M58" i="17"/>
  <c r="G58" i="17"/>
  <c r="Y57" i="17"/>
  <c r="S57" i="17"/>
  <c r="M57" i="17"/>
  <c r="G57" i="17"/>
  <c r="Y56" i="17"/>
  <c r="S56" i="17"/>
  <c r="M56" i="17"/>
  <c r="G56" i="17"/>
  <c r="Y55" i="17"/>
  <c r="S55" i="17"/>
  <c r="M55" i="17"/>
  <c r="G55" i="17"/>
  <c r="Y54" i="17"/>
  <c r="S54" i="17"/>
  <c r="M54" i="17"/>
  <c r="G54" i="17"/>
  <c r="Y53" i="17"/>
  <c r="S53" i="17"/>
  <c r="M53" i="17"/>
  <c r="G53" i="17"/>
  <c r="Y52" i="17"/>
  <c r="S52" i="17"/>
  <c r="M52" i="17"/>
  <c r="G52" i="17"/>
  <c r="Y51" i="17"/>
  <c r="S51" i="17"/>
  <c r="M51" i="17"/>
  <c r="G51" i="17"/>
  <c r="Y50" i="17"/>
  <c r="S50" i="17"/>
  <c r="M50" i="17"/>
  <c r="G50" i="17"/>
  <c r="Y49" i="17"/>
  <c r="S49" i="17"/>
  <c r="M49" i="17"/>
  <c r="G49" i="17"/>
  <c r="Y48" i="17"/>
  <c r="S48" i="17"/>
  <c r="M48" i="17"/>
  <c r="G48" i="17"/>
  <c r="Y47" i="17"/>
  <c r="S47" i="17"/>
  <c r="M47" i="17"/>
  <c r="G47" i="17"/>
  <c r="Y46" i="17"/>
  <c r="S46" i="17"/>
  <c r="M46" i="17"/>
  <c r="G46" i="17"/>
  <c r="Y45" i="17"/>
  <c r="S45" i="17"/>
  <c r="M45" i="17"/>
  <c r="G45" i="17"/>
  <c r="Y44" i="17"/>
  <c r="S44" i="17"/>
  <c r="M44" i="17"/>
  <c r="G44" i="17"/>
  <c r="Y43" i="17"/>
  <c r="S43" i="17"/>
  <c r="M43" i="17"/>
  <c r="G43" i="17"/>
  <c r="Y42" i="17"/>
  <c r="S42" i="17"/>
  <c r="M42" i="17"/>
  <c r="G42" i="17"/>
  <c r="Y41" i="17"/>
  <c r="P91" i="17"/>
  <c r="P88" i="17"/>
  <c r="P85" i="17"/>
  <c r="P82" i="17"/>
  <c r="P79" i="17"/>
  <c r="S78" i="17"/>
  <c r="Y77" i="17"/>
  <c r="G77" i="17"/>
  <c r="P76" i="17"/>
  <c r="P75" i="17"/>
  <c r="P74" i="17"/>
  <c r="P73" i="17"/>
  <c r="P72" i="17"/>
  <c r="P71" i="17"/>
  <c r="P70" i="17"/>
  <c r="E70" i="17"/>
  <c r="U69" i="17"/>
  <c r="K69" i="17"/>
  <c r="AA68" i="17"/>
  <c r="Q68" i="17"/>
  <c r="I68" i="17"/>
  <c r="W67" i="17"/>
  <c r="O67" i="17"/>
  <c r="E67" i="17"/>
  <c r="U66" i="17"/>
  <c r="K66" i="17"/>
  <c r="AA65" i="17"/>
  <c r="Q65" i="17"/>
  <c r="I65" i="17"/>
  <c r="W64" i="17"/>
  <c r="O64" i="17"/>
  <c r="H64" i="17"/>
  <c r="Y63" i="17"/>
  <c r="Q63" i="17"/>
  <c r="J63" i="17"/>
  <c r="AA62" i="17"/>
  <c r="T62" i="17"/>
  <c r="M62" i="17"/>
  <c r="F62" i="17"/>
  <c r="X61" i="17"/>
  <c r="R61" i="17"/>
  <c r="L61" i="17"/>
  <c r="F61" i="17"/>
  <c r="X60" i="17"/>
  <c r="R60" i="17"/>
  <c r="L60" i="17"/>
  <c r="F60" i="17"/>
  <c r="X59" i="17"/>
  <c r="R59" i="17"/>
  <c r="L59" i="17"/>
  <c r="F59" i="17"/>
  <c r="X58" i="17"/>
  <c r="R58" i="17"/>
  <c r="L58" i="17"/>
  <c r="F58" i="17"/>
  <c r="X57" i="17"/>
  <c r="R57" i="17"/>
  <c r="L57" i="17"/>
  <c r="F57" i="17"/>
  <c r="X56" i="17"/>
  <c r="R56" i="17"/>
  <c r="L56" i="17"/>
  <c r="F56" i="17"/>
  <c r="X55" i="17"/>
  <c r="R55" i="17"/>
  <c r="L55" i="17"/>
  <c r="F55" i="17"/>
  <c r="X54" i="17"/>
  <c r="R54" i="17"/>
  <c r="L54" i="17"/>
  <c r="F54" i="17"/>
  <c r="X53" i="17"/>
  <c r="R53" i="17"/>
  <c r="L53" i="17"/>
  <c r="F53" i="17"/>
  <c r="X52" i="17"/>
  <c r="R52" i="17"/>
  <c r="L52" i="17"/>
  <c r="F52" i="17"/>
  <c r="X51" i="17"/>
  <c r="R51" i="17"/>
  <c r="L51" i="17"/>
  <c r="F51" i="17"/>
  <c r="X50" i="17"/>
  <c r="R50" i="17"/>
  <c r="L50" i="17"/>
  <c r="F50" i="17"/>
  <c r="X49" i="17"/>
  <c r="R49" i="17"/>
  <c r="L49" i="17"/>
  <c r="F49" i="17"/>
  <c r="X48" i="17"/>
  <c r="R48" i="17"/>
  <c r="L48" i="17"/>
  <c r="F48" i="17"/>
  <c r="X47" i="17"/>
  <c r="R47" i="17"/>
  <c r="L47" i="17"/>
  <c r="F47" i="17"/>
  <c r="X46" i="17"/>
  <c r="V92" i="17"/>
  <c r="J91" i="17"/>
  <c r="V89" i="17"/>
  <c r="J88" i="17"/>
  <c r="V86" i="17"/>
  <c r="J85" i="17"/>
  <c r="V83" i="17"/>
  <c r="J82" i="17"/>
  <c r="V80" i="17"/>
  <c r="J79" i="17"/>
  <c r="P78" i="17"/>
  <c r="V77" i="17"/>
  <c r="M76" i="17"/>
  <c r="Y75" i="17"/>
  <c r="M75" i="17"/>
  <c r="Y74" i="17"/>
  <c r="M74" i="17"/>
  <c r="Y73" i="17"/>
  <c r="M73" i="17"/>
  <c r="Y72" i="17"/>
  <c r="M72" i="17"/>
  <c r="Y71" i="17"/>
  <c r="M71" i="17"/>
  <c r="Y70" i="17"/>
  <c r="M70" i="17"/>
  <c r="S69" i="17"/>
  <c r="J69" i="17"/>
  <c r="Y68" i="17"/>
  <c r="P68" i="17"/>
  <c r="G68" i="17"/>
  <c r="V67" i="17"/>
  <c r="M67" i="17"/>
  <c r="S66" i="17"/>
  <c r="J66" i="17"/>
  <c r="Y65" i="17"/>
  <c r="P65" i="17"/>
  <c r="G65" i="17"/>
  <c r="V64" i="17"/>
  <c r="N64" i="17"/>
  <c r="G64" i="17"/>
  <c r="W63" i="17"/>
  <c r="P63" i="17"/>
  <c r="I63" i="17"/>
  <c r="P92" i="17"/>
  <c r="P89" i="17"/>
  <c r="P86" i="17"/>
  <c r="P83" i="17"/>
  <c r="P80" i="17"/>
  <c r="G79" i="17"/>
  <c r="M78" i="17"/>
  <c r="S77" i="17"/>
  <c r="Y76" i="17"/>
  <c r="K76" i="17"/>
  <c r="W75" i="17"/>
  <c r="K75" i="17"/>
  <c r="W74" i="17"/>
  <c r="K74" i="17"/>
  <c r="W73" i="17"/>
  <c r="K73" i="17"/>
  <c r="W72" i="17"/>
  <c r="K72" i="17"/>
  <c r="W71" i="17"/>
  <c r="K71" i="17"/>
  <c r="W70" i="17"/>
  <c r="K70" i="17"/>
  <c r="AA69" i="17"/>
  <c r="Q69" i="17"/>
  <c r="I69" i="17"/>
  <c r="W68" i="17"/>
  <c r="O68" i="17"/>
  <c r="E68" i="17"/>
  <c r="U67" i="17"/>
  <c r="K67" i="17"/>
  <c r="AA66" i="17"/>
  <c r="Q66" i="17"/>
  <c r="I66" i="17"/>
  <c r="W65" i="17"/>
  <c r="O65" i="17"/>
  <c r="E65" i="17"/>
  <c r="U64" i="17"/>
  <c r="M64" i="17"/>
  <c r="E64" i="17"/>
  <c r="V63" i="17"/>
  <c r="O63" i="17"/>
  <c r="H63" i="17"/>
  <c r="Y62" i="17"/>
  <c r="Q62" i="17"/>
  <c r="J62" i="17"/>
  <c r="V61" i="17"/>
  <c r="P61" i="17"/>
  <c r="J61" i="17"/>
  <c r="V60" i="17"/>
  <c r="P60" i="17"/>
  <c r="J60" i="17"/>
  <c r="V59" i="17"/>
  <c r="P59" i="17"/>
  <c r="J59" i="17"/>
  <c r="V58" i="17"/>
  <c r="P58" i="17"/>
  <c r="J58" i="17"/>
  <c r="V57" i="17"/>
  <c r="P57" i="17"/>
  <c r="J57" i="17"/>
  <c r="V56" i="17"/>
  <c r="P56" i="17"/>
  <c r="J56" i="17"/>
  <c r="V55" i="17"/>
  <c r="P55" i="17"/>
  <c r="J55" i="17"/>
  <c r="V54" i="17"/>
  <c r="P54" i="17"/>
  <c r="J54" i="17"/>
  <c r="V53" i="17"/>
  <c r="P53" i="17"/>
  <c r="J53" i="17"/>
  <c r="V52" i="17"/>
  <c r="P52" i="17"/>
  <c r="J52" i="17"/>
  <c r="V51" i="17"/>
  <c r="P51" i="17"/>
  <c r="J51" i="17"/>
  <c r="V50" i="17"/>
  <c r="P50" i="17"/>
  <c r="J50" i="17"/>
  <c r="V49" i="17"/>
  <c r="P49" i="17"/>
  <c r="J49" i="17"/>
  <c r="V48" i="17"/>
  <c r="P48" i="17"/>
  <c r="J48" i="17"/>
  <c r="V47" i="17"/>
  <c r="P47" i="17"/>
  <c r="Z62" i="17"/>
  <c r="Q61" i="17"/>
  <c r="K60" i="17"/>
  <c r="E59" i="17"/>
  <c r="E58" i="17"/>
  <c r="O57" i="17"/>
  <c r="W56" i="17"/>
  <c r="E56" i="17"/>
  <c r="O55" i="17"/>
  <c r="W54" i="17"/>
  <c r="E54" i="17"/>
  <c r="O53" i="17"/>
  <c r="W52" i="17"/>
  <c r="E52" i="17"/>
  <c r="O51" i="17"/>
  <c r="W50" i="17"/>
  <c r="E50" i="17"/>
  <c r="O49" i="17"/>
  <c r="W48" i="17"/>
  <c r="E48" i="17"/>
  <c r="O47" i="17"/>
  <c r="AA46" i="17"/>
  <c r="P46" i="17"/>
  <c r="F46" i="17"/>
  <c r="V45" i="17"/>
  <c r="L45" i="17"/>
  <c r="R44" i="17"/>
  <c r="J44" i="17"/>
  <c r="S62" i="17"/>
  <c r="K61" i="17"/>
  <c r="E60" i="17"/>
  <c r="K57" i="17"/>
  <c r="U56" i="17"/>
  <c r="K55" i="17"/>
  <c r="U54" i="17"/>
  <c r="K53" i="17"/>
  <c r="U52" i="17"/>
  <c r="K51" i="17"/>
  <c r="U50" i="17"/>
  <c r="K49" i="17"/>
  <c r="U48" i="17"/>
  <c r="K47" i="17"/>
  <c r="W46" i="17"/>
  <c r="O46" i="17"/>
  <c r="E46" i="17"/>
  <c r="U45" i="17"/>
  <c r="K45" i="17"/>
  <c r="AA44" i="17"/>
  <c r="Q44" i="17"/>
  <c r="I44" i="17"/>
  <c r="W43" i="17"/>
  <c r="O43" i="17"/>
  <c r="F43" i="17"/>
  <c r="W42" i="17"/>
  <c r="P42" i="17"/>
  <c r="I42" i="17"/>
  <c r="Z41" i="17"/>
  <c r="S41" i="17"/>
  <c r="M41" i="17"/>
  <c r="G41" i="17"/>
  <c r="Y40" i="17"/>
  <c r="S40" i="17"/>
  <c r="M40" i="17"/>
  <c r="G40" i="17"/>
  <c r="Y39" i="17"/>
  <c r="S39" i="17"/>
  <c r="M39" i="17"/>
  <c r="G39" i="17"/>
  <c r="Y38" i="17"/>
  <c r="S38" i="17"/>
  <c r="M38" i="17"/>
  <c r="G38" i="17"/>
  <c r="Y37" i="17"/>
  <c r="S37" i="17"/>
  <c r="M37" i="17"/>
  <c r="G37" i="17"/>
  <c r="Y36" i="17"/>
  <c r="S36" i="17"/>
  <c r="M36" i="17"/>
  <c r="G36" i="17"/>
  <c r="Y35" i="17"/>
  <c r="S35" i="17"/>
  <c r="M35" i="17"/>
  <c r="G35" i="17"/>
  <c r="Y34" i="17"/>
  <c r="S34" i="17"/>
  <c r="M34" i="17"/>
  <c r="G34" i="17"/>
  <c r="Y33" i="17"/>
  <c r="S33" i="17"/>
  <c r="M33" i="17"/>
  <c r="G33" i="17"/>
  <c r="Y32" i="17"/>
  <c r="S32" i="17"/>
  <c r="M32" i="17"/>
  <c r="G32" i="17"/>
  <c r="Y31" i="17"/>
  <c r="S31" i="17"/>
  <c r="M31" i="17"/>
  <c r="G31" i="17"/>
  <c r="Y30" i="17"/>
  <c r="S30" i="17"/>
  <c r="M30" i="17"/>
  <c r="G30" i="17"/>
  <c r="Y29" i="17"/>
  <c r="S29" i="17"/>
  <c r="M29" i="17"/>
  <c r="G29" i="17"/>
  <c r="Y28" i="17"/>
  <c r="S28" i="17"/>
  <c r="M28" i="17"/>
  <c r="G28" i="17"/>
  <c r="Y27" i="17"/>
  <c r="S27" i="17"/>
  <c r="M27" i="17"/>
  <c r="G27" i="17"/>
  <c r="Y26" i="17"/>
  <c r="S26" i="17"/>
  <c r="M26" i="17"/>
  <c r="G26" i="17"/>
  <c r="Y25" i="17"/>
  <c r="S25" i="17"/>
  <c r="M25" i="17"/>
  <c r="G25" i="17"/>
  <c r="Y24" i="17"/>
  <c r="S24" i="17"/>
  <c r="M24" i="17"/>
  <c r="G24" i="17"/>
  <c r="Y23" i="17"/>
  <c r="S23" i="17"/>
  <c r="M23" i="17"/>
  <c r="G23" i="17"/>
  <c r="Y22" i="17"/>
  <c r="S22" i="17"/>
  <c r="M22" i="17"/>
  <c r="G22" i="17"/>
  <c r="Y21" i="17"/>
  <c r="S21" i="17"/>
  <c r="M21" i="17"/>
  <c r="G21" i="17"/>
  <c r="Y20" i="17"/>
  <c r="S20" i="17"/>
  <c r="M20" i="17"/>
  <c r="G20" i="17"/>
  <c r="Y19" i="17"/>
  <c r="S19" i="17"/>
  <c r="M19" i="17"/>
  <c r="G19" i="17"/>
  <c r="Y18" i="17"/>
  <c r="S18" i="17"/>
  <c r="M18" i="17"/>
  <c r="G18" i="17"/>
  <c r="Y17" i="17"/>
  <c r="S17" i="17"/>
  <c r="M17" i="17"/>
  <c r="K62" i="17"/>
  <c r="E61" i="17"/>
  <c r="W58" i="17"/>
  <c r="AA57" i="17"/>
  <c r="I57" i="17"/>
  <c r="Q56" i="17"/>
  <c r="AA55" i="17"/>
  <c r="I55" i="17"/>
  <c r="Q54" i="17"/>
  <c r="AA53" i="17"/>
  <c r="I53" i="17"/>
  <c r="Q52" i="17"/>
  <c r="AA51" i="17"/>
  <c r="I51" i="17"/>
  <c r="Q50" i="17"/>
  <c r="AA49" i="17"/>
  <c r="I49" i="17"/>
  <c r="Q48" i="17"/>
  <c r="AA47" i="17"/>
  <c r="J47" i="17"/>
  <c r="V46" i="17"/>
  <c r="L46" i="17"/>
  <c r="R45" i="17"/>
  <c r="J45" i="17"/>
  <c r="X44" i="17"/>
  <c r="P44" i="17"/>
  <c r="F44" i="17"/>
  <c r="V43" i="17"/>
  <c r="L43" i="17"/>
  <c r="E43" i="17"/>
  <c r="V42" i="17"/>
  <c r="O42" i="17"/>
  <c r="H42" i="17"/>
  <c r="X41" i="17"/>
  <c r="R41" i="17"/>
  <c r="L41" i="17"/>
  <c r="F41" i="17"/>
  <c r="X40" i="17"/>
  <c r="R40" i="17"/>
  <c r="L40" i="17"/>
  <c r="F40" i="17"/>
  <c r="X39" i="17"/>
  <c r="R39" i="17"/>
  <c r="L39" i="17"/>
  <c r="F39" i="17"/>
  <c r="X38" i="17"/>
  <c r="R38" i="17"/>
  <c r="L38" i="17"/>
  <c r="F38" i="17"/>
  <c r="X37" i="17"/>
  <c r="R37" i="17"/>
  <c r="L37" i="17"/>
  <c r="F37" i="17"/>
  <c r="X36" i="17"/>
  <c r="R36" i="17"/>
  <c r="L36" i="17"/>
  <c r="F36" i="17"/>
  <c r="X35" i="17"/>
  <c r="R35" i="17"/>
  <c r="L35" i="17"/>
  <c r="F35" i="17"/>
  <c r="X34" i="17"/>
  <c r="R34" i="17"/>
  <c r="L34" i="17"/>
  <c r="F34" i="17"/>
  <c r="X33" i="17"/>
  <c r="R33" i="17"/>
  <c r="L33" i="17"/>
  <c r="F33" i="17"/>
  <c r="X32" i="17"/>
  <c r="R32" i="17"/>
  <c r="L32" i="17"/>
  <c r="F32" i="17"/>
  <c r="X31" i="17"/>
  <c r="R31" i="17"/>
  <c r="L31" i="17"/>
  <c r="F31" i="17"/>
  <c r="X30" i="17"/>
  <c r="R30" i="17"/>
  <c r="L30" i="17"/>
  <c r="F30" i="17"/>
  <c r="X29" i="17"/>
  <c r="R29" i="17"/>
  <c r="L29" i="17"/>
  <c r="F29" i="17"/>
  <c r="X28" i="17"/>
  <c r="R28" i="17"/>
  <c r="L28" i="17"/>
  <c r="F28" i="17"/>
  <c r="X27" i="17"/>
  <c r="R27" i="17"/>
  <c r="L27" i="17"/>
  <c r="F27" i="17"/>
  <c r="X26" i="17"/>
  <c r="R26" i="17"/>
  <c r="L26" i="17"/>
  <c r="F26" i="17"/>
  <c r="X25" i="17"/>
  <c r="R25" i="17"/>
  <c r="L25" i="17"/>
  <c r="F25" i="17"/>
  <c r="X24" i="17"/>
  <c r="R24" i="17"/>
  <c r="L24" i="17"/>
  <c r="F24" i="17"/>
  <c r="X23" i="17"/>
  <c r="R23" i="17"/>
  <c r="L23" i="17"/>
  <c r="F23" i="17"/>
  <c r="E62" i="17"/>
  <c r="W59" i="17"/>
  <c r="Q58" i="17"/>
  <c r="W57" i="17"/>
  <c r="E57" i="17"/>
  <c r="O56" i="17"/>
  <c r="W55" i="17"/>
  <c r="E55" i="17"/>
  <c r="O54" i="17"/>
  <c r="W53" i="17"/>
  <c r="E53" i="17"/>
  <c r="O52" i="17"/>
  <c r="W51" i="17"/>
  <c r="E51" i="17"/>
  <c r="O50" i="17"/>
  <c r="W49" i="17"/>
  <c r="E49" i="17"/>
  <c r="O48" i="17"/>
  <c r="W47" i="17"/>
  <c r="I47" i="17"/>
  <c r="U46" i="17"/>
  <c r="K46" i="17"/>
  <c r="AA45" i="17"/>
  <c r="Q45" i="17"/>
  <c r="I45" i="17"/>
  <c r="W44" i="17"/>
  <c r="O44" i="17"/>
  <c r="E44" i="17"/>
  <c r="U43" i="17"/>
  <c r="K43" i="17"/>
  <c r="U42" i="17"/>
  <c r="N42" i="17"/>
  <c r="F42" i="17"/>
  <c r="W41" i="17"/>
  <c r="Q41" i="17"/>
  <c r="K41" i="17"/>
  <c r="E41" i="17"/>
  <c r="W40" i="17"/>
  <c r="Q40" i="17"/>
  <c r="K40" i="17"/>
  <c r="E40" i="17"/>
  <c r="W39" i="17"/>
  <c r="Q39" i="17"/>
  <c r="K39" i="17"/>
  <c r="E39" i="17"/>
  <c r="W38" i="17"/>
  <c r="Q38" i="17"/>
  <c r="K38" i="17"/>
  <c r="E38" i="17"/>
  <c r="W37" i="17"/>
  <c r="Q37" i="17"/>
  <c r="K37" i="17"/>
  <c r="E37" i="17"/>
  <c r="W36" i="17"/>
  <c r="Q36" i="17"/>
  <c r="K36" i="17"/>
  <c r="E36" i="17"/>
  <c r="W35" i="17"/>
  <c r="Q35" i="17"/>
  <c r="K35" i="17"/>
  <c r="E35" i="17"/>
  <c r="W34" i="17"/>
  <c r="Q34" i="17"/>
  <c r="K34" i="17"/>
  <c r="E34" i="17"/>
  <c r="W33" i="17"/>
  <c r="Q33" i="17"/>
  <c r="K33" i="17"/>
  <c r="E33" i="17"/>
  <c r="W32" i="17"/>
  <c r="Q32" i="17"/>
  <c r="K32" i="17"/>
  <c r="E32" i="17"/>
  <c r="W31" i="17"/>
  <c r="Q31" i="17"/>
  <c r="K31" i="17"/>
  <c r="E31" i="17"/>
  <c r="W30" i="17"/>
  <c r="Q30" i="17"/>
  <c r="K30" i="17"/>
  <c r="E30" i="17"/>
  <c r="W29" i="17"/>
  <c r="Q29" i="17"/>
  <c r="K29" i="17"/>
  <c r="E29" i="17"/>
  <c r="W28" i="17"/>
  <c r="Q28" i="17"/>
  <c r="K28" i="17"/>
  <c r="E28" i="17"/>
  <c r="W27" i="17"/>
  <c r="Q27" i="17"/>
  <c r="K27" i="17"/>
  <c r="E27" i="17"/>
  <c r="W26" i="17"/>
  <c r="Q26" i="17"/>
  <c r="K26" i="17"/>
  <c r="E26" i="17"/>
  <c r="W25" i="17"/>
  <c r="Q25" i="17"/>
  <c r="K25" i="17"/>
  <c r="E25" i="17"/>
  <c r="W24" i="17"/>
  <c r="Q24" i="17"/>
  <c r="K24" i="17"/>
  <c r="E24" i="17"/>
  <c r="W23" i="17"/>
  <c r="Q23" i="17"/>
  <c r="K23" i="17"/>
  <c r="E23" i="17"/>
  <c r="W22" i="17"/>
  <c r="Q22" i="17"/>
  <c r="K22" i="17"/>
  <c r="E22" i="17"/>
  <c r="W21" i="17"/>
  <c r="Q21" i="17"/>
  <c r="K21" i="17"/>
  <c r="E21" i="17"/>
  <c r="W20" i="17"/>
  <c r="Q20" i="17"/>
  <c r="K20" i="17"/>
  <c r="W60" i="17"/>
  <c r="Q59" i="17"/>
  <c r="K58" i="17"/>
  <c r="U57" i="17"/>
  <c r="K56" i="17"/>
  <c r="U55" i="17"/>
  <c r="K54" i="17"/>
  <c r="U53" i="17"/>
  <c r="K52" i="17"/>
  <c r="U51" i="17"/>
  <c r="K50" i="17"/>
  <c r="U49" i="17"/>
  <c r="K48" i="17"/>
  <c r="U47" i="17"/>
  <c r="E47" i="17"/>
  <c r="R46" i="17"/>
  <c r="J46" i="17"/>
  <c r="X45" i="17"/>
  <c r="P45" i="17"/>
  <c r="F45" i="17"/>
  <c r="V44" i="17"/>
  <c r="L44" i="17"/>
  <c r="R43" i="17"/>
  <c r="J43" i="17"/>
  <c r="AA42" i="17"/>
  <c r="T42" i="17"/>
  <c r="L42" i="17"/>
  <c r="E42" i="17"/>
  <c r="V41" i="17"/>
  <c r="P41" i="17"/>
  <c r="J41" i="17"/>
  <c r="V40" i="17"/>
  <c r="P40" i="17"/>
  <c r="J40" i="17"/>
  <c r="V39" i="17"/>
  <c r="P39" i="17"/>
  <c r="J39" i="17"/>
  <c r="V38" i="17"/>
  <c r="P38" i="17"/>
  <c r="J38" i="17"/>
  <c r="V37" i="17"/>
  <c r="P37" i="17"/>
  <c r="J37" i="17"/>
  <c r="V36" i="17"/>
  <c r="P36" i="17"/>
  <c r="J36" i="17"/>
  <c r="V35" i="17"/>
  <c r="P35" i="17"/>
  <c r="J35" i="17"/>
  <c r="V34" i="17"/>
  <c r="P34" i="17"/>
  <c r="J34" i="17"/>
  <c r="V33" i="17"/>
  <c r="P33" i="17"/>
  <c r="J33" i="17"/>
  <c r="V32" i="17"/>
  <c r="P32" i="17"/>
  <c r="J32" i="17"/>
  <c r="V31" i="17"/>
  <c r="P31" i="17"/>
  <c r="J31" i="17"/>
  <c r="V30" i="17"/>
  <c r="P30" i="17"/>
  <c r="J30" i="17"/>
  <c r="V29" i="17"/>
  <c r="P29" i="17"/>
  <c r="J29" i="17"/>
  <c r="V28" i="17"/>
  <c r="P28" i="17"/>
  <c r="J28" i="17"/>
  <c r="V27" i="17"/>
  <c r="P27" i="17"/>
  <c r="J27" i="17"/>
  <c r="V26" i="17"/>
  <c r="P26" i="17"/>
  <c r="J26" i="17"/>
  <c r="V25" i="17"/>
  <c r="P25" i="17"/>
  <c r="W61" i="17"/>
  <c r="Q60" i="17"/>
  <c r="K59" i="17"/>
  <c r="I58" i="17"/>
  <c r="Q57" i="17"/>
  <c r="AA56" i="17"/>
  <c r="I56" i="17"/>
  <c r="Q55" i="17"/>
  <c r="AA54" i="17"/>
  <c r="I54" i="17"/>
  <c r="Q53" i="17"/>
  <c r="AA52" i="17"/>
  <c r="I52" i="17"/>
  <c r="Q51" i="17"/>
  <c r="AA50" i="17"/>
  <c r="I50" i="17"/>
  <c r="Q49" i="17"/>
  <c r="AA48" i="17"/>
  <c r="I48" i="17"/>
  <c r="Q47" i="17"/>
  <c r="Q46" i="17"/>
  <c r="I46" i="17"/>
  <c r="W45" i="17"/>
  <c r="O45" i="17"/>
  <c r="E45" i="17"/>
  <c r="U44" i="17"/>
  <c r="K44" i="17"/>
  <c r="AA43" i="17"/>
  <c r="Q43" i="17"/>
  <c r="I43" i="17"/>
  <c r="Z42" i="17"/>
  <c r="R42" i="17"/>
  <c r="K42" i="17"/>
  <c r="U41" i="17"/>
  <c r="O41" i="17"/>
  <c r="I41" i="17"/>
  <c r="AA40" i="17"/>
  <c r="U40" i="17"/>
  <c r="O40" i="17"/>
  <c r="I40" i="17"/>
  <c r="AA39" i="17"/>
  <c r="U39" i="17"/>
  <c r="O39" i="17"/>
  <c r="I39" i="17"/>
  <c r="AA38" i="17"/>
  <c r="U38" i="17"/>
  <c r="O38" i="17"/>
  <c r="I38" i="17"/>
  <c r="AA37" i="17"/>
  <c r="U37" i="17"/>
  <c r="O37" i="17"/>
  <c r="I37" i="17"/>
  <c r="AA36" i="17"/>
  <c r="U36" i="17"/>
  <c r="O36" i="17"/>
  <c r="I36" i="17"/>
  <c r="AA35" i="17"/>
  <c r="U35" i="17"/>
  <c r="O35" i="17"/>
  <c r="I35" i="17"/>
  <c r="AA34" i="17"/>
  <c r="U34" i="17"/>
  <c r="O34" i="17"/>
  <c r="I34" i="17"/>
  <c r="AA33" i="17"/>
  <c r="U33" i="17"/>
  <c r="O33" i="17"/>
  <c r="I33" i="17"/>
  <c r="AA32" i="17"/>
  <c r="U32" i="17"/>
  <c r="O32" i="17"/>
  <c r="I32" i="17"/>
  <c r="AA31" i="17"/>
  <c r="U31" i="17"/>
  <c r="O31" i="17"/>
  <c r="I31" i="17"/>
  <c r="AA30" i="17"/>
  <c r="U30" i="17"/>
  <c r="O30" i="17"/>
  <c r="I30" i="17"/>
  <c r="AA29" i="17"/>
  <c r="U29" i="17"/>
  <c r="O29" i="17"/>
  <c r="I29" i="17"/>
  <c r="AA28" i="17"/>
  <c r="U28" i="17"/>
  <c r="O28" i="17"/>
  <c r="I28" i="17"/>
  <c r="AA27" i="17"/>
  <c r="U27" i="17"/>
  <c r="O27" i="17"/>
  <c r="I27" i="17"/>
  <c r="AA26" i="17"/>
  <c r="U26" i="17"/>
  <c r="O26" i="17"/>
  <c r="I26" i="17"/>
  <c r="AA25" i="17"/>
  <c r="U25" i="17"/>
  <c r="O25" i="17"/>
  <c r="I25" i="17"/>
  <c r="AA24" i="17"/>
  <c r="U24" i="17"/>
  <c r="O24" i="17"/>
  <c r="I24" i="17"/>
  <c r="AA23" i="17"/>
  <c r="U23" i="17"/>
  <c r="O23" i="17"/>
  <c r="I23" i="17"/>
  <c r="AA22" i="17"/>
  <c r="U22" i="17"/>
  <c r="O22" i="17"/>
  <c r="I22" i="17"/>
  <c r="X43" i="17"/>
  <c r="J42" i="17"/>
  <c r="Z39" i="17"/>
  <c r="T38" i="17"/>
  <c r="N37" i="17"/>
  <c r="H36" i="17"/>
  <c r="Z33" i="17"/>
  <c r="T32" i="17"/>
  <c r="N31" i="17"/>
  <c r="H30" i="17"/>
  <c r="Z27" i="17"/>
  <c r="T26" i="17"/>
  <c r="N25" i="17"/>
  <c r="T24" i="17"/>
  <c r="Z23" i="17"/>
  <c r="H23" i="17"/>
  <c r="R22" i="17"/>
  <c r="F22" i="17"/>
  <c r="U21" i="17"/>
  <c r="L21" i="17"/>
  <c r="AA20" i="17"/>
  <c r="R20" i="17"/>
  <c r="I20" i="17"/>
  <c r="Z19" i="17"/>
  <c r="R19" i="17"/>
  <c r="K19" i="17"/>
  <c r="U18" i="17"/>
  <c r="N18" i="17"/>
  <c r="F18" i="17"/>
  <c r="W17" i="17"/>
  <c r="P17" i="17"/>
  <c r="I17" i="17"/>
  <c r="AA16" i="17"/>
  <c r="U16" i="17"/>
  <c r="O16" i="17"/>
  <c r="I16" i="17"/>
  <c r="AA15" i="17"/>
  <c r="U15" i="17"/>
  <c r="O15" i="17"/>
  <c r="I15" i="17"/>
  <c r="AA14" i="17"/>
  <c r="U14" i="17"/>
  <c r="O14" i="17"/>
  <c r="I14" i="17"/>
  <c r="AA13" i="17"/>
  <c r="U13" i="17"/>
  <c r="O13" i="17"/>
  <c r="I13" i="17"/>
  <c r="AA12" i="17"/>
  <c r="U12" i="17"/>
  <c r="O12" i="17"/>
  <c r="I12" i="17"/>
  <c r="AA11" i="17"/>
  <c r="U10" i="17"/>
  <c r="O10" i="17"/>
  <c r="I10" i="17"/>
  <c r="AA9" i="17"/>
  <c r="O9" i="17"/>
  <c r="I8" i="17"/>
  <c r="AA7" i="17"/>
  <c r="AA6" i="17"/>
  <c r="O6" i="17"/>
  <c r="I5" i="17"/>
  <c r="O4" i="17"/>
  <c r="I3" i="17"/>
  <c r="I2" i="17"/>
  <c r="P43" i="17"/>
  <c r="Z40" i="17"/>
  <c r="T39" i="17"/>
  <c r="N38" i="17"/>
  <c r="H37" i="17"/>
  <c r="Z34" i="17"/>
  <c r="T33" i="17"/>
  <c r="N32" i="17"/>
  <c r="H31" i="17"/>
  <c r="Z28" i="17"/>
  <c r="T27" i="17"/>
  <c r="N26" i="17"/>
  <c r="J25" i="17"/>
  <c r="P24" i="17"/>
  <c r="V23" i="17"/>
  <c r="P22" i="17"/>
  <c r="T21" i="17"/>
  <c r="J21" i="17"/>
  <c r="Z20" i="17"/>
  <c r="P20" i="17"/>
  <c r="H20" i="17"/>
  <c r="X19" i="17"/>
  <c r="Q19" i="17"/>
  <c r="J19" i="17"/>
  <c r="AA18" i="17"/>
  <c r="T18" i="17"/>
  <c r="L18" i="17"/>
  <c r="E18" i="17"/>
  <c r="V17" i="17"/>
  <c r="O17" i="17"/>
  <c r="H17" i="17"/>
  <c r="Z16" i="17"/>
  <c r="T16" i="17"/>
  <c r="N16" i="17"/>
  <c r="H16" i="17"/>
  <c r="Z15" i="17"/>
  <c r="T15" i="17"/>
  <c r="N15" i="17"/>
  <c r="H15" i="17"/>
  <c r="Z14" i="17"/>
  <c r="T14" i="17"/>
  <c r="N14" i="17"/>
  <c r="H14" i="17"/>
  <c r="Z13" i="17"/>
  <c r="T13" i="17"/>
  <c r="N13" i="17"/>
  <c r="H13" i="17"/>
  <c r="Z12" i="17"/>
  <c r="T12" i="17"/>
  <c r="N12" i="17"/>
  <c r="H12" i="17"/>
  <c r="Z11" i="17"/>
  <c r="T11" i="17"/>
  <c r="N11" i="17"/>
  <c r="H11" i="17"/>
  <c r="Z10" i="17"/>
  <c r="T10" i="17"/>
  <c r="N10" i="17"/>
  <c r="H10" i="17"/>
  <c r="Z9" i="17"/>
  <c r="T9" i="17"/>
  <c r="N9" i="17"/>
  <c r="H9" i="17"/>
  <c r="Z8" i="17"/>
  <c r="T8" i="17"/>
  <c r="N8" i="17"/>
  <c r="H8" i="17"/>
  <c r="Z7" i="17"/>
  <c r="T7" i="17"/>
  <c r="N7" i="17"/>
  <c r="H7" i="17"/>
  <c r="Z6" i="17"/>
  <c r="T6" i="17"/>
  <c r="N6" i="17"/>
  <c r="H6" i="17"/>
  <c r="Z5" i="17"/>
  <c r="T5" i="17"/>
  <c r="N5" i="17"/>
  <c r="H5" i="17"/>
  <c r="Z4" i="17"/>
  <c r="T4" i="17"/>
  <c r="N4" i="17"/>
  <c r="H4" i="17"/>
  <c r="Z3" i="17"/>
  <c r="T3" i="17"/>
  <c r="N3" i="17"/>
  <c r="H3" i="17"/>
  <c r="Z2" i="17"/>
  <c r="T2" i="17"/>
  <c r="N2" i="17"/>
  <c r="H2" i="17"/>
  <c r="U7" i="17"/>
  <c r="U4" i="17"/>
  <c r="H43" i="17"/>
  <c r="AA41" i="17"/>
  <c r="T40" i="17"/>
  <c r="N39" i="17"/>
  <c r="H38" i="17"/>
  <c r="Z35" i="17"/>
  <c r="T34" i="17"/>
  <c r="N33" i="17"/>
  <c r="H32" i="17"/>
  <c r="Z29" i="17"/>
  <c r="T28" i="17"/>
  <c r="N27" i="17"/>
  <c r="H26" i="17"/>
  <c r="H25" i="17"/>
  <c r="N24" i="17"/>
  <c r="T23" i="17"/>
  <c r="Z22" i="17"/>
  <c r="N22" i="17"/>
  <c r="AA21" i="17"/>
  <c r="R21" i="17"/>
  <c r="I21" i="17"/>
  <c r="X20" i="17"/>
  <c r="O20" i="17"/>
  <c r="F20" i="17"/>
  <c r="W19" i="17"/>
  <c r="P19" i="17"/>
  <c r="I19" i="17"/>
  <c r="Z18" i="17"/>
  <c r="R18" i="17"/>
  <c r="K18" i="17"/>
  <c r="U17" i="17"/>
  <c r="N17" i="17"/>
  <c r="G17" i="17"/>
  <c r="Y16" i="17"/>
  <c r="S16" i="17"/>
  <c r="M16" i="17"/>
  <c r="G16" i="17"/>
  <c r="Y15" i="17"/>
  <c r="S15" i="17"/>
  <c r="M15" i="17"/>
  <c r="G15" i="17"/>
  <c r="Y14" i="17"/>
  <c r="S14" i="17"/>
  <c r="M14" i="17"/>
  <c r="G14" i="17"/>
  <c r="Y13" i="17"/>
  <c r="S13" i="17"/>
  <c r="M13" i="17"/>
  <c r="G13" i="17"/>
  <c r="Y12" i="17"/>
  <c r="S12" i="17"/>
  <c r="M12" i="17"/>
  <c r="G12" i="17"/>
  <c r="Y11" i="17"/>
  <c r="S11" i="17"/>
  <c r="M11" i="17"/>
  <c r="G11" i="17"/>
  <c r="Y10" i="17"/>
  <c r="S10" i="17"/>
  <c r="M10" i="17"/>
  <c r="G10" i="17"/>
  <c r="Y9" i="17"/>
  <c r="S9" i="17"/>
  <c r="M9" i="17"/>
  <c r="G9" i="17"/>
  <c r="Y8" i="17"/>
  <c r="S8" i="17"/>
  <c r="M8" i="17"/>
  <c r="G8" i="17"/>
  <c r="Y7" i="17"/>
  <c r="S7" i="17"/>
  <c r="M7" i="17"/>
  <c r="G7" i="17"/>
  <c r="Y6" i="17"/>
  <c r="S6" i="17"/>
  <c r="M6" i="17"/>
  <c r="G6" i="17"/>
  <c r="Y5" i="17"/>
  <c r="S5" i="17"/>
  <c r="M5" i="17"/>
  <c r="G5" i="17"/>
  <c r="Y4" i="17"/>
  <c r="S4" i="17"/>
  <c r="M4" i="17"/>
  <c r="G4" i="17"/>
  <c r="Y3" i="17"/>
  <c r="S3" i="17"/>
  <c r="M3" i="17"/>
  <c r="G3" i="17"/>
  <c r="Y2" i="17"/>
  <c r="S2" i="17"/>
  <c r="M2" i="17"/>
  <c r="G2" i="17"/>
  <c r="I11" i="17"/>
  <c r="AA8" i="17"/>
  <c r="U6" i="17"/>
  <c r="O5" i="17"/>
  <c r="AA3" i="17"/>
  <c r="U2" i="17"/>
  <c r="T41" i="17"/>
  <c r="N40" i="17"/>
  <c r="H39" i="17"/>
  <c r="Z36" i="17"/>
  <c r="T35" i="17"/>
  <c r="N34" i="17"/>
  <c r="H33" i="17"/>
  <c r="Z30" i="17"/>
  <c r="T29" i="17"/>
  <c r="N28" i="17"/>
  <c r="H27" i="17"/>
  <c r="J24" i="17"/>
  <c r="P23" i="17"/>
  <c r="X22" i="17"/>
  <c r="L22" i="17"/>
  <c r="Z21" i="17"/>
  <c r="P21" i="17"/>
  <c r="H21" i="17"/>
  <c r="V20" i="17"/>
  <c r="N20" i="17"/>
  <c r="E20" i="17"/>
  <c r="V19" i="17"/>
  <c r="O19" i="17"/>
  <c r="H19" i="17"/>
  <c r="X18" i="17"/>
  <c r="Q18" i="17"/>
  <c r="J18" i="17"/>
  <c r="AA17" i="17"/>
  <c r="T17" i="17"/>
  <c r="L17" i="17"/>
  <c r="F17" i="17"/>
  <c r="X16" i="17"/>
  <c r="R16" i="17"/>
  <c r="L16" i="17"/>
  <c r="F16" i="17"/>
  <c r="X15" i="17"/>
  <c r="R15" i="17"/>
  <c r="L15" i="17"/>
  <c r="F15" i="17"/>
  <c r="X14" i="17"/>
  <c r="R14" i="17"/>
  <c r="L14" i="17"/>
  <c r="F14" i="17"/>
  <c r="X13" i="17"/>
  <c r="R13" i="17"/>
  <c r="L13" i="17"/>
  <c r="F13" i="17"/>
  <c r="X12" i="17"/>
  <c r="R12" i="17"/>
  <c r="L12" i="17"/>
  <c r="F12" i="17"/>
  <c r="X11" i="17"/>
  <c r="R11" i="17"/>
  <c r="L11" i="17"/>
  <c r="F11" i="17"/>
  <c r="X10" i="17"/>
  <c r="R10" i="17"/>
  <c r="L10" i="17"/>
  <c r="F10" i="17"/>
  <c r="X9" i="17"/>
  <c r="R9" i="17"/>
  <c r="L9" i="17"/>
  <c r="F9" i="17"/>
  <c r="X8" i="17"/>
  <c r="R8" i="17"/>
  <c r="L8" i="17"/>
  <c r="F8" i="17"/>
  <c r="X7" i="17"/>
  <c r="R7" i="17"/>
  <c r="L7" i="17"/>
  <c r="F7" i="17"/>
  <c r="X6" i="17"/>
  <c r="R6" i="17"/>
  <c r="L6" i="17"/>
  <c r="F6" i="17"/>
  <c r="X5" i="17"/>
  <c r="R5" i="17"/>
  <c r="L5" i="17"/>
  <c r="F5" i="17"/>
  <c r="X4" i="17"/>
  <c r="R4" i="17"/>
  <c r="L4" i="17"/>
  <c r="F4" i="17"/>
  <c r="X3" i="17"/>
  <c r="R3" i="17"/>
  <c r="L3" i="17"/>
  <c r="F3" i="17"/>
  <c r="X2" i="17"/>
  <c r="R2" i="17"/>
  <c r="L2" i="17"/>
  <c r="F2" i="17"/>
  <c r="AA10" i="17"/>
  <c r="I9" i="17"/>
  <c r="I7" i="17"/>
  <c r="U5" i="17"/>
  <c r="I4" i="17"/>
  <c r="AA2" i="17"/>
  <c r="X42" i="17"/>
  <c r="N41" i="17"/>
  <c r="H40" i="17"/>
  <c r="Z37" i="17"/>
  <c r="T36" i="17"/>
  <c r="N35" i="17"/>
  <c r="H34" i="17"/>
  <c r="Z31" i="17"/>
  <c r="T30" i="17"/>
  <c r="N29" i="17"/>
  <c r="H28" i="17"/>
  <c r="Z25" i="17"/>
  <c r="Z24" i="17"/>
  <c r="H24" i="17"/>
  <c r="N23" i="17"/>
  <c r="V22" i="17"/>
  <c r="J22" i="17"/>
  <c r="X21" i="17"/>
  <c r="O21" i="17"/>
  <c r="F21" i="17"/>
  <c r="U20" i="17"/>
  <c r="L20" i="17"/>
  <c r="U19" i="17"/>
  <c r="N19" i="17"/>
  <c r="F19" i="17"/>
  <c r="W18" i="17"/>
  <c r="P18" i="17"/>
  <c r="I18" i="17"/>
  <c r="Z17" i="17"/>
  <c r="R17" i="17"/>
  <c r="K17" i="17"/>
  <c r="E17" i="17"/>
  <c r="W16" i="17"/>
  <c r="Q16" i="17"/>
  <c r="K16" i="17"/>
  <c r="E16" i="17"/>
  <c r="W15" i="17"/>
  <c r="Q15" i="17"/>
  <c r="K15" i="17"/>
  <c r="E15" i="17"/>
  <c r="W14" i="17"/>
  <c r="Q14" i="17"/>
  <c r="K14" i="17"/>
  <c r="E14" i="17"/>
  <c r="W13" i="17"/>
  <c r="Q13" i="17"/>
  <c r="K13" i="17"/>
  <c r="E13" i="17"/>
  <c r="W12" i="17"/>
  <c r="Q12" i="17"/>
  <c r="K12" i="17"/>
  <c r="E12" i="17"/>
  <c r="W11" i="17"/>
  <c r="Q11" i="17"/>
  <c r="K11" i="17"/>
  <c r="E11" i="17"/>
  <c r="W10" i="17"/>
  <c r="Q10" i="17"/>
  <c r="K10" i="17"/>
  <c r="E10" i="17"/>
  <c r="W9" i="17"/>
  <c r="Q9" i="17"/>
  <c r="K9" i="17"/>
  <c r="E9" i="17"/>
  <c r="W8" i="17"/>
  <c r="Q8" i="17"/>
  <c r="K8" i="17"/>
  <c r="E8" i="17"/>
  <c r="W7" i="17"/>
  <c r="Q7" i="17"/>
  <c r="K7" i="17"/>
  <c r="E7" i="17"/>
  <c r="W6" i="17"/>
  <c r="Q6" i="17"/>
  <c r="K6" i="17"/>
  <c r="E6" i="17"/>
  <c r="W5" i="17"/>
  <c r="Q5" i="17"/>
  <c r="K5" i="17"/>
  <c r="E5" i="17"/>
  <c r="W4" i="17"/>
  <c r="Q4" i="17"/>
  <c r="K4" i="17"/>
  <c r="E4" i="17"/>
  <c r="W3" i="17"/>
  <c r="Q3" i="17"/>
  <c r="K3" i="17"/>
  <c r="E3" i="17"/>
  <c r="W2" i="17"/>
  <c r="Q2" i="17"/>
  <c r="K2" i="17"/>
  <c r="E2" i="17"/>
  <c r="O11" i="17"/>
  <c r="O8" i="17"/>
  <c r="AA5" i="17"/>
  <c r="O3" i="17"/>
  <c r="Q42" i="17"/>
  <c r="H41" i="17"/>
  <c r="Z38" i="17"/>
  <c r="T37" i="17"/>
  <c r="N36" i="17"/>
  <c r="H35" i="17"/>
  <c r="Z32" i="17"/>
  <c r="T31" i="17"/>
  <c r="N30" i="17"/>
  <c r="H29" i="17"/>
  <c r="Z26" i="17"/>
  <c r="T25" i="17"/>
  <c r="V24" i="17"/>
  <c r="J23" i="17"/>
  <c r="T22" i="17"/>
  <c r="H22" i="17"/>
  <c r="V21" i="17"/>
  <c r="N21" i="17"/>
  <c r="T20" i="17"/>
  <c r="J20" i="17"/>
  <c r="AA19" i="17"/>
  <c r="T19" i="17"/>
  <c r="L19" i="17"/>
  <c r="E19" i="17"/>
  <c r="V18" i="17"/>
  <c r="O18" i="17"/>
  <c r="H18" i="17"/>
  <c r="X17" i="17"/>
  <c r="Q17" i="17"/>
  <c r="J17" i="17"/>
  <c r="V16" i="17"/>
  <c r="P16" i="17"/>
  <c r="J16" i="17"/>
  <c r="V15" i="17"/>
  <c r="P15" i="17"/>
  <c r="J15" i="17"/>
  <c r="V14" i="17"/>
  <c r="P14" i="17"/>
  <c r="J14" i="17"/>
  <c r="V13" i="17"/>
  <c r="P13" i="17"/>
  <c r="J13" i="17"/>
  <c r="V12" i="17"/>
  <c r="P12" i="17"/>
  <c r="J12" i="17"/>
  <c r="V11" i="17"/>
  <c r="P11" i="17"/>
  <c r="J11" i="17"/>
  <c r="V10" i="17"/>
  <c r="P10" i="17"/>
  <c r="J10" i="17"/>
  <c r="V9" i="17"/>
  <c r="P9" i="17"/>
  <c r="J9" i="17"/>
  <c r="V8" i="17"/>
  <c r="P8" i="17"/>
  <c r="J8" i="17"/>
  <c r="V7" i="17"/>
  <c r="P7" i="17"/>
  <c r="J7" i="17"/>
  <c r="V6" i="17"/>
  <c r="P6" i="17"/>
  <c r="J6" i="17"/>
  <c r="V5" i="17"/>
  <c r="P5" i="17"/>
  <c r="J5" i="17"/>
  <c r="V4" i="17"/>
  <c r="P4" i="17"/>
  <c r="J4" i="17"/>
  <c r="V3" i="17"/>
  <c r="P3" i="17"/>
  <c r="J3" i="17"/>
  <c r="V2" i="17"/>
  <c r="P2" i="17"/>
  <c r="J2" i="17"/>
  <c r="U11" i="17"/>
  <c r="U9" i="17"/>
  <c r="U8" i="17"/>
  <c r="O7" i="17"/>
  <c r="I6" i="17"/>
  <c r="AA4" i="17"/>
  <c r="U3" i="17"/>
  <c r="O2" i="17"/>
  <c r="Q33" i="12"/>
  <c r="Q43" i="12"/>
  <c r="Q8" i="12"/>
  <c r="Q11" i="12"/>
  <c r="M23" i="12"/>
  <c r="N54" i="12"/>
  <c r="M14" i="12"/>
  <c r="M54" i="12"/>
  <c r="M22" i="12"/>
  <c r="Q23" i="12"/>
  <c r="N34" i="12"/>
  <c r="M11" i="12"/>
  <c r="M33" i="12"/>
  <c r="P8" i="12"/>
  <c r="N33" i="12"/>
  <c r="O43" i="12"/>
  <c r="O34" i="12"/>
  <c r="Q34" i="12"/>
  <c r="O10" i="12"/>
  <c r="O23" i="12"/>
  <c r="Q54" i="12"/>
  <c r="P22" i="12"/>
  <c r="Q14" i="12"/>
  <c r="P10" i="12"/>
  <c r="P43" i="12"/>
  <c r="N8" i="12"/>
  <c r="O14" i="12"/>
  <c r="O33" i="12"/>
  <c r="M8" i="12"/>
  <c r="P23" i="12"/>
  <c r="M43" i="12"/>
  <c r="P54" i="12"/>
  <c r="P34" i="12"/>
  <c r="N43" i="12"/>
  <c r="O11" i="12"/>
  <c r="P33" i="12"/>
  <c r="N22" i="12"/>
  <c r="M34" i="12"/>
  <c r="M10" i="12"/>
  <c r="O22" i="12"/>
  <c r="Q22" i="12"/>
  <c r="N10" i="12"/>
  <c r="P11" i="12"/>
  <c r="Q10" i="12"/>
  <c r="P14" i="12"/>
  <c r="O8" i="12"/>
  <c r="O54" i="12"/>
  <c r="N11" i="12"/>
  <c r="N14" i="12"/>
  <c r="N23" i="12"/>
  <c r="N27" i="12"/>
  <c r="O27" i="12"/>
  <c r="P37" i="12"/>
  <c r="O37" i="12"/>
  <c r="M21" i="12"/>
  <c r="P7" i="12"/>
  <c r="O29" i="12"/>
  <c r="N21" i="12"/>
  <c r="O28" i="12"/>
  <c r="N3" i="12"/>
  <c r="M27" i="12"/>
  <c r="M24" i="12"/>
  <c r="O24" i="12"/>
  <c r="Q28" i="12"/>
  <c r="Q7" i="12"/>
  <c r="Q24" i="12"/>
  <c r="N32" i="12"/>
  <c r="O7" i="12"/>
  <c r="Q27" i="12"/>
  <c r="M29" i="12"/>
  <c r="P27" i="12"/>
  <c r="Q21" i="12"/>
  <c r="M42" i="12"/>
  <c r="N7" i="12"/>
  <c r="M37" i="12"/>
  <c r="P42" i="12"/>
  <c r="Q3" i="12"/>
  <c r="N29" i="12"/>
  <c r="N42" i="12"/>
  <c r="Q32" i="12"/>
  <c r="Q42" i="12"/>
  <c r="M32" i="12"/>
  <c r="O42" i="12"/>
  <c r="Q37" i="12"/>
  <c r="N24" i="12"/>
  <c r="P29" i="12"/>
  <c r="P3" i="12"/>
  <c r="O21" i="12"/>
  <c r="N37" i="12"/>
  <c r="O32" i="12"/>
  <c r="M3" i="12"/>
  <c r="M7" i="12"/>
  <c r="P24" i="12"/>
  <c r="P28" i="12"/>
  <c r="P32" i="12"/>
  <c r="Q29" i="12"/>
  <c r="M28" i="12"/>
  <c r="N28" i="12"/>
  <c r="P21" i="12"/>
  <c r="O3" i="12"/>
  <c r="Q35" i="12"/>
  <c r="P44" i="12"/>
  <c r="Q31" i="12"/>
  <c r="N12" i="12"/>
  <c r="P35" i="12"/>
  <c r="P49" i="12"/>
  <c r="M20" i="12"/>
  <c r="O49" i="12"/>
  <c r="Q12" i="12"/>
  <c r="P18" i="12"/>
  <c r="P9" i="12"/>
  <c r="O9" i="12"/>
  <c r="M18" i="12"/>
  <c r="Q49" i="12"/>
  <c r="O18" i="12"/>
  <c r="M25" i="12"/>
  <c r="N49" i="12"/>
  <c r="O25" i="12"/>
  <c r="M9" i="12"/>
  <c r="N31" i="12"/>
  <c r="N18" i="12"/>
  <c r="N36" i="12"/>
  <c r="P20" i="12"/>
  <c r="M36" i="12"/>
  <c r="P36" i="12"/>
  <c r="Q20" i="12"/>
  <c r="M44" i="12"/>
  <c r="N44" i="12"/>
  <c r="N9" i="12"/>
  <c r="M35" i="12"/>
  <c r="M12" i="12"/>
  <c r="Q44" i="12"/>
  <c r="Q25" i="12"/>
  <c r="Q36" i="12"/>
  <c r="P12" i="12"/>
  <c r="M49" i="12"/>
  <c r="N25" i="12"/>
  <c r="O31" i="12"/>
  <c r="N20" i="12"/>
  <c r="Q18" i="12"/>
  <c r="Q9" i="12"/>
  <c r="O20" i="12"/>
  <c r="O12" i="12"/>
  <c r="P25" i="12"/>
  <c r="O36" i="12"/>
  <c r="O44" i="12"/>
  <c r="N35" i="12"/>
  <c r="P31" i="12"/>
  <c r="O35" i="12"/>
  <c r="M31" i="12"/>
  <c r="O19" i="12"/>
  <c r="M53" i="12"/>
  <c r="M40" i="12"/>
  <c r="N53" i="12"/>
  <c r="O38" i="12"/>
  <c r="O40" i="12"/>
  <c r="Q45" i="12"/>
  <c r="N5" i="12"/>
  <c r="P17" i="12"/>
  <c r="Q40" i="12"/>
  <c r="P53" i="12"/>
  <c r="M19" i="12"/>
  <c r="O26" i="12"/>
  <c r="M45" i="12"/>
  <c r="N38" i="12"/>
  <c r="Q38" i="12"/>
  <c r="P19" i="12"/>
  <c r="M26" i="12"/>
  <c r="P26" i="12"/>
  <c r="P40" i="12"/>
  <c r="N17" i="12"/>
  <c r="Q17" i="12"/>
  <c r="N26" i="12"/>
  <c r="P5" i="12"/>
  <c r="M48" i="12"/>
  <c r="P13" i="12"/>
  <c r="Q26" i="12"/>
  <c r="Q13" i="12"/>
  <c r="O5" i="12"/>
  <c r="N40" i="12"/>
  <c r="N13" i="12"/>
  <c r="O45" i="12"/>
  <c r="M38" i="12"/>
  <c r="N48" i="12"/>
  <c r="M17" i="12"/>
  <c r="P38" i="12"/>
  <c r="N19" i="12"/>
  <c r="Q48" i="12"/>
  <c r="Q19" i="12"/>
  <c r="O53" i="12"/>
  <c r="Q53" i="12"/>
  <c r="O13" i="12"/>
  <c r="P45" i="12"/>
  <c r="O17" i="12"/>
  <c r="Q5" i="12"/>
  <c r="N45" i="12"/>
  <c r="M13" i="12"/>
  <c r="M5" i="12"/>
  <c r="P48" i="12"/>
  <c r="O48" i="12"/>
  <c r="N51" i="12"/>
  <c r="N52" i="12"/>
  <c r="M50" i="12"/>
  <c r="M47" i="12"/>
  <c r="M51" i="12"/>
  <c r="Q6" i="12"/>
  <c r="N50" i="12"/>
  <c r="P41" i="12"/>
  <c r="P15" i="12"/>
  <c r="Q52" i="12"/>
  <c r="Q4" i="12"/>
  <c r="O52" i="12"/>
  <c r="O15" i="12"/>
  <c r="Q41" i="12"/>
  <c r="O39" i="12"/>
  <c r="Q51" i="12"/>
  <c r="O4" i="12"/>
  <c r="O6" i="12"/>
  <c r="M4" i="12"/>
  <c r="N30" i="12"/>
  <c r="O41" i="12"/>
  <c r="N15" i="12"/>
  <c r="N39" i="12"/>
  <c r="N47" i="12"/>
  <c r="P47" i="12"/>
  <c r="O47" i="12"/>
  <c r="P30" i="12"/>
  <c r="P4" i="12"/>
  <c r="O30" i="12"/>
  <c r="N6" i="12"/>
  <c r="Q39" i="12"/>
  <c r="N4" i="12"/>
  <c r="P51" i="12"/>
  <c r="M41" i="12"/>
  <c r="M52" i="12"/>
  <c r="N41" i="12"/>
  <c r="M6" i="12"/>
  <c r="M15" i="12"/>
  <c r="Q15" i="12"/>
  <c r="Q30" i="12"/>
  <c r="P52" i="12"/>
  <c r="P39" i="12"/>
  <c r="O50" i="12"/>
  <c r="P6" i="12"/>
  <c r="Q50" i="12"/>
  <c r="M30" i="12"/>
  <c r="P50" i="12"/>
  <c r="M39" i="12"/>
  <c r="O51" i="12"/>
  <c r="Q47" i="12"/>
  <c r="N16" i="12"/>
  <c r="M16" i="12"/>
  <c r="Q16" i="12"/>
  <c r="O16" i="12"/>
  <c r="O46" i="12"/>
  <c r="N46" i="12"/>
  <c r="Q46" i="12"/>
  <c r="M46" i="12"/>
  <c r="P16" i="12"/>
  <c r="P46" i="12"/>
  <c r="O2" i="12"/>
  <c r="N2" i="12"/>
  <c r="P2" i="12"/>
  <c r="M2" i="12"/>
  <c r="Q2" i="12"/>
  <c r="P11" i="10"/>
  <c r="N50" i="10"/>
  <c r="N93" i="10"/>
  <c r="N96" i="10"/>
  <c r="N46" i="10"/>
  <c r="N63" i="10"/>
  <c r="N59" i="10"/>
  <c r="N33" i="10"/>
  <c r="N17" i="10"/>
  <c r="N79" i="10"/>
  <c r="N60" i="10"/>
  <c r="N64" i="10"/>
  <c r="N57" i="10"/>
  <c r="N75" i="10"/>
  <c r="N6" i="10"/>
  <c r="N72" i="10"/>
  <c r="N14" i="10"/>
  <c r="N80" i="10"/>
  <c r="N55" i="10"/>
  <c r="N36" i="10"/>
  <c r="N35" i="10"/>
  <c r="N39" i="10"/>
  <c r="N16" i="10"/>
  <c r="N67" i="10"/>
  <c r="N29" i="10"/>
  <c r="N21" i="10"/>
  <c r="N22" i="10"/>
  <c r="N71" i="10"/>
  <c r="N38" i="10"/>
  <c r="N15" i="10"/>
  <c r="N7" i="10"/>
  <c r="N58" i="10"/>
  <c r="N102" i="10"/>
  <c r="N98" i="10"/>
  <c r="N8" i="10"/>
  <c r="N91" i="10"/>
  <c r="N11" i="10"/>
  <c r="N47" i="10"/>
  <c r="N101" i="10"/>
  <c r="N69" i="10"/>
  <c r="N4" i="10"/>
  <c r="N95" i="10"/>
  <c r="N83" i="10"/>
  <c r="N27" i="10"/>
  <c r="N25" i="10"/>
  <c r="N81" i="10"/>
  <c r="N103" i="10"/>
  <c r="N66" i="10"/>
  <c r="N48" i="10"/>
  <c r="N32" i="10"/>
  <c r="N9" i="10"/>
  <c r="N41" i="10"/>
  <c r="N86" i="10"/>
  <c r="N94" i="10"/>
  <c r="N65" i="10"/>
  <c r="N31" i="10"/>
  <c r="N84" i="10"/>
  <c r="N78" i="10"/>
  <c r="N70" i="10"/>
  <c r="N51" i="10"/>
  <c r="N12" i="10"/>
  <c r="N40" i="10"/>
  <c r="N37" i="10"/>
  <c r="N19" i="10"/>
  <c r="N5" i="10"/>
  <c r="N88" i="10"/>
  <c r="N90" i="10"/>
  <c r="N42" i="10"/>
  <c r="N92" i="10"/>
  <c r="N73" i="10"/>
  <c r="N99" i="10"/>
  <c r="N52" i="10"/>
  <c r="N30" i="10"/>
  <c r="N74" i="10"/>
  <c r="N18" i="10"/>
  <c r="N3" i="10"/>
  <c r="N24" i="10"/>
  <c r="N28" i="10"/>
  <c r="N87" i="10"/>
  <c r="N56" i="10"/>
  <c r="N89" i="10"/>
  <c r="N10" i="10"/>
  <c r="N85" i="10"/>
  <c r="N77" i="10"/>
  <c r="N34" i="10"/>
  <c r="N76" i="10"/>
  <c r="N54" i="10"/>
  <c r="N53" i="10"/>
  <c r="N23" i="10"/>
  <c r="N44" i="10"/>
  <c r="N45" i="10"/>
  <c r="N49" i="10"/>
  <c r="N13" i="10"/>
  <c r="N20" i="10"/>
  <c r="N100" i="10"/>
  <c r="N26" i="10"/>
  <c r="N97" i="10"/>
  <c r="N61" i="10"/>
  <c r="N43" i="10"/>
  <c r="N68" i="10"/>
  <c r="N82" i="10"/>
  <c r="N62" i="10"/>
  <c r="N2" i="10"/>
  <c r="I52" i="12"/>
  <c r="I46" i="12"/>
  <c r="I40" i="12"/>
  <c r="I34" i="12"/>
  <c r="I28" i="12"/>
  <c r="I22" i="12"/>
  <c r="I16" i="12"/>
  <c r="I10" i="12"/>
  <c r="I4" i="12"/>
  <c r="I44" i="12"/>
  <c r="I38" i="12"/>
  <c r="I26" i="12"/>
  <c r="I14" i="12"/>
  <c r="I2" i="12"/>
  <c r="I47" i="12"/>
  <c r="I29" i="12"/>
  <c r="I5" i="12"/>
  <c r="I51" i="12"/>
  <c r="I45" i="12"/>
  <c r="I39" i="12"/>
  <c r="I33" i="12"/>
  <c r="I27" i="12"/>
  <c r="I21" i="12"/>
  <c r="I15" i="12"/>
  <c r="I9" i="12"/>
  <c r="I3" i="12"/>
  <c r="I50" i="12"/>
  <c r="I32" i="12"/>
  <c r="I20" i="12"/>
  <c r="I8" i="12"/>
  <c r="I6" i="12"/>
  <c r="I41" i="12"/>
  <c r="I17" i="12"/>
  <c r="I49" i="12"/>
  <c r="I43" i="12"/>
  <c r="I37" i="12"/>
  <c r="I31" i="12"/>
  <c r="I25" i="12"/>
  <c r="I19" i="12"/>
  <c r="I13" i="12"/>
  <c r="I7" i="12"/>
  <c r="I54" i="12"/>
  <c r="I48" i="12"/>
  <c r="I42" i="12"/>
  <c r="I36" i="12"/>
  <c r="I30" i="12"/>
  <c r="I24" i="12"/>
  <c r="I18" i="12"/>
  <c r="I12" i="12"/>
  <c r="I53" i="12"/>
  <c r="I35" i="12"/>
  <c r="I23" i="12"/>
  <c r="I11" i="12"/>
  <c r="E54" i="12"/>
  <c r="G54" i="12"/>
  <c r="F54" i="12"/>
  <c r="K54" i="12"/>
  <c r="L54" i="12"/>
  <c r="J54" i="12"/>
  <c r="H54" i="12"/>
  <c r="D54" i="12"/>
  <c r="B54" i="12"/>
  <c r="C54" i="12"/>
  <c r="F53" i="12"/>
  <c r="E53" i="12"/>
  <c r="B53" i="12"/>
  <c r="L53" i="12"/>
  <c r="D53" i="12"/>
  <c r="H53" i="12"/>
  <c r="C53" i="12"/>
  <c r="G53" i="12"/>
  <c r="J53" i="12"/>
  <c r="K53" i="12"/>
  <c r="K52" i="12"/>
  <c r="J52" i="12"/>
  <c r="L52" i="12"/>
  <c r="F52" i="12"/>
  <c r="E52" i="12"/>
  <c r="C52" i="12"/>
  <c r="B52" i="12"/>
  <c r="H52" i="12"/>
  <c r="D52" i="12"/>
  <c r="G52" i="12"/>
  <c r="H51" i="12"/>
  <c r="D51" i="12"/>
  <c r="F51" i="12"/>
  <c r="L51" i="12"/>
  <c r="K51" i="12"/>
  <c r="G51" i="12"/>
  <c r="B51" i="12"/>
  <c r="J51" i="12"/>
  <c r="C51" i="12"/>
  <c r="E51" i="12"/>
  <c r="C50" i="12"/>
  <c r="B50" i="12"/>
  <c r="E50" i="12"/>
  <c r="F50" i="12"/>
  <c r="J50" i="12"/>
  <c r="H50" i="12"/>
  <c r="D50" i="12"/>
  <c r="G50" i="12"/>
  <c r="L50" i="12"/>
  <c r="K50" i="12"/>
  <c r="G49" i="12"/>
  <c r="B49" i="12"/>
  <c r="J49" i="12"/>
  <c r="H49" i="12"/>
  <c r="E49" i="12"/>
  <c r="C49" i="12"/>
  <c r="D49" i="12"/>
  <c r="L49" i="12"/>
  <c r="F49" i="12"/>
  <c r="K49" i="12"/>
  <c r="F48" i="12"/>
  <c r="K48" i="12"/>
  <c r="G48" i="12"/>
  <c r="D48" i="12"/>
  <c r="H48" i="12"/>
  <c r="C48" i="12"/>
  <c r="B48" i="12"/>
  <c r="E48" i="12"/>
  <c r="J48" i="12"/>
  <c r="L48" i="12"/>
  <c r="F47" i="12"/>
  <c r="G47" i="12"/>
  <c r="J47" i="12"/>
  <c r="L47" i="12"/>
  <c r="B47" i="12"/>
  <c r="K47" i="12"/>
  <c r="D47" i="12"/>
  <c r="H47" i="12"/>
  <c r="E47" i="12"/>
  <c r="C47" i="12"/>
  <c r="G46" i="12"/>
  <c r="D46" i="12"/>
  <c r="C46" i="12"/>
  <c r="J46" i="12"/>
  <c r="L46" i="12"/>
  <c r="H46" i="12"/>
  <c r="E46" i="12"/>
  <c r="B46" i="12"/>
  <c r="K46" i="12"/>
  <c r="F46" i="12"/>
  <c r="D45" i="12"/>
  <c r="B45" i="12"/>
  <c r="H45" i="12"/>
  <c r="L45" i="12"/>
  <c r="C45" i="12"/>
  <c r="F45" i="12"/>
  <c r="G45" i="12"/>
  <c r="K45" i="12"/>
  <c r="J45" i="12"/>
  <c r="E45" i="12"/>
  <c r="J44" i="12"/>
  <c r="F44" i="12"/>
  <c r="D44" i="12"/>
  <c r="H44" i="12"/>
  <c r="C44" i="12"/>
  <c r="L44" i="12"/>
  <c r="B44" i="12"/>
  <c r="K44" i="12"/>
  <c r="G44" i="12"/>
  <c r="E44" i="12"/>
  <c r="G43" i="12"/>
  <c r="J43" i="12"/>
  <c r="E43" i="12"/>
  <c r="F43" i="12"/>
  <c r="B43" i="12"/>
  <c r="C43" i="12"/>
  <c r="L43" i="12"/>
  <c r="D43" i="12"/>
  <c r="H43" i="12"/>
  <c r="K43" i="12"/>
  <c r="D42" i="12"/>
  <c r="H42" i="12"/>
  <c r="F42" i="12"/>
  <c r="B42" i="12"/>
  <c r="J42" i="12"/>
  <c r="E42" i="12"/>
  <c r="K42" i="12"/>
  <c r="L42" i="12"/>
  <c r="C42" i="12"/>
  <c r="G42" i="12"/>
  <c r="B41" i="12"/>
  <c r="E41" i="12"/>
  <c r="L41" i="12"/>
  <c r="F41" i="12"/>
  <c r="D41" i="12"/>
  <c r="K41" i="12"/>
  <c r="C41" i="12"/>
  <c r="J41" i="12"/>
  <c r="H41" i="12"/>
  <c r="G41" i="12"/>
  <c r="D40" i="12"/>
  <c r="H40" i="12"/>
  <c r="K40" i="12"/>
  <c r="E40" i="12"/>
  <c r="J40" i="12"/>
  <c r="B40" i="12"/>
  <c r="G40" i="12"/>
  <c r="F40" i="12"/>
  <c r="C40" i="12"/>
  <c r="L40" i="12"/>
  <c r="B39" i="12"/>
  <c r="G39" i="12"/>
  <c r="E39" i="12"/>
  <c r="L39" i="12"/>
  <c r="D39" i="12"/>
  <c r="C39" i="12"/>
  <c r="K39" i="12"/>
  <c r="H39" i="12"/>
  <c r="J39" i="12"/>
  <c r="F39" i="12"/>
  <c r="D38" i="12"/>
  <c r="F38" i="12"/>
  <c r="B38" i="12"/>
  <c r="G38" i="12"/>
  <c r="E38" i="12"/>
  <c r="C38" i="12"/>
  <c r="L38" i="12"/>
  <c r="K38" i="12"/>
  <c r="H38" i="12"/>
  <c r="J38" i="12"/>
  <c r="L37" i="12"/>
  <c r="J37" i="12"/>
  <c r="B37" i="12"/>
  <c r="C37" i="12"/>
  <c r="K37" i="12"/>
  <c r="H37" i="12"/>
  <c r="G37" i="12"/>
  <c r="F37" i="12"/>
  <c r="D37" i="12"/>
  <c r="E37" i="12"/>
  <c r="F36" i="12"/>
  <c r="L36" i="12"/>
  <c r="C36" i="12"/>
  <c r="H36" i="12"/>
  <c r="G36" i="12"/>
  <c r="K36" i="12"/>
  <c r="B36" i="12"/>
  <c r="J36" i="12"/>
  <c r="E36" i="12"/>
  <c r="D36" i="12"/>
  <c r="G35" i="12"/>
  <c r="H35" i="12"/>
  <c r="E35" i="12"/>
  <c r="J35" i="12"/>
  <c r="F35" i="12"/>
  <c r="D35" i="12"/>
  <c r="L35" i="12"/>
  <c r="K35" i="12"/>
  <c r="C35" i="12"/>
  <c r="B35" i="12"/>
  <c r="E34" i="12"/>
  <c r="J34" i="12"/>
  <c r="D34" i="12"/>
  <c r="G34" i="12"/>
  <c r="L34" i="12"/>
  <c r="B34" i="12"/>
  <c r="C34" i="12"/>
  <c r="F34" i="12"/>
  <c r="H34" i="12"/>
  <c r="K34" i="12"/>
  <c r="C33" i="12"/>
  <c r="E33" i="12"/>
  <c r="G33" i="12"/>
  <c r="D33" i="12"/>
  <c r="L33" i="12"/>
  <c r="J33" i="12"/>
  <c r="H33" i="12"/>
  <c r="F33" i="12"/>
  <c r="K33" i="12"/>
  <c r="B33" i="12"/>
  <c r="F32" i="12"/>
  <c r="H32" i="12"/>
  <c r="L32" i="12"/>
  <c r="B32" i="12"/>
  <c r="D32" i="12"/>
  <c r="G32" i="12"/>
  <c r="C32" i="12"/>
  <c r="E32" i="12"/>
  <c r="K32" i="12"/>
  <c r="J32" i="12"/>
  <c r="J31" i="12"/>
  <c r="D31" i="12"/>
  <c r="K31" i="12"/>
  <c r="C31" i="12"/>
  <c r="F31" i="12"/>
  <c r="L31" i="12"/>
  <c r="E31" i="12"/>
  <c r="G31" i="12"/>
  <c r="B31" i="12"/>
  <c r="H31" i="12"/>
  <c r="C30" i="12"/>
  <c r="B30" i="12"/>
  <c r="F30" i="12"/>
  <c r="D30" i="12"/>
  <c r="H30" i="12"/>
  <c r="K30" i="12"/>
  <c r="L30" i="12"/>
  <c r="G30" i="12"/>
  <c r="J30" i="12"/>
  <c r="E30" i="12"/>
  <c r="B29" i="12"/>
  <c r="L29" i="12"/>
  <c r="J29" i="12"/>
  <c r="K29" i="12"/>
  <c r="H29" i="12"/>
  <c r="F29" i="12"/>
  <c r="E29" i="12"/>
  <c r="G29" i="12"/>
  <c r="D29" i="12"/>
  <c r="C29" i="12"/>
  <c r="L28" i="12"/>
  <c r="D28" i="12"/>
  <c r="G28" i="12"/>
  <c r="B28" i="12"/>
  <c r="J28" i="12"/>
  <c r="E28" i="12"/>
  <c r="F28" i="12"/>
  <c r="H28" i="12"/>
  <c r="C28" i="12"/>
  <c r="K28" i="12"/>
  <c r="C27" i="12"/>
  <c r="H27" i="12"/>
  <c r="J27" i="12"/>
  <c r="D27" i="12"/>
  <c r="G27" i="12"/>
  <c r="B27" i="12"/>
  <c r="K27" i="12"/>
  <c r="F27" i="12"/>
  <c r="E27" i="12"/>
  <c r="L27" i="12"/>
  <c r="F26" i="12"/>
  <c r="H26" i="12"/>
  <c r="D26" i="12"/>
  <c r="K26" i="12"/>
  <c r="L26" i="12"/>
  <c r="J26" i="12"/>
  <c r="C26" i="12"/>
  <c r="G26" i="12"/>
  <c r="E26" i="12"/>
  <c r="B26" i="12"/>
  <c r="B3" i="12"/>
  <c r="G3" i="12"/>
  <c r="C4" i="12"/>
  <c r="H4" i="12"/>
  <c r="J5" i="12"/>
  <c r="D6" i="12"/>
  <c r="K6" i="12"/>
  <c r="E7" i="12"/>
  <c r="L7" i="12"/>
  <c r="F8" i="12"/>
  <c r="B9" i="12"/>
  <c r="G9" i="12"/>
  <c r="C10" i="12"/>
  <c r="H10" i="12"/>
  <c r="J11" i="12"/>
  <c r="D12" i="12"/>
  <c r="K12" i="12"/>
  <c r="E13" i="12"/>
  <c r="L13" i="12"/>
  <c r="F14" i="12"/>
  <c r="B15" i="12"/>
  <c r="G15" i="12"/>
  <c r="C16" i="12"/>
  <c r="H16" i="12"/>
  <c r="J17" i="12"/>
  <c r="D18" i="12"/>
  <c r="K18" i="12"/>
  <c r="E19" i="12"/>
  <c r="L19" i="12"/>
  <c r="F20" i="12"/>
  <c r="B21" i="12"/>
  <c r="G21" i="12"/>
  <c r="C22" i="12"/>
  <c r="H22" i="12"/>
  <c r="J23" i="12"/>
  <c r="D24" i="12"/>
  <c r="K24" i="12"/>
  <c r="E25" i="12"/>
  <c r="L25" i="12"/>
  <c r="F4" i="12"/>
  <c r="D8" i="12"/>
  <c r="G11" i="12"/>
  <c r="E15" i="12"/>
  <c r="C18" i="12"/>
  <c r="D20" i="12"/>
  <c r="F22" i="12"/>
  <c r="C3" i="12"/>
  <c r="H3" i="12"/>
  <c r="J4" i="12"/>
  <c r="D5" i="12"/>
  <c r="K5" i="12"/>
  <c r="E6" i="12"/>
  <c r="L6" i="12"/>
  <c r="F7" i="12"/>
  <c r="B8" i="12"/>
  <c r="G8" i="12"/>
  <c r="C9" i="12"/>
  <c r="H9" i="12"/>
  <c r="J10" i="12"/>
  <c r="D11" i="12"/>
  <c r="K11" i="12"/>
  <c r="E12" i="12"/>
  <c r="L12" i="12"/>
  <c r="F13" i="12"/>
  <c r="B14" i="12"/>
  <c r="G14" i="12"/>
  <c r="C15" i="12"/>
  <c r="H15" i="12"/>
  <c r="J16" i="12"/>
  <c r="D17" i="12"/>
  <c r="K17" i="12"/>
  <c r="E18" i="12"/>
  <c r="L18" i="12"/>
  <c r="F19" i="12"/>
  <c r="B20" i="12"/>
  <c r="G20" i="12"/>
  <c r="C21" i="12"/>
  <c r="H21" i="12"/>
  <c r="J22" i="12"/>
  <c r="D23" i="12"/>
  <c r="K23" i="12"/>
  <c r="E24" i="12"/>
  <c r="L24" i="12"/>
  <c r="F25" i="12"/>
  <c r="L3" i="12"/>
  <c r="K8" i="12"/>
  <c r="C12" i="12"/>
  <c r="D14" i="12"/>
  <c r="G17" i="12"/>
  <c r="K20" i="12"/>
  <c r="G23" i="12"/>
  <c r="J25" i="12"/>
  <c r="J3" i="12"/>
  <c r="D4" i="12"/>
  <c r="K4" i="12"/>
  <c r="E5" i="12"/>
  <c r="L5" i="12"/>
  <c r="F6" i="12"/>
  <c r="B7" i="12"/>
  <c r="G7" i="12"/>
  <c r="C8" i="12"/>
  <c r="H8" i="12"/>
  <c r="J9" i="12"/>
  <c r="D10" i="12"/>
  <c r="K10" i="12"/>
  <c r="E11" i="12"/>
  <c r="L11" i="12"/>
  <c r="F12" i="12"/>
  <c r="B13" i="12"/>
  <c r="G13" i="12"/>
  <c r="C14" i="12"/>
  <c r="H14" i="12"/>
  <c r="J15" i="12"/>
  <c r="D16" i="12"/>
  <c r="K16" i="12"/>
  <c r="E17" i="12"/>
  <c r="L17" i="12"/>
  <c r="F18" i="12"/>
  <c r="B19" i="12"/>
  <c r="G19" i="12"/>
  <c r="C20" i="12"/>
  <c r="H20" i="12"/>
  <c r="J21" i="12"/>
  <c r="D22" i="12"/>
  <c r="K22" i="12"/>
  <c r="E23" i="12"/>
  <c r="L23" i="12"/>
  <c r="F24" i="12"/>
  <c r="B25" i="12"/>
  <c r="G25" i="12"/>
  <c r="E3" i="12"/>
  <c r="L9" i="12"/>
  <c r="F16" i="12"/>
  <c r="J19" i="12"/>
  <c r="B23" i="12"/>
  <c r="D3" i="12"/>
  <c r="K3" i="12"/>
  <c r="E4" i="12"/>
  <c r="L4" i="12"/>
  <c r="F5" i="12"/>
  <c r="B6" i="12"/>
  <c r="G6" i="12"/>
  <c r="C7" i="12"/>
  <c r="H7" i="12"/>
  <c r="J8" i="12"/>
  <c r="D9" i="12"/>
  <c r="K9" i="12"/>
  <c r="E10" i="12"/>
  <c r="L10" i="12"/>
  <c r="F11" i="12"/>
  <c r="B12" i="12"/>
  <c r="G12" i="12"/>
  <c r="C13" i="12"/>
  <c r="H13" i="12"/>
  <c r="J14" i="12"/>
  <c r="D15" i="12"/>
  <c r="K15" i="12"/>
  <c r="E16" i="12"/>
  <c r="L16" i="12"/>
  <c r="F17" i="12"/>
  <c r="B18" i="12"/>
  <c r="G18" i="12"/>
  <c r="C19" i="12"/>
  <c r="H19" i="12"/>
  <c r="J20" i="12"/>
  <c r="D21" i="12"/>
  <c r="K21" i="12"/>
  <c r="E22" i="12"/>
  <c r="L22" i="12"/>
  <c r="F23" i="12"/>
  <c r="B24" i="12"/>
  <c r="G24" i="12"/>
  <c r="C25" i="12"/>
  <c r="H25" i="12"/>
  <c r="B5" i="12"/>
  <c r="C6" i="12"/>
  <c r="H6" i="12"/>
  <c r="E9" i="12"/>
  <c r="B11" i="12"/>
  <c r="J13" i="12"/>
  <c r="L15" i="12"/>
  <c r="H18" i="12"/>
  <c r="L21" i="12"/>
  <c r="H24" i="12"/>
  <c r="F3" i="12"/>
  <c r="B4" i="12"/>
  <c r="G4" i="12"/>
  <c r="C5" i="12"/>
  <c r="H5" i="12"/>
  <c r="J6" i="12"/>
  <c r="D7" i="12"/>
  <c r="K7" i="12"/>
  <c r="E8" i="12"/>
  <c r="L8" i="12"/>
  <c r="F9" i="12"/>
  <c r="B10" i="12"/>
  <c r="G10" i="12"/>
  <c r="C11" i="12"/>
  <c r="H11" i="12"/>
  <c r="J12" i="12"/>
  <c r="D13" i="12"/>
  <c r="K13" i="12"/>
  <c r="E14" i="12"/>
  <c r="L14" i="12"/>
  <c r="F15" i="12"/>
  <c r="B16" i="12"/>
  <c r="G16" i="12"/>
  <c r="C17" i="12"/>
  <c r="H17" i="12"/>
  <c r="J18" i="12"/>
  <c r="D19" i="12"/>
  <c r="K19" i="12"/>
  <c r="E20" i="12"/>
  <c r="L20" i="12"/>
  <c r="F21" i="12"/>
  <c r="B22" i="12"/>
  <c r="G22" i="12"/>
  <c r="C23" i="12"/>
  <c r="H23" i="12"/>
  <c r="J24" i="12"/>
  <c r="D25" i="12"/>
  <c r="K25" i="12"/>
  <c r="G5" i="12"/>
  <c r="J7" i="12"/>
  <c r="F10" i="12"/>
  <c r="H12" i="12"/>
  <c r="K14" i="12"/>
  <c r="B17" i="12"/>
  <c r="E21" i="12"/>
  <c r="C24" i="12"/>
  <c r="H2" i="12"/>
  <c r="G2" i="12"/>
  <c r="C2" i="12"/>
  <c r="B2" i="12"/>
  <c r="F2" i="12"/>
  <c r="D2" i="12"/>
  <c r="E2" i="12"/>
  <c r="K2" i="12"/>
  <c r="J2" i="12"/>
  <c r="L2" i="12"/>
  <c r="E9" i="23" l="1"/>
  <c r="E7" i="14"/>
  <c r="E29" i="14"/>
  <c r="E26" i="22"/>
  <c r="I25" i="20"/>
  <c r="I26" i="20" s="1"/>
  <c r="AL23" i="16"/>
  <c r="E2" i="14"/>
  <c r="E3" i="14" s="1"/>
  <c r="E38" i="22"/>
  <c r="E7" i="22"/>
  <c r="E19" i="14"/>
  <c r="E2" i="22"/>
  <c r="E9" i="22"/>
  <c r="E5" i="14"/>
  <c r="AO15" i="16"/>
  <c r="AO4" i="16"/>
  <c r="AO75" i="16"/>
  <c r="AO42" i="16"/>
  <c r="AO68" i="16"/>
  <c r="AO85" i="16"/>
  <c r="AO34" i="16"/>
  <c r="AO72" i="16"/>
  <c r="AO9" i="16"/>
  <c r="AO7" i="16"/>
  <c r="AO6" i="16"/>
  <c r="AO74" i="16"/>
  <c r="AO59" i="16"/>
  <c r="AO21" i="16"/>
  <c r="AO40" i="16"/>
  <c r="AO33" i="16"/>
  <c r="AO71" i="16"/>
  <c r="AO20" i="16"/>
  <c r="AO19" i="16"/>
  <c r="AO13" i="16"/>
  <c r="AO29" i="16"/>
  <c r="AO38" i="16"/>
  <c r="AO66" i="16"/>
  <c r="AO56" i="16"/>
  <c r="AO76" i="16"/>
  <c r="AO25" i="16"/>
  <c r="AO16" i="16"/>
  <c r="AO18" i="16"/>
  <c r="AO8" i="16"/>
  <c r="AO65" i="16"/>
  <c r="AO5" i="16"/>
  <c r="AO52" i="16"/>
  <c r="AO17" i="16"/>
  <c r="AO53" i="16"/>
  <c r="AO46" i="16"/>
  <c r="AO41" i="16"/>
  <c r="AO30" i="16"/>
  <c r="AO11" i="16"/>
  <c r="AO3" i="16"/>
  <c r="AO32" i="16"/>
  <c r="AO28" i="16"/>
  <c r="AO24" i="16"/>
  <c r="AO47" i="16"/>
  <c r="AO36" i="16"/>
  <c r="AO12" i="16"/>
  <c r="AO39" i="16"/>
  <c r="AO10" i="16"/>
  <c r="AO55" i="16"/>
  <c r="AO2" i="16"/>
  <c r="AO64" i="16"/>
  <c r="AO60" i="16"/>
  <c r="AO35" i="16"/>
  <c r="AO62" i="16"/>
  <c r="AO14" i="16"/>
  <c r="AO45" i="16"/>
  <c r="AO22" i="16"/>
  <c r="AO23" i="16"/>
  <c r="AN41" i="16"/>
  <c r="AO48" i="16"/>
  <c r="AQ11" i="16"/>
  <c r="AO61" i="16"/>
  <c r="AO80" i="16"/>
  <c r="AO101" i="16"/>
  <c r="AO49" i="16"/>
  <c r="AO82" i="16"/>
  <c r="AO73" i="16"/>
  <c r="AO70" i="16"/>
  <c r="AO57" i="16"/>
  <c r="AO94" i="16"/>
  <c r="AO88" i="16"/>
  <c r="AO78" i="16"/>
  <c r="AO97" i="16"/>
  <c r="AK105" i="16"/>
  <c r="AO91" i="16"/>
  <c r="AO98" i="16"/>
  <c r="AO79" i="16"/>
  <c r="AO69" i="16"/>
  <c r="AO93" i="16"/>
  <c r="AO27" i="16"/>
  <c r="AO83" i="16"/>
  <c r="AO96" i="16"/>
  <c r="AO99" i="16"/>
  <c r="AO86" i="16"/>
  <c r="AO90" i="16"/>
  <c r="AO43" i="16"/>
  <c r="AO58" i="16"/>
  <c r="AM18" i="16"/>
  <c r="AO44" i="16"/>
  <c r="AO92" i="16"/>
  <c r="AO37" i="16"/>
  <c r="AQ67" i="16"/>
  <c r="AM48" i="16"/>
  <c r="AQ31" i="16"/>
  <c r="AM83" i="16"/>
  <c r="AQ89" i="16"/>
  <c r="AM32" i="16"/>
  <c r="AQ77" i="16"/>
  <c r="AM49" i="16"/>
  <c r="AQ95" i="16"/>
  <c r="AM96" i="16"/>
  <c r="AQ54" i="16"/>
  <c r="AM44" i="16"/>
  <c r="AQ42" i="16"/>
  <c r="AM70" i="16"/>
  <c r="AQ38" i="16"/>
  <c r="AM99" i="16"/>
  <c r="AQ84" i="16"/>
  <c r="AM92" i="16"/>
  <c r="AQ51" i="16"/>
  <c r="AM80" i="16"/>
  <c r="AQ50" i="16"/>
  <c r="AM86" i="16"/>
  <c r="AQ81" i="16"/>
  <c r="AM37" i="16"/>
  <c r="AQ59" i="16"/>
  <c r="AM82" i="16"/>
  <c r="AQ63" i="16"/>
  <c r="AM90" i="16"/>
  <c r="AQ100" i="16"/>
  <c r="AM14" i="16"/>
  <c r="AQ87" i="16"/>
  <c r="AM52" i="16"/>
  <c r="AQ9" i="16"/>
  <c r="AM43" i="16"/>
  <c r="AQ66" i="16"/>
  <c r="AM29" i="16"/>
  <c r="AQ21" i="16"/>
  <c r="AM7" i="16"/>
  <c r="AQ28" i="16"/>
  <c r="AM58" i="16"/>
  <c r="AQ22" i="16"/>
  <c r="AM75" i="16"/>
  <c r="AQ26" i="16"/>
  <c r="AM13" i="16"/>
  <c r="AQ68" i="16"/>
  <c r="AM30" i="16"/>
  <c r="AQ65" i="16"/>
  <c r="AM85" i="16"/>
  <c r="AQ17" i="16"/>
  <c r="AM8" i="16"/>
  <c r="AQ10" i="16"/>
  <c r="AM56" i="16"/>
  <c r="AQ25" i="16"/>
  <c r="AM46" i="16"/>
  <c r="AQ12" i="16"/>
  <c r="AM19" i="16"/>
  <c r="AQ2" i="16"/>
  <c r="AM40" i="16"/>
  <c r="AQ55" i="16"/>
  <c r="AM53" i="16"/>
  <c r="AQ36" i="16"/>
  <c r="AM64" i="16"/>
  <c r="AQ45" i="16"/>
  <c r="AM4" i="16"/>
  <c r="AQ6" i="16"/>
  <c r="AM11" i="16"/>
  <c r="AQ18" i="16"/>
  <c r="AO67" i="16"/>
  <c r="AL48" i="16"/>
  <c r="AO31" i="16"/>
  <c r="AL83" i="16"/>
  <c r="AO89" i="16"/>
  <c r="AL32" i="16"/>
  <c r="AO77" i="16"/>
  <c r="AL49" i="16"/>
  <c r="AO95" i="16"/>
  <c r="AL96" i="16"/>
  <c r="AO54" i="16"/>
  <c r="AL44" i="16"/>
  <c r="AL70" i="16"/>
  <c r="AL99" i="16"/>
  <c r="AO84" i="16"/>
  <c r="AL92" i="16"/>
  <c r="AO51" i="16"/>
  <c r="AL80" i="16"/>
  <c r="AO50" i="16"/>
  <c r="AL86" i="16"/>
  <c r="AO81" i="16"/>
  <c r="AL37" i="16"/>
  <c r="AL82" i="16"/>
  <c r="AO63" i="16"/>
  <c r="AL90" i="16"/>
  <c r="AO100" i="16"/>
  <c r="AL14" i="16"/>
  <c r="AO87" i="16"/>
  <c r="AL52" i="16"/>
  <c r="AL43" i="16"/>
  <c r="AL29" i="16"/>
  <c r="AL7" i="16"/>
  <c r="AL58" i="16"/>
  <c r="AL75" i="16"/>
  <c r="AO26" i="16"/>
  <c r="AL13" i="16"/>
  <c r="AL30" i="16"/>
  <c r="AL85" i="16"/>
  <c r="AL8" i="16"/>
  <c r="AL56" i="16"/>
  <c r="AL46" i="16"/>
  <c r="AL19" i="16"/>
  <c r="AL40" i="16"/>
  <c r="AL53" i="16"/>
  <c r="AL64" i="16"/>
  <c r="AL4" i="16"/>
  <c r="AL11" i="16"/>
  <c r="AQ61" i="16"/>
  <c r="AM67" i="16"/>
  <c r="AQ91" i="16"/>
  <c r="AM31" i="16"/>
  <c r="AQ57" i="16"/>
  <c r="AM89" i="16"/>
  <c r="AQ88" i="16"/>
  <c r="AM77" i="16"/>
  <c r="AQ20" i="16"/>
  <c r="AM95" i="16"/>
  <c r="AQ60" i="16"/>
  <c r="AM54" i="16"/>
  <c r="AQ73" i="16"/>
  <c r="AM42" i="16"/>
  <c r="AQ98" i="16"/>
  <c r="AM38" i="16"/>
  <c r="AQ94" i="16"/>
  <c r="AM84" i="16"/>
  <c r="AQ78" i="16"/>
  <c r="AM51" i="16"/>
  <c r="AQ79" i="16"/>
  <c r="AM50" i="16"/>
  <c r="AQ5" i="16"/>
  <c r="AM81" i="16"/>
  <c r="AQ39" i="16"/>
  <c r="AM59" i="16"/>
  <c r="AQ16" i="16"/>
  <c r="AM63" i="16"/>
  <c r="AQ74" i="16"/>
  <c r="AM100" i="16"/>
  <c r="AQ97" i="16"/>
  <c r="AM87" i="16"/>
  <c r="AQ69" i="16"/>
  <c r="AM9" i="16"/>
  <c r="AQ41" i="16"/>
  <c r="AM66" i="16"/>
  <c r="AQ101" i="16"/>
  <c r="AM21" i="16"/>
  <c r="AQ93" i="16"/>
  <c r="AM28" i="16"/>
  <c r="AQ33" i="16"/>
  <c r="AM22" i="16"/>
  <c r="AQ47" i="16"/>
  <c r="AM26" i="16"/>
  <c r="AQ34" i="16"/>
  <c r="AM68" i="16"/>
  <c r="AQ3" i="16"/>
  <c r="AM65" i="16"/>
  <c r="AQ62" i="16"/>
  <c r="AM17" i="16"/>
  <c r="AQ27" i="16"/>
  <c r="AM10" i="16"/>
  <c r="AQ35" i="16"/>
  <c r="AM25" i="16"/>
  <c r="AQ15" i="16"/>
  <c r="AM12" i="16"/>
  <c r="AQ71" i="16"/>
  <c r="AM2" i="16"/>
  <c r="AQ72" i="16"/>
  <c r="AM55" i="16"/>
  <c r="AQ24" i="16"/>
  <c r="AM36" i="16"/>
  <c r="AQ76" i="16"/>
  <c r="AM45" i="16"/>
  <c r="AQ23" i="16"/>
  <c r="AM6" i="16"/>
  <c r="AL67" i="16"/>
  <c r="AL31" i="16"/>
  <c r="AL89" i="16"/>
  <c r="AL77" i="16"/>
  <c r="AL95" i="16"/>
  <c r="AL54" i="16"/>
  <c r="AL42" i="16"/>
  <c r="AL38" i="16"/>
  <c r="AL84" i="16"/>
  <c r="AL51" i="16"/>
  <c r="AL50" i="16"/>
  <c r="AL81" i="16"/>
  <c r="AL59" i="16"/>
  <c r="AL63" i="16"/>
  <c r="AL100" i="16"/>
  <c r="AL87" i="16"/>
  <c r="AL9" i="16"/>
  <c r="AL66" i="16"/>
  <c r="AL21" i="16"/>
  <c r="AL28" i="16"/>
  <c r="AL22" i="16"/>
  <c r="AL26" i="16"/>
  <c r="AL68" i="16"/>
  <c r="AL65" i="16"/>
  <c r="AL17" i="16"/>
  <c r="AL10" i="16"/>
  <c r="AL25" i="16"/>
  <c r="AL12" i="16"/>
  <c r="AL2" i="16"/>
  <c r="AL55" i="16"/>
  <c r="AL36" i="16"/>
  <c r="AL45" i="16"/>
  <c r="AL6" i="16"/>
  <c r="AL18" i="16"/>
  <c r="AM61" i="16"/>
  <c r="AQ48" i="16"/>
  <c r="AM91" i="16"/>
  <c r="AQ83" i="16"/>
  <c r="AM57" i="16"/>
  <c r="AQ32" i="16"/>
  <c r="AM88" i="16"/>
  <c r="AQ49" i="16"/>
  <c r="AM20" i="16"/>
  <c r="AQ96" i="16"/>
  <c r="AM60" i="16"/>
  <c r="AQ44" i="16"/>
  <c r="AM73" i="16"/>
  <c r="AQ70" i="16"/>
  <c r="AM98" i="16"/>
  <c r="AQ99" i="16"/>
  <c r="AM94" i="16"/>
  <c r="AQ92" i="16"/>
  <c r="AM78" i="16"/>
  <c r="AQ80" i="16"/>
  <c r="AM79" i="16"/>
  <c r="AQ86" i="16"/>
  <c r="AM5" i="16"/>
  <c r="AQ37" i="16"/>
  <c r="AM39" i="16"/>
  <c r="AQ82" i="16"/>
  <c r="AM16" i="16"/>
  <c r="AQ90" i="16"/>
  <c r="AM74" i="16"/>
  <c r="AQ14" i="16"/>
  <c r="AM97" i="16"/>
  <c r="AQ52" i="16"/>
  <c r="AM69" i="16"/>
  <c r="AQ43" i="16"/>
  <c r="AM41" i="16"/>
  <c r="AQ29" i="16"/>
  <c r="AM101" i="16"/>
  <c r="AQ7" i="16"/>
  <c r="AM93" i="16"/>
  <c r="AQ58" i="16"/>
  <c r="AM33" i="16"/>
  <c r="AQ75" i="16"/>
  <c r="AM47" i="16"/>
  <c r="AQ13" i="16"/>
  <c r="AM34" i="16"/>
  <c r="AQ30" i="16"/>
  <c r="AM3" i="16"/>
  <c r="AQ85" i="16"/>
  <c r="AM62" i="16"/>
  <c r="AQ8" i="16"/>
  <c r="AM27" i="16"/>
  <c r="AQ56" i="16"/>
  <c r="AM35" i="16"/>
  <c r="AQ46" i="16"/>
  <c r="AM15" i="16"/>
  <c r="AQ19" i="16"/>
  <c r="AM71" i="16"/>
  <c r="AQ40" i="16"/>
  <c r="AM72" i="16"/>
  <c r="AQ53" i="16"/>
  <c r="AM24" i="16"/>
  <c r="AQ64" i="16"/>
  <c r="AM76" i="16"/>
  <c r="AQ4" i="16"/>
  <c r="AM23" i="16"/>
  <c r="AK104" i="16"/>
  <c r="AL61" i="16"/>
  <c r="AL91" i="16"/>
  <c r="AL57" i="16"/>
  <c r="AL88" i="16"/>
  <c r="AL20" i="16"/>
  <c r="AL60" i="16"/>
  <c r="AL73" i="16"/>
  <c r="AL98" i="16"/>
  <c r="AL94" i="16"/>
  <c r="AL78" i="16"/>
  <c r="AL79" i="16"/>
  <c r="AL5" i="16"/>
  <c r="AL39" i="16"/>
  <c r="AL16" i="16"/>
  <c r="AL74" i="16"/>
  <c r="AL97" i="16"/>
  <c r="AL69" i="16"/>
  <c r="AL41" i="16"/>
  <c r="AL101" i="16"/>
  <c r="AL93" i="16"/>
  <c r="AL33" i="16"/>
  <c r="AL47" i="16"/>
  <c r="AL34" i="16"/>
  <c r="AL3" i="16"/>
  <c r="AL62" i="16"/>
  <c r="AL27" i="16"/>
  <c r="AL35" i="16"/>
  <c r="AL15" i="16"/>
  <c r="AL71" i="16"/>
  <c r="AL72" i="16"/>
  <c r="AL24" i="16"/>
  <c r="AL76" i="16"/>
  <c r="AN21" i="16"/>
  <c r="AN23" i="16"/>
  <c r="AN5" i="16"/>
  <c r="AN72" i="16"/>
  <c r="AN67" i="16"/>
  <c r="AN42" i="16"/>
  <c r="AN17" i="16"/>
  <c r="AN60" i="16"/>
  <c r="AN3" i="16"/>
  <c r="AN59" i="16"/>
  <c r="AN36" i="16"/>
  <c r="AN77" i="16"/>
  <c r="AN96" i="16"/>
  <c r="AN51" i="16"/>
  <c r="AN86" i="16"/>
  <c r="AN87" i="16"/>
  <c r="AN43" i="16"/>
  <c r="AN26" i="16"/>
  <c r="AN30" i="16"/>
  <c r="AN12" i="16"/>
  <c r="AN40" i="16"/>
  <c r="AN88" i="16"/>
  <c r="AN95" i="16"/>
  <c r="AN78" i="16"/>
  <c r="AN50" i="16"/>
  <c r="AN97" i="16"/>
  <c r="AN9" i="16"/>
  <c r="AN47" i="16"/>
  <c r="AN68" i="16"/>
  <c r="AN15" i="16"/>
  <c r="AN2" i="16"/>
  <c r="AN31" i="16"/>
  <c r="AN32" i="16"/>
  <c r="AN38" i="16"/>
  <c r="AN92" i="16"/>
  <c r="AN63" i="16"/>
  <c r="AN14" i="16"/>
  <c r="AN28" i="16"/>
  <c r="AN75" i="16"/>
  <c r="AN10" i="16"/>
  <c r="AN46" i="16"/>
  <c r="AN45" i="16"/>
  <c r="AN11" i="16"/>
  <c r="AN91" i="16"/>
  <c r="AN89" i="16"/>
  <c r="AN98" i="16"/>
  <c r="AN84" i="16"/>
  <c r="AN16" i="16"/>
  <c r="AN100" i="16"/>
  <c r="AN93" i="16"/>
  <c r="AN22" i="16"/>
  <c r="AN27" i="16"/>
  <c r="AN25" i="16"/>
  <c r="AN76" i="16"/>
  <c r="AN6" i="16"/>
  <c r="AN48" i="16"/>
  <c r="AN54" i="16"/>
  <c r="AN70" i="16"/>
  <c r="AN81" i="16"/>
  <c r="AN82" i="16"/>
  <c r="AN66" i="16"/>
  <c r="AN7" i="16"/>
  <c r="AN65" i="16"/>
  <c r="AN8" i="16"/>
  <c r="AN55" i="16"/>
  <c r="AN64" i="16"/>
  <c r="AN18" i="16"/>
  <c r="AN83" i="16"/>
  <c r="AN49" i="16"/>
  <c r="AN44" i="16"/>
  <c r="AN99" i="16"/>
  <c r="AN80" i="16"/>
  <c r="AN37" i="16"/>
  <c r="AN90" i="16"/>
  <c r="AN52" i="16"/>
  <c r="AN29" i="16"/>
  <c r="AN58" i="16"/>
  <c r="AN13" i="16"/>
  <c r="AN85" i="16"/>
  <c r="AN56" i="16"/>
  <c r="AN19" i="16"/>
  <c r="AN53" i="16"/>
  <c r="AN4" i="16"/>
  <c r="AN61" i="16"/>
  <c r="AN57" i="16"/>
  <c r="AN20" i="16"/>
  <c r="AN73" i="16"/>
  <c r="AN94" i="16"/>
  <c r="AN79" i="16"/>
  <c r="AN39" i="16"/>
  <c r="AN74" i="16"/>
  <c r="AN69" i="16"/>
  <c r="AN101" i="16"/>
  <c r="AN33" i="16"/>
  <c r="AN34" i="16"/>
  <c r="AN62" i="16"/>
  <c r="AN35" i="16"/>
  <c r="AN71" i="16"/>
  <c r="AN24" i="16"/>
  <c r="D66" i="11"/>
  <c r="D3" i="11"/>
  <c r="D27" i="11"/>
  <c r="D58" i="11"/>
  <c r="D2" i="11"/>
  <c r="D31" i="11"/>
  <c r="D56" i="11"/>
  <c r="D69" i="11"/>
  <c r="D11" i="11"/>
  <c r="D41" i="11"/>
  <c r="D25" i="11"/>
  <c r="D89" i="11"/>
  <c r="D34" i="11"/>
  <c r="D33" i="11"/>
  <c r="D86" i="11"/>
  <c r="D57" i="11"/>
  <c r="D19" i="11"/>
  <c r="D84" i="11"/>
  <c r="D59" i="11"/>
  <c r="D42" i="11"/>
  <c r="D48" i="11"/>
  <c r="D45" i="11"/>
  <c r="D15" i="11"/>
  <c r="D71" i="11"/>
  <c r="D78" i="11"/>
  <c r="D52" i="11"/>
  <c r="D74" i="11"/>
  <c r="D30" i="11"/>
  <c r="D65" i="11"/>
  <c r="D76" i="11"/>
  <c r="D62" i="11"/>
  <c r="D26" i="11"/>
  <c r="D7" i="11"/>
  <c r="D83" i="11"/>
  <c r="D81" i="11"/>
  <c r="D14" i="11"/>
  <c r="D87" i="11"/>
  <c r="D50" i="11"/>
  <c r="D4" i="11"/>
  <c r="D67" i="11"/>
  <c r="D79" i="11"/>
  <c r="D46" i="11"/>
  <c r="D22" i="11"/>
  <c r="D82" i="11"/>
  <c r="D20" i="11"/>
  <c r="D28" i="11"/>
  <c r="D18" i="11"/>
  <c r="D80" i="11"/>
  <c r="D10" i="11"/>
  <c r="D32" i="11"/>
  <c r="D61" i="11"/>
  <c r="D85" i="11"/>
  <c r="D17" i="11"/>
  <c r="D60" i="11"/>
  <c r="D39" i="11"/>
  <c r="D29" i="11"/>
  <c r="D40" i="11"/>
  <c r="D23" i="11"/>
  <c r="D53" i="11"/>
  <c r="D51" i="11"/>
  <c r="D72" i="11"/>
  <c r="D21" i="11"/>
  <c r="D55" i="11"/>
  <c r="D8" i="11"/>
  <c r="D64" i="11"/>
  <c r="D35" i="11"/>
  <c r="D77" i="11"/>
  <c r="D16" i="11"/>
  <c r="D37" i="11"/>
  <c r="D36" i="11"/>
  <c r="D49" i="11"/>
  <c r="D43" i="11"/>
  <c r="D54" i="11"/>
  <c r="D68" i="11"/>
  <c r="D9" i="11"/>
  <c r="D70" i="11"/>
  <c r="D12" i="11"/>
  <c r="D73" i="11"/>
  <c r="D47" i="11"/>
  <c r="D88" i="11"/>
  <c r="D5" i="11"/>
  <c r="D44" i="11"/>
  <c r="D63" i="11"/>
  <c r="D75" i="11"/>
  <c r="D13" i="11"/>
  <c r="D6" i="11"/>
  <c r="D24" i="11"/>
  <c r="D38" i="11"/>
  <c r="AI45" i="10"/>
  <c r="AI67" i="10"/>
  <c r="AI25" i="10"/>
  <c r="AI66" i="10"/>
  <c r="AI41" i="10"/>
  <c r="AI2" i="10"/>
  <c r="AI9" i="10"/>
  <c r="AI92" i="10"/>
  <c r="AI6" i="10"/>
  <c r="AI7" i="10"/>
  <c r="AI84" i="10"/>
  <c r="AI91" i="10"/>
  <c r="AI87" i="10"/>
  <c r="AI51" i="10"/>
  <c r="AI36" i="10"/>
  <c r="AI77" i="10"/>
  <c r="AI62" i="10"/>
  <c r="AI34" i="10"/>
  <c r="AI73" i="10"/>
  <c r="AI63" i="10"/>
  <c r="AI90" i="10"/>
  <c r="AI42" i="10"/>
  <c r="AI89" i="10"/>
  <c r="AI12" i="10"/>
  <c r="AI20" i="10"/>
  <c r="AI48" i="10"/>
  <c r="AI38" i="10"/>
  <c r="AI83" i="10"/>
  <c r="AI75" i="10"/>
  <c r="AI80" i="10"/>
  <c r="AI14" i="10"/>
  <c r="AI35" i="10"/>
  <c r="AI64" i="10"/>
  <c r="AI40" i="10"/>
  <c r="AI100" i="10"/>
  <c r="AI95" i="10"/>
  <c r="AI102" i="10"/>
  <c r="AI58" i="10"/>
  <c r="AI29" i="10"/>
  <c r="AI44" i="10"/>
  <c r="AI16" i="10"/>
  <c r="AI49" i="10"/>
  <c r="AI96" i="10"/>
  <c r="AI86" i="10"/>
  <c r="AI39" i="10"/>
  <c r="AI21" i="10"/>
  <c r="AI93" i="10"/>
  <c r="AI27" i="10"/>
  <c r="AI28" i="10"/>
  <c r="AI46" i="10"/>
  <c r="AI60" i="10"/>
  <c r="AI99" i="10"/>
  <c r="AI55" i="10"/>
  <c r="AI97" i="10"/>
  <c r="AI54" i="10"/>
  <c r="AI11" i="10"/>
  <c r="AI69" i="10"/>
  <c r="AI81" i="10"/>
  <c r="AI59" i="10"/>
  <c r="AI47" i="10"/>
  <c r="AI13" i="10"/>
  <c r="AI50" i="10"/>
  <c r="AI72" i="10"/>
  <c r="AI5" i="10"/>
  <c r="AI31" i="10"/>
  <c r="AI76" i="10"/>
  <c r="AI4" i="10"/>
  <c r="AI26" i="10"/>
  <c r="AI37" i="10"/>
  <c r="AI68" i="10"/>
  <c r="AI3" i="10"/>
  <c r="AI32" i="10"/>
  <c r="AI71" i="10"/>
  <c r="AI82" i="10"/>
  <c r="AI30" i="10"/>
  <c r="AI33" i="10"/>
  <c r="AI19" i="10"/>
  <c r="AI8" i="10"/>
  <c r="AI57" i="10"/>
  <c r="AI15" i="10"/>
  <c r="AI101" i="10"/>
  <c r="AI103" i="10"/>
  <c r="AI61" i="10"/>
  <c r="AI17" i="10"/>
  <c r="AI78" i="10"/>
  <c r="AI52" i="10"/>
  <c r="AI56" i="10"/>
  <c r="AI65" i="10"/>
  <c r="AI98" i="10"/>
  <c r="AI74" i="10"/>
  <c r="AI24" i="10"/>
  <c r="AI85" i="10"/>
  <c r="AI22" i="10"/>
  <c r="AI70" i="10"/>
  <c r="AI94" i="10"/>
  <c r="AI43" i="10"/>
  <c r="AI53" i="10"/>
  <c r="AI10" i="10"/>
  <c r="AI23" i="10"/>
  <c r="AI79" i="10"/>
  <c r="AI88" i="10"/>
  <c r="AI18" i="10"/>
  <c r="AG12" i="10"/>
  <c r="AF12" i="10"/>
  <c r="AG23" i="10"/>
  <c r="AF23" i="10"/>
  <c r="AH54" i="10"/>
  <c r="AH32" i="10"/>
  <c r="AG20" i="10"/>
  <c r="AF20" i="10"/>
  <c r="AG54" i="10"/>
  <c r="AF54" i="10"/>
  <c r="AH20" i="10"/>
  <c r="AH46" i="10"/>
  <c r="AG46" i="10"/>
  <c r="AF46" i="10"/>
  <c r="AG7" i="10"/>
  <c r="AF7" i="10"/>
  <c r="AG48" i="10"/>
  <c r="AF48" i="10"/>
  <c r="AG65" i="10"/>
  <c r="AF65" i="10"/>
  <c r="AH48" i="10"/>
  <c r="AH12" i="10"/>
  <c r="AG95" i="10"/>
  <c r="AF95" i="10"/>
  <c r="AG32" i="10"/>
  <c r="AF32" i="10"/>
  <c r="AH65" i="10"/>
  <c r="AH23" i="10"/>
  <c r="AH7" i="10"/>
  <c r="AH95" i="10"/>
  <c r="AH24" i="10"/>
  <c r="AH86" i="10"/>
  <c r="AG38" i="10"/>
  <c r="AF38" i="10"/>
  <c r="AH27" i="10"/>
  <c r="AH91" i="10"/>
  <c r="AG71" i="10"/>
  <c r="AF71" i="10"/>
  <c r="AH93" i="10"/>
  <c r="AG34" i="10"/>
  <c r="AF34" i="10"/>
  <c r="AG10" i="10"/>
  <c r="AF10" i="10"/>
  <c r="AG45" i="10"/>
  <c r="AF45" i="10"/>
  <c r="AG27" i="10"/>
  <c r="AF27" i="10"/>
  <c r="AG93" i="10"/>
  <c r="AF93" i="10"/>
  <c r="AH45" i="10"/>
  <c r="AG24" i="10"/>
  <c r="AF24" i="10"/>
  <c r="AH34" i="10"/>
  <c r="AH71" i="10"/>
  <c r="AH38" i="10"/>
  <c r="AG86" i="10"/>
  <c r="AF86" i="10"/>
  <c r="AH10" i="10"/>
  <c r="AG91" i="10"/>
  <c r="AF91" i="10"/>
  <c r="AH62" i="10"/>
  <c r="AH63" i="10"/>
  <c r="AH44" i="10"/>
  <c r="AH16" i="10"/>
  <c r="AG17" i="10"/>
  <c r="AF17" i="10"/>
  <c r="AH59" i="10"/>
  <c r="AG101" i="10"/>
  <c r="AF101" i="10"/>
  <c r="AH4" i="10"/>
  <c r="AH101" i="10"/>
  <c r="AG44" i="10"/>
  <c r="AF44" i="10"/>
  <c r="AG59" i="10"/>
  <c r="AF59" i="10"/>
  <c r="AG62" i="10"/>
  <c r="AF62" i="10"/>
  <c r="AG77" i="10"/>
  <c r="AF77" i="10"/>
  <c r="AG51" i="10"/>
  <c r="AF51" i="10"/>
  <c r="AH77" i="10"/>
  <c r="AG16" i="10"/>
  <c r="AF16" i="10"/>
  <c r="AG4" i="10"/>
  <c r="AF4" i="10"/>
  <c r="AH17" i="10"/>
  <c r="AH51" i="10"/>
  <c r="AG63" i="10"/>
  <c r="AF63" i="10"/>
  <c r="AG84" i="10"/>
  <c r="AF84" i="10"/>
  <c r="AH36" i="10"/>
  <c r="AG61" i="10"/>
  <c r="AF61" i="10"/>
  <c r="AG73" i="10"/>
  <c r="AF73" i="10"/>
  <c r="AG92" i="10"/>
  <c r="AF92" i="10"/>
  <c r="AH22" i="10"/>
  <c r="AG15" i="10"/>
  <c r="AF15" i="10"/>
  <c r="AG102" i="10"/>
  <c r="AF102" i="10"/>
  <c r="AH37" i="10"/>
  <c r="AH84" i="10"/>
  <c r="AH15" i="10"/>
  <c r="AH61" i="10"/>
  <c r="AG36" i="10"/>
  <c r="AF36" i="10"/>
  <c r="AG22" i="10"/>
  <c r="AF22" i="10"/>
  <c r="AH102" i="10"/>
  <c r="AG37" i="10"/>
  <c r="AF37" i="10"/>
  <c r="AH92" i="10"/>
  <c r="AG68" i="10"/>
  <c r="AF68" i="10"/>
  <c r="AH68" i="10"/>
  <c r="AH73" i="10"/>
  <c r="AG19" i="10"/>
  <c r="AF19" i="10"/>
  <c r="AG2" i="10"/>
  <c r="AF2" i="10"/>
  <c r="AG58" i="10"/>
  <c r="AF58" i="10"/>
  <c r="AG87" i="10"/>
  <c r="AF87" i="10"/>
  <c r="AH96" i="10"/>
  <c r="AH40" i="10"/>
  <c r="AH41" i="10"/>
  <c r="AG98" i="10"/>
  <c r="AF98" i="10"/>
  <c r="AG31" i="10"/>
  <c r="AF31" i="10"/>
  <c r="AH19" i="10"/>
  <c r="AG43" i="10"/>
  <c r="AF43" i="10"/>
  <c r="AH58" i="10"/>
  <c r="AG41" i="10"/>
  <c r="AF41" i="10"/>
  <c r="AH87" i="10"/>
  <c r="AH31" i="10"/>
  <c r="AG40" i="10"/>
  <c r="AF40" i="10"/>
  <c r="AH98" i="10"/>
  <c r="AH43" i="10"/>
  <c r="AH2" i="10"/>
  <c r="AG96" i="10"/>
  <c r="AF96" i="10"/>
  <c r="AG33" i="10"/>
  <c r="AF33" i="10"/>
  <c r="AG42" i="10"/>
  <c r="AF42" i="10"/>
  <c r="AG64" i="10"/>
  <c r="AF64" i="10"/>
  <c r="AG97" i="10"/>
  <c r="AF97" i="10"/>
  <c r="AH70" i="10"/>
  <c r="AH74" i="10"/>
  <c r="AG99" i="10"/>
  <c r="AF99" i="10"/>
  <c r="AH94" i="10"/>
  <c r="AH67" i="10"/>
  <c r="AG67" i="10"/>
  <c r="AF67" i="10"/>
  <c r="AG70" i="10"/>
  <c r="AF70" i="10"/>
  <c r="AH42" i="10"/>
  <c r="AG94" i="10"/>
  <c r="AF94" i="10"/>
  <c r="AH64" i="10"/>
  <c r="AG74" i="10"/>
  <c r="AF74" i="10"/>
  <c r="AH99" i="10"/>
  <c r="AH97" i="10"/>
  <c r="AH47" i="10"/>
  <c r="AG47" i="10"/>
  <c r="AF47" i="10"/>
  <c r="AH33" i="10"/>
  <c r="AH82" i="10"/>
  <c r="AH81" i="10"/>
  <c r="AG69" i="10"/>
  <c r="AF69" i="10"/>
  <c r="AH60" i="10"/>
  <c r="AH80" i="10"/>
  <c r="AH66" i="10"/>
  <c r="AH28" i="10"/>
  <c r="AG8" i="10"/>
  <c r="AF8" i="10"/>
  <c r="AG103" i="10"/>
  <c r="AF103" i="10"/>
  <c r="AG79" i="10"/>
  <c r="AF79" i="10"/>
  <c r="AG60" i="10"/>
  <c r="AF60" i="10"/>
  <c r="AG81" i="10"/>
  <c r="AF81" i="10"/>
  <c r="AH8" i="10"/>
  <c r="AH103" i="10"/>
  <c r="AH69" i="10"/>
  <c r="AG28" i="10"/>
  <c r="AF28" i="10"/>
  <c r="AG66" i="10"/>
  <c r="AF66" i="10"/>
  <c r="AG80" i="10"/>
  <c r="AF80" i="10"/>
  <c r="AG82" i="10"/>
  <c r="AF82" i="10"/>
  <c r="AH79" i="10"/>
  <c r="AH13" i="10"/>
  <c r="AH5" i="10"/>
  <c r="AH14" i="10"/>
  <c r="AG30" i="10"/>
  <c r="AF30" i="10"/>
  <c r="AG39" i="10"/>
  <c r="AF39" i="10"/>
  <c r="AG76" i="10"/>
  <c r="AF76" i="10"/>
  <c r="AH72" i="10"/>
  <c r="AH78" i="10"/>
  <c r="AH83" i="10"/>
  <c r="AG13" i="10"/>
  <c r="AF13" i="10"/>
  <c r="AH30" i="10"/>
  <c r="AG14" i="10"/>
  <c r="AF14" i="10"/>
  <c r="AH39" i="10"/>
  <c r="AH76" i="10"/>
  <c r="AG78" i="10"/>
  <c r="AF78" i="10"/>
  <c r="AH53" i="10"/>
  <c r="AG53" i="10"/>
  <c r="AF53" i="10"/>
  <c r="AG5" i="10"/>
  <c r="AF5" i="10"/>
  <c r="AG83" i="10"/>
  <c r="AF83" i="10"/>
  <c r="AG72" i="10"/>
  <c r="AF72" i="10"/>
  <c r="AG52" i="10"/>
  <c r="AF52" i="10"/>
  <c r="AH3" i="10"/>
  <c r="AG29" i="10"/>
  <c r="AF29" i="10"/>
  <c r="AH25" i="10"/>
  <c r="AH9" i="10"/>
  <c r="AG56" i="10"/>
  <c r="AF56" i="10"/>
  <c r="AH85" i="10"/>
  <c r="AH21" i="10"/>
  <c r="AG50" i="10"/>
  <c r="AF50" i="10"/>
  <c r="AG35" i="10"/>
  <c r="AF35" i="10"/>
  <c r="AG85" i="10"/>
  <c r="AF85" i="10"/>
  <c r="AH29" i="10"/>
  <c r="AG25" i="10"/>
  <c r="AF25" i="10"/>
  <c r="AH56" i="10"/>
  <c r="AH35" i="10"/>
  <c r="AH52" i="10"/>
  <c r="AG9" i="10"/>
  <c r="AF9" i="10"/>
  <c r="AH50" i="10"/>
  <c r="AG21" i="10"/>
  <c r="AF21" i="10"/>
  <c r="AG3" i="10"/>
  <c r="AF3" i="10"/>
  <c r="AG55" i="10"/>
  <c r="AF55" i="10"/>
  <c r="AH88" i="10"/>
  <c r="AG89" i="10"/>
  <c r="AF89" i="10"/>
  <c r="AG100" i="10"/>
  <c r="AF100" i="10"/>
  <c r="AG26" i="10"/>
  <c r="AF26" i="10"/>
  <c r="AG75" i="10"/>
  <c r="AF75" i="10"/>
  <c r="AG11" i="10"/>
  <c r="AF11" i="10"/>
  <c r="AH57" i="10"/>
  <c r="AG49" i="10"/>
  <c r="AF49" i="10"/>
  <c r="AH6" i="10"/>
  <c r="AH49" i="10"/>
  <c r="AG6" i="10"/>
  <c r="AF6" i="10"/>
  <c r="AH11" i="10"/>
  <c r="AH55" i="10"/>
  <c r="AH100" i="10"/>
  <c r="AG57" i="10"/>
  <c r="AF57" i="10"/>
  <c r="AG88" i="10"/>
  <c r="AF88" i="10"/>
  <c r="AH75" i="10"/>
  <c r="AH89" i="10"/>
  <c r="AH26" i="10"/>
  <c r="AH90" i="10"/>
  <c r="AG90" i="10"/>
  <c r="AF90" i="10"/>
  <c r="AH18" i="10"/>
  <c r="AG18" i="10"/>
  <c r="AF18" i="10"/>
  <c r="Q40" i="10"/>
  <c r="Q48" i="10"/>
  <c r="Q70" i="10"/>
  <c r="Q43" i="10"/>
  <c r="Q6" i="10"/>
  <c r="Q26" i="10"/>
  <c r="Q49" i="10"/>
  <c r="Q91" i="10"/>
  <c r="Q3" i="10"/>
  <c r="Q93" i="10"/>
  <c r="Q21" i="10"/>
  <c r="Q98" i="10"/>
  <c r="Q12" i="10"/>
  <c r="Q63" i="10"/>
  <c r="Q19" i="10"/>
  <c r="Q9" i="10"/>
  <c r="Q8" i="10"/>
  <c r="Q61" i="10"/>
  <c r="Q92" i="10"/>
  <c r="Q29" i="10"/>
  <c r="Q37" i="10"/>
  <c r="Q25" i="10"/>
  <c r="Q41" i="10"/>
  <c r="Q32" i="10"/>
  <c r="Q62" i="10"/>
  <c r="Q36" i="10"/>
  <c r="Q58" i="10"/>
  <c r="Q67" i="10"/>
  <c r="Q51" i="10"/>
  <c r="Q5" i="10"/>
  <c r="Q59" i="10"/>
  <c r="Q73" i="10"/>
  <c r="Q11" i="10"/>
  <c r="Q76" i="10"/>
  <c r="Q35" i="10"/>
  <c r="Q66" i="10"/>
  <c r="Q53" i="10"/>
  <c r="Q100" i="10"/>
  <c r="Q10" i="10"/>
  <c r="Q95" i="10"/>
  <c r="Q71" i="10"/>
  <c r="Q23" i="10"/>
  <c r="Q34" i="10"/>
  <c r="Q30" i="10"/>
  <c r="Q55" i="10"/>
  <c r="Q75" i="10"/>
  <c r="Q99" i="10"/>
  <c r="Q18" i="10"/>
  <c r="Q45" i="10"/>
  <c r="Q103" i="10"/>
  <c r="Q97" i="10"/>
  <c r="Q47" i="10"/>
  <c r="Q82" i="10"/>
  <c r="Q102" i="10"/>
  <c r="Q27" i="10"/>
  <c r="Q69" i="10"/>
  <c r="Q101" i="10"/>
  <c r="Q83" i="10"/>
  <c r="Q22" i="10"/>
  <c r="Q16" i="10"/>
  <c r="Q81" i="10"/>
  <c r="Q54" i="10"/>
  <c r="Q42" i="10"/>
  <c r="Q17" i="10"/>
  <c r="Q13" i="10"/>
  <c r="Q64" i="10"/>
  <c r="Q77" i="10"/>
  <c r="Q44" i="10"/>
  <c r="Q24" i="10"/>
  <c r="Q89" i="10"/>
  <c r="Q94" i="10"/>
  <c r="Q39" i="10"/>
  <c r="Q38" i="10"/>
  <c r="Q2" i="10"/>
  <c r="Q85" i="10"/>
  <c r="Q57" i="10"/>
  <c r="Q50" i="10"/>
  <c r="Q68" i="10"/>
  <c r="Q87" i="10"/>
  <c r="Q74" i="10"/>
  <c r="Q20" i="10"/>
  <c r="Q7" i="10"/>
  <c r="Q65" i="10"/>
  <c r="Q52" i="10"/>
  <c r="Q72" i="10"/>
  <c r="Q56" i="10"/>
  <c r="Q78" i="10"/>
  <c r="Q80" i="10"/>
  <c r="Q96" i="10"/>
  <c r="Q84" i="10"/>
  <c r="Q46" i="10"/>
  <c r="Q60" i="10"/>
  <c r="Q28" i="10"/>
  <c r="Q33" i="10"/>
  <c r="Q90" i="10"/>
  <c r="Q79" i="10"/>
  <c r="Q31" i="10"/>
  <c r="Q15" i="10"/>
  <c r="Q14" i="10"/>
  <c r="Q4" i="10"/>
  <c r="Q88" i="10"/>
  <c r="Q86" i="10"/>
  <c r="O56" i="10"/>
  <c r="O2" i="10"/>
  <c r="O74" i="10"/>
  <c r="O81" i="10"/>
  <c r="O73" i="10"/>
  <c r="O34" i="10"/>
  <c r="O94" i="10"/>
  <c r="O76" i="10"/>
  <c r="O41" i="10"/>
  <c r="O25" i="10"/>
  <c r="O11" i="10"/>
  <c r="O33" i="10"/>
  <c r="O43" i="10"/>
  <c r="O57" i="10"/>
  <c r="O71" i="10"/>
  <c r="O97" i="10"/>
  <c r="O66" i="10"/>
  <c r="O62" i="10"/>
  <c r="O26" i="10"/>
  <c r="O29" i="10"/>
  <c r="O72" i="10"/>
  <c r="O98" i="10"/>
  <c r="O54" i="10"/>
  <c r="O6" i="10"/>
  <c r="O85" i="10"/>
  <c r="O48" i="10"/>
  <c r="O30" i="10"/>
  <c r="O38" i="10"/>
  <c r="O99" i="10"/>
  <c r="O44" i="10"/>
  <c r="O13" i="10"/>
  <c r="O15" i="10"/>
  <c r="O95" i="10"/>
  <c r="O53" i="10"/>
  <c r="O12" i="10"/>
  <c r="O84" i="10"/>
  <c r="O96" i="10"/>
  <c r="O49" i="10"/>
  <c r="O22" i="10"/>
  <c r="O78" i="10"/>
  <c r="O69" i="10"/>
  <c r="O64" i="10"/>
  <c r="O82" i="10"/>
  <c r="O79" i="10"/>
  <c r="O59" i="10"/>
  <c r="O14" i="10"/>
  <c r="O50" i="10"/>
  <c r="O65" i="10"/>
  <c r="O55" i="10"/>
  <c r="O16" i="10"/>
  <c r="O3" i="10"/>
  <c r="O88" i="10"/>
  <c r="O60" i="10"/>
  <c r="O100" i="10"/>
  <c r="O24" i="10"/>
  <c r="O58" i="10"/>
  <c r="O21" i="10"/>
  <c r="O8" i="10"/>
  <c r="O75" i="10"/>
  <c r="O89" i="10"/>
  <c r="O52" i="10"/>
  <c r="O28" i="10"/>
  <c r="O77" i="10"/>
  <c r="O90" i="10"/>
  <c r="O36" i="10"/>
  <c r="O47" i="10"/>
  <c r="O19" i="10"/>
  <c r="O83" i="10"/>
  <c r="O27" i="10"/>
  <c r="O70" i="10"/>
  <c r="O42" i="10"/>
  <c r="O10" i="10"/>
  <c r="O102" i="10"/>
  <c r="O87" i="10"/>
  <c r="O9" i="10"/>
  <c r="O39" i="10"/>
  <c r="O7" i="10"/>
  <c r="O91" i="10"/>
  <c r="O92" i="10"/>
  <c r="O45" i="10"/>
  <c r="O93" i="10"/>
  <c r="O4" i="10"/>
  <c r="O61" i="10"/>
  <c r="O86" i="10"/>
  <c r="O67" i="10"/>
  <c r="O5" i="10"/>
  <c r="O46" i="10"/>
  <c r="O103" i="10"/>
  <c r="O20" i="10"/>
  <c r="O68" i="10"/>
  <c r="O37" i="10"/>
  <c r="O23" i="10"/>
  <c r="O101" i="10"/>
  <c r="O17" i="10"/>
  <c r="O51" i="10"/>
  <c r="O40" i="10"/>
  <c r="O80" i="10"/>
  <c r="O63" i="10"/>
  <c r="O31" i="10"/>
  <c r="O32" i="10"/>
  <c r="O35" i="10"/>
  <c r="O18" i="10"/>
  <c r="P18" i="10"/>
  <c r="AE40" i="10"/>
  <c r="AE34" i="10"/>
  <c r="AE90" i="10"/>
  <c r="AE65" i="10"/>
  <c r="AE30" i="10"/>
  <c r="AE75" i="10"/>
  <c r="AE7" i="10"/>
  <c r="AE10" i="10"/>
  <c r="AE101" i="10"/>
  <c r="AE52" i="10"/>
  <c r="AE39" i="10"/>
  <c r="AE47" i="10"/>
  <c r="AE68" i="10"/>
  <c r="AE96" i="10"/>
  <c r="AE25" i="10"/>
  <c r="AE6" i="10"/>
  <c r="AE24" i="10"/>
  <c r="AE63" i="10"/>
  <c r="AE41" i="10"/>
  <c r="AE15" i="10"/>
  <c r="AE61" i="10"/>
  <c r="AE45" i="10"/>
  <c r="AE5" i="10"/>
  <c r="AE67" i="10"/>
  <c r="AE48" i="10"/>
  <c r="AE59" i="10"/>
  <c r="AE100" i="10"/>
  <c r="AE21" i="10"/>
  <c r="AE13" i="10"/>
  <c r="AE46" i="10"/>
  <c r="AE38" i="10"/>
  <c r="AE73" i="10"/>
  <c r="AE37" i="10"/>
  <c r="AE36" i="10"/>
  <c r="AE57" i="10"/>
  <c r="AE55" i="10"/>
  <c r="AE11" i="10"/>
  <c r="AE49" i="10"/>
  <c r="AE95" i="10"/>
  <c r="AE82" i="10"/>
  <c r="AE53" i="10"/>
  <c r="AE94" i="10"/>
  <c r="AE26" i="10"/>
  <c r="AE31" i="10"/>
  <c r="AE58" i="10"/>
  <c r="AE66" i="10"/>
  <c r="AE87" i="10"/>
  <c r="AE70" i="10"/>
  <c r="AE92" i="10"/>
  <c r="AE23" i="10"/>
  <c r="AE56" i="10"/>
  <c r="AE2" i="10"/>
  <c r="AE29" i="10"/>
  <c r="AE54" i="10"/>
  <c r="AE28" i="10"/>
  <c r="AE84" i="10"/>
  <c r="AE44" i="10"/>
  <c r="AE43" i="10"/>
  <c r="AE4" i="10"/>
  <c r="AE83" i="10"/>
  <c r="AE27" i="10"/>
  <c r="AE60" i="10"/>
  <c r="AE14" i="10"/>
  <c r="AE71" i="10"/>
  <c r="AE19" i="10"/>
  <c r="AE32" i="10"/>
  <c r="AE42" i="10"/>
  <c r="AE3" i="10"/>
  <c r="AE8" i="10"/>
  <c r="AE33" i="10"/>
  <c r="AE97" i="10"/>
  <c r="AE17" i="10"/>
  <c r="AE103" i="10"/>
  <c r="AE64" i="10"/>
  <c r="AE93" i="10"/>
  <c r="AE62" i="10"/>
  <c r="AE16" i="10"/>
  <c r="AE80" i="10"/>
  <c r="AE12" i="10"/>
  <c r="AE72" i="10"/>
  <c r="AE22" i="10"/>
  <c r="AE98" i="10"/>
  <c r="AE99" i="10"/>
  <c r="AE86" i="10"/>
  <c r="AE74" i="10"/>
  <c r="AE78" i="10"/>
  <c r="AE35" i="10"/>
  <c r="AE88" i="10"/>
  <c r="AE20" i="10"/>
  <c r="AE77" i="10"/>
  <c r="AE50" i="10"/>
  <c r="AE9" i="10"/>
  <c r="AE81" i="10"/>
  <c r="AE91" i="10"/>
  <c r="AE69" i="10"/>
  <c r="AE79" i="10"/>
  <c r="AE85" i="10"/>
  <c r="AE89" i="10"/>
  <c r="AE76" i="10"/>
  <c r="AE51" i="10"/>
  <c r="AE102" i="10"/>
  <c r="AE18" i="10"/>
  <c r="A2" i="3"/>
  <c r="AD42" i="10"/>
  <c r="AD98" i="10"/>
  <c r="AD36" i="10"/>
  <c r="AD75" i="10"/>
  <c r="AD88" i="10"/>
  <c r="AD8" i="10"/>
  <c r="AD77" i="10"/>
  <c r="AD102" i="10"/>
  <c r="AD25" i="10"/>
  <c r="AD58" i="10"/>
  <c r="AD5" i="10"/>
  <c r="AD82" i="10"/>
  <c r="AD39" i="10"/>
  <c r="AD16" i="10"/>
  <c r="AD9" i="10"/>
  <c r="AD87" i="10"/>
  <c r="AD85" i="10"/>
  <c r="AD89" i="10"/>
  <c r="AD76" i="10"/>
  <c r="AD70" i="10"/>
  <c r="AD100" i="10"/>
  <c r="AD78" i="10"/>
  <c r="AD61" i="10"/>
  <c r="AD93" i="10"/>
  <c r="AD86" i="10"/>
  <c r="AD54" i="10"/>
  <c r="AD49" i="10"/>
  <c r="AD67" i="10"/>
  <c r="AD21" i="10"/>
  <c r="AD94" i="10"/>
  <c r="AD29" i="10"/>
  <c r="AD69" i="10"/>
  <c r="AD64" i="10"/>
  <c r="AD72" i="10"/>
  <c r="AD56" i="10"/>
  <c r="AD27" i="10"/>
  <c r="AD44" i="10"/>
  <c r="AD80" i="10"/>
  <c r="AD48" i="10"/>
  <c r="AD51" i="10"/>
  <c r="AD73" i="10"/>
  <c r="AD46" i="10"/>
  <c r="AD13" i="10"/>
  <c r="AD14" i="10"/>
  <c r="AD50" i="10"/>
  <c r="AD12" i="10"/>
  <c r="AD15" i="10"/>
  <c r="AD55" i="10"/>
  <c r="AD2" i="10"/>
  <c r="AD32" i="10"/>
  <c r="AD68" i="10"/>
  <c r="AD84" i="10"/>
  <c r="AD6" i="10"/>
  <c r="AD53" i="10"/>
  <c r="AD90" i="10"/>
  <c r="AD17" i="10"/>
  <c r="AD19" i="10"/>
  <c r="AD91" i="10"/>
  <c r="AD38" i="10"/>
  <c r="AD83" i="10"/>
  <c r="AD47" i="10"/>
  <c r="AD66" i="10"/>
  <c r="AD34" i="10"/>
  <c r="AD7" i="10"/>
  <c r="AD95" i="10"/>
  <c r="AD37" i="10"/>
  <c r="AD59" i="10"/>
  <c r="AD103" i="10"/>
  <c r="AD28" i="10"/>
  <c r="AD96" i="10"/>
  <c r="AD79" i="10"/>
  <c r="AD41" i="10"/>
  <c r="AD62" i="10"/>
  <c r="AD24" i="10"/>
  <c r="AD57" i="10"/>
  <c r="AD30" i="10"/>
  <c r="AD65" i="10"/>
  <c r="AD45" i="10"/>
  <c r="AD52" i="10"/>
  <c r="AD40" i="10"/>
  <c r="AD99" i="10"/>
  <c r="AD11" i="10"/>
  <c r="AD20" i="10"/>
  <c r="AD92" i="10"/>
  <c r="AD4" i="10"/>
  <c r="AD43" i="10"/>
  <c r="AD60" i="10"/>
  <c r="AD35" i="10"/>
  <c r="AD31" i="10"/>
  <c r="AD63" i="10"/>
  <c r="AD74" i="10"/>
  <c r="AD3" i="10"/>
  <c r="AD101" i="10"/>
  <c r="AD22" i="10"/>
  <c r="AD26" i="10"/>
  <c r="AD81" i="10"/>
  <c r="AD71" i="10"/>
  <c r="AD23" i="10"/>
  <c r="AD33" i="10"/>
  <c r="AD10" i="10"/>
  <c r="AD97" i="10"/>
  <c r="AD18" i="10"/>
  <c r="AA59" i="10"/>
  <c r="AB33" i="10"/>
  <c r="AB45" i="10"/>
  <c r="AC97" i="10"/>
  <c r="AB75" i="10"/>
  <c r="AC59" i="10"/>
  <c r="Z96" i="10"/>
  <c r="Z88" i="10"/>
  <c r="Z59" i="10"/>
  <c r="AA96" i="10"/>
  <c r="AB28" i="10"/>
  <c r="Z28" i="10"/>
  <c r="AC91" i="10"/>
  <c r="AB94" i="10"/>
  <c r="AB91" i="10"/>
  <c r="AC28" i="10"/>
  <c r="AA45" i="10"/>
  <c r="Z94" i="10"/>
  <c r="Z33" i="10"/>
  <c r="AB96" i="10"/>
  <c r="AC94" i="10"/>
  <c r="AC45" i="10"/>
  <c r="AC75" i="10"/>
  <c r="AB88" i="10"/>
  <c r="Z75" i="10"/>
  <c r="Z91" i="10"/>
  <c r="AA88" i="10"/>
  <c r="Z97" i="10"/>
  <c r="AC88" i="10"/>
  <c r="AC96" i="10"/>
  <c r="AA33" i="10"/>
  <c r="AA75" i="10"/>
  <c r="AB97" i="10"/>
  <c r="AA28" i="10"/>
  <c r="AC33" i="10"/>
  <c r="AA91" i="10"/>
  <c r="Z45" i="10"/>
  <c r="AA97" i="10"/>
  <c r="AA94" i="10"/>
  <c r="AB59" i="10"/>
  <c r="Z49" i="10"/>
  <c r="AA48" i="10"/>
  <c r="AA17" i="10"/>
  <c r="AC12" i="10"/>
  <c r="Z68" i="10"/>
  <c r="AB17" i="10"/>
  <c r="AA21" i="10"/>
  <c r="AA12" i="10"/>
  <c r="AC49" i="10"/>
  <c r="AA85" i="10"/>
  <c r="AB85" i="10"/>
  <c r="AA68" i="10"/>
  <c r="AC17" i="10"/>
  <c r="Z21" i="10"/>
  <c r="AC21" i="10"/>
  <c r="AC39" i="10"/>
  <c r="AA39" i="10"/>
  <c r="AB39" i="10"/>
  <c r="AA71" i="10"/>
  <c r="Z71" i="10"/>
  <c r="AC35" i="10"/>
  <c r="Z35" i="10"/>
  <c r="AA49" i="10"/>
  <c r="AB48" i="10"/>
  <c r="AC71" i="10"/>
  <c r="AA35" i="10"/>
  <c r="AC48" i="10"/>
  <c r="Z39" i="10"/>
  <c r="AB35" i="10"/>
  <c r="Z48" i="10"/>
  <c r="Z85" i="10"/>
  <c r="Z12" i="10"/>
  <c r="AB68" i="10"/>
  <c r="AB71" i="10"/>
  <c r="AB12" i="10"/>
  <c r="Z17" i="10"/>
  <c r="AB49" i="10"/>
  <c r="AC85" i="10"/>
  <c r="AB21" i="10"/>
  <c r="AC68" i="10"/>
  <c r="AC93" i="10"/>
  <c r="AB62" i="10"/>
  <c r="AA95" i="10"/>
  <c r="AC66" i="10"/>
  <c r="AA103" i="10"/>
  <c r="AA93" i="10"/>
  <c r="Z95" i="10"/>
  <c r="AA89" i="10"/>
  <c r="Z15" i="10"/>
  <c r="AC62" i="10"/>
  <c r="AB93" i="10"/>
  <c r="AC29" i="10"/>
  <c r="AC73" i="10"/>
  <c r="AB89" i="10"/>
  <c r="AB66" i="10"/>
  <c r="AA29" i="10"/>
  <c r="AB15" i="10"/>
  <c r="Z29" i="10"/>
  <c r="AA66" i="10"/>
  <c r="Z70" i="10"/>
  <c r="AA62" i="10"/>
  <c r="AC95" i="10"/>
  <c r="Z89" i="10"/>
  <c r="AA70" i="10"/>
  <c r="Z103" i="10"/>
  <c r="AB73" i="10"/>
  <c r="Z73" i="10"/>
  <c r="AB70" i="10"/>
  <c r="AC103" i="10"/>
  <c r="AA15" i="10"/>
  <c r="Z62" i="10"/>
  <c r="AB29" i="10"/>
  <c r="AC89" i="10"/>
  <c r="AB95" i="10"/>
  <c r="AA73" i="10"/>
  <c r="AC15" i="10"/>
  <c r="AB103" i="10"/>
  <c r="Z93" i="10"/>
  <c r="Z66" i="10"/>
  <c r="AC70" i="10"/>
  <c r="AB37" i="10"/>
  <c r="Z81" i="10"/>
  <c r="AA30" i="10"/>
  <c r="Z90" i="10"/>
  <c r="AC81" i="10"/>
  <c r="AB65" i="10"/>
  <c r="AC63" i="10"/>
  <c r="AA65" i="10"/>
  <c r="Z63" i="10"/>
  <c r="Z98" i="10"/>
  <c r="Z22" i="10"/>
  <c r="AC30" i="10"/>
  <c r="AA90" i="10"/>
  <c r="AB30" i="10"/>
  <c r="AA80" i="10"/>
  <c r="AA22" i="10"/>
  <c r="AA42" i="10"/>
  <c r="AB80" i="10"/>
  <c r="AB42" i="10"/>
  <c r="Z80" i="10"/>
  <c r="AC42" i="10"/>
  <c r="AA63" i="10"/>
  <c r="AA37" i="10"/>
  <c r="AA98" i="10"/>
  <c r="AB98" i="10"/>
  <c r="AB22" i="10"/>
  <c r="Z37" i="10"/>
  <c r="Z65" i="10"/>
  <c r="AB90" i="10"/>
  <c r="AC37" i="10"/>
  <c r="AC80" i="10"/>
  <c r="Z30" i="10"/>
  <c r="AC90" i="10"/>
  <c r="AC22" i="10"/>
  <c r="Z42" i="10"/>
  <c r="AB81" i="10"/>
  <c r="AB63" i="10"/>
  <c r="AC98" i="10"/>
  <c r="AC65" i="10"/>
  <c r="AA81" i="10"/>
  <c r="AC53" i="10"/>
  <c r="AC19" i="10"/>
  <c r="AB13" i="10"/>
  <c r="AA2" i="10"/>
  <c r="Z78" i="10"/>
  <c r="AB9" i="10"/>
  <c r="AC7" i="10"/>
  <c r="AB7" i="10"/>
  <c r="AC16" i="10"/>
  <c r="Z57" i="10"/>
  <c r="AC24" i="10"/>
  <c r="AC99" i="10"/>
  <c r="AB78" i="10"/>
  <c r="AA13" i="10"/>
  <c r="AC32" i="10"/>
  <c r="AA78" i="10"/>
  <c r="AB24" i="10"/>
  <c r="AB36" i="10"/>
  <c r="Z10" i="10"/>
  <c r="AA57" i="10"/>
  <c r="AA99" i="10"/>
  <c r="AB101" i="10"/>
  <c r="AB87" i="10"/>
  <c r="AC3" i="10"/>
  <c r="AB34" i="10"/>
  <c r="AB53" i="10"/>
  <c r="AC10" i="10"/>
  <c r="Z32" i="10"/>
  <c r="AA61" i="10"/>
  <c r="AA3" i="10"/>
  <c r="AC36" i="10"/>
  <c r="AA101" i="10"/>
  <c r="AA32" i="10"/>
  <c r="AA16" i="10"/>
  <c r="AC57" i="10"/>
  <c r="Z24" i="10"/>
  <c r="AB61" i="10"/>
  <c r="AA92" i="10"/>
  <c r="Z101" i="10"/>
  <c r="AC92" i="10"/>
  <c r="AC9" i="10"/>
  <c r="Z2" i="10"/>
  <c r="AC61" i="10"/>
  <c r="AA19" i="10"/>
  <c r="Z16" i="10"/>
  <c r="Z7" i="10"/>
  <c r="Z19" i="10"/>
  <c r="AA9" i="10"/>
  <c r="Z36" i="10"/>
  <c r="AB3" i="10"/>
  <c r="Z34" i="10"/>
  <c r="AB92" i="10"/>
  <c r="Z87" i="10"/>
  <c r="Z99" i="10"/>
  <c r="AA34" i="10"/>
  <c r="AB2" i="10"/>
  <c r="AA10" i="10"/>
  <c r="AC101" i="10"/>
  <c r="AB10" i="10"/>
  <c r="AB32" i="10"/>
  <c r="AA24" i="10"/>
  <c r="AB19" i="10"/>
  <c r="AB16" i="10"/>
  <c r="AA36" i="10"/>
  <c r="AA87" i="10"/>
  <c r="AB57" i="10"/>
  <c r="AC2" i="10"/>
  <c r="Z3" i="10"/>
  <c r="Z13" i="10"/>
  <c r="AA53" i="10"/>
  <c r="Z9" i="10"/>
  <c r="AC13" i="10"/>
  <c r="AC78" i="10"/>
  <c r="AC87" i="10"/>
  <c r="AA7" i="10"/>
  <c r="Z61" i="10"/>
  <c r="Z53" i="10"/>
  <c r="AC34" i="10"/>
  <c r="AB99" i="10"/>
  <c r="Z92" i="10"/>
  <c r="Z82" i="10"/>
  <c r="AB46" i="10"/>
  <c r="AB43" i="10"/>
  <c r="AA11" i="10"/>
  <c r="AB20" i="10"/>
  <c r="AB38" i="10"/>
  <c r="AA8" i="10"/>
  <c r="AB55" i="10"/>
  <c r="AB69" i="10"/>
  <c r="AC38" i="10"/>
  <c r="AC82" i="10"/>
  <c r="AB11" i="10"/>
  <c r="Z50" i="10"/>
  <c r="AC20" i="10"/>
  <c r="AC72" i="10"/>
  <c r="AC4" i="10"/>
  <c r="Z43" i="10"/>
  <c r="AA31" i="10"/>
  <c r="AC43" i="10"/>
  <c r="AA67" i="10"/>
  <c r="AA38" i="10"/>
  <c r="Z4" i="10"/>
  <c r="AA55" i="10"/>
  <c r="AB67" i="10"/>
  <c r="AC27" i="10"/>
  <c r="AC55" i="10"/>
  <c r="AC60" i="10"/>
  <c r="AC11" i="10"/>
  <c r="AC23" i="10"/>
  <c r="AA46" i="10"/>
  <c r="AC50" i="10"/>
  <c r="AA54" i="10"/>
  <c r="AC31" i="10"/>
  <c r="AA50" i="10"/>
  <c r="AB72" i="10"/>
  <c r="AA83" i="10"/>
  <c r="AB60" i="10"/>
  <c r="AA23" i="10"/>
  <c r="AB83" i="10"/>
  <c r="Z8" i="10"/>
  <c r="Z69" i="10"/>
  <c r="AA82" i="10"/>
  <c r="Z60" i="10"/>
  <c r="Z67" i="10"/>
  <c r="Z72" i="10"/>
  <c r="Z51" i="10"/>
  <c r="Z27" i="10"/>
  <c r="AA69" i="10"/>
  <c r="AA4" i="10"/>
  <c r="AC8" i="10"/>
  <c r="Z23" i="10"/>
  <c r="AA27" i="10"/>
  <c r="AA51" i="10"/>
  <c r="AB54" i="10"/>
  <c r="Z83" i="10"/>
  <c r="Z11" i="10"/>
  <c r="AA60" i="10"/>
  <c r="AA43" i="10"/>
  <c r="AC83" i="10"/>
  <c r="AB8" i="10"/>
  <c r="AA20" i="10"/>
  <c r="AB51" i="10"/>
  <c r="AC51" i="10"/>
  <c r="AB23" i="10"/>
  <c r="AC54" i="10"/>
  <c r="AA72" i="10"/>
  <c r="AC46" i="10"/>
  <c r="Z46" i="10"/>
  <c r="Z55" i="10"/>
  <c r="AB50" i="10"/>
  <c r="Z31" i="10"/>
  <c r="Z20" i="10"/>
  <c r="AC69" i="10"/>
  <c r="AB4" i="10"/>
  <c r="AB27" i="10"/>
  <c r="Z38" i="10"/>
  <c r="AC67" i="10"/>
  <c r="Z54" i="10"/>
  <c r="AB82" i="10"/>
  <c r="AB31" i="10"/>
  <c r="Z14" i="10"/>
  <c r="AC102" i="10"/>
  <c r="AC74" i="10"/>
  <c r="AA5" i="10"/>
  <c r="Z47" i="10"/>
  <c r="Z44" i="10"/>
  <c r="Z79" i="10"/>
  <c r="Z74" i="10"/>
  <c r="AB14" i="10"/>
  <c r="AA76" i="10"/>
  <c r="Z5" i="10"/>
  <c r="AB76" i="10"/>
  <c r="Z102" i="10"/>
  <c r="AC86" i="10"/>
  <c r="AB44" i="10"/>
  <c r="AC5" i="10"/>
  <c r="Z86" i="10"/>
  <c r="AA86" i="10"/>
  <c r="Z64" i="10"/>
  <c r="AC64" i="10"/>
  <c r="AA47" i="10"/>
  <c r="AA14" i="10"/>
  <c r="Z76" i="10"/>
  <c r="AB74" i="10"/>
  <c r="AB79" i="10"/>
  <c r="AC76" i="10"/>
  <c r="AC79" i="10"/>
  <c r="AC14" i="10"/>
  <c r="AA102" i="10"/>
  <c r="AB102" i="10"/>
  <c r="AB5" i="10"/>
  <c r="AB86" i="10"/>
  <c r="AC47" i="10"/>
  <c r="AA64" i="10"/>
  <c r="AA44" i="10"/>
  <c r="AC44" i="10"/>
  <c r="AA79" i="10"/>
  <c r="AB47" i="10"/>
  <c r="AA74" i="10"/>
  <c r="AB64" i="10"/>
  <c r="Z40" i="10"/>
  <c r="AB84" i="10"/>
  <c r="AB52" i="10"/>
  <c r="Z100" i="10"/>
  <c r="AC25" i="10"/>
  <c r="AB41" i="10"/>
  <c r="Z52" i="10"/>
  <c r="AA56" i="10"/>
  <c r="Z84" i="10"/>
  <c r="AB26" i="10"/>
  <c r="Z56" i="10"/>
  <c r="AA6" i="10"/>
  <c r="AB40" i="10"/>
  <c r="AC58" i="10"/>
  <c r="Z25" i="10"/>
  <c r="AB56" i="10"/>
  <c r="AC6" i="10"/>
  <c r="AA52" i="10"/>
  <c r="AC40" i="10"/>
  <c r="Z26" i="10"/>
  <c r="AA41" i="10"/>
  <c r="AC100" i="10"/>
  <c r="AB58" i="10"/>
  <c r="AB6" i="10"/>
  <c r="AB25" i="10"/>
  <c r="AA26" i="10"/>
  <c r="Z58" i="10"/>
  <c r="AB100" i="10"/>
  <c r="Z6" i="10"/>
  <c r="AA40" i="10"/>
  <c r="AA25" i="10"/>
  <c r="AA58" i="10"/>
  <c r="AC41" i="10"/>
  <c r="AC56" i="10"/>
  <c r="AC84" i="10"/>
  <c r="AC26" i="10"/>
  <c r="AA84" i="10"/>
  <c r="AA100" i="10"/>
  <c r="Z41" i="10"/>
  <c r="AC52" i="10"/>
  <c r="AC77" i="10"/>
  <c r="AB77" i="10"/>
  <c r="AA77" i="10"/>
  <c r="Z77" i="10"/>
  <c r="AB18" i="10"/>
  <c r="AC18" i="10"/>
  <c r="AA18" i="10"/>
  <c r="Z18" i="10"/>
  <c r="Y102" i="10"/>
  <c r="Y61" i="10"/>
  <c r="Y46" i="10"/>
  <c r="Y100" i="10"/>
  <c r="Y64" i="10"/>
  <c r="Y95" i="10"/>
  <c r="Y87" i="10"/>
  <c r="Y56" i="10"/>
  <c r="Y66" i="10"/>
  <c r="Y83" i="10"/>
  <c r="Y84" i="10"/>
  <c r="Y10" i="10"/>
  <c r="Y19" i="10"/>
  <c r="Y86" i="10"/>
  <c r="Y28" i="10"/>
  <c r="Y99" i="10"/>
  <c r="Y17" i="10"/>
  <c r="Y79" i="10"/>
  <c r="Y20" i="10"/>
  <c r="Y50" i="10"/>
  <c r="Y101" i="10"/>
  <c r="Y35" i="10"/>
  <c r="Y8" i="10"/>
  <c r="Y52" i="10"/>
  <c r="Y26" i="10"/>
  <c r="Y59" i="10"/>
  <c r="Y98" i="10"/>
  <c r="Y81" i="10"/>
  <c r="Y44" i="10"/>
  <c r="Y30" i="10"/>
  <c r="Y63" i="10"/>
  <c r="Y43" i="10"/>
  <c r="Y77" i="10"/>
  <c r="Y14" i="10"/>
  <c r="Y89" i="10"/>
  <c r="Y15" i="10"/>
  <c r="Y21" i="10"/>
  <c r="Y48" i="10"/>
  <c r="Y97" i="10"/>
  <c r="Y25" i="10"/>
  <c r="Y9" i="10"/>
  <c r="Y55" i="10"/>
  <c r="Y36" i="10"/>
  <c r="Y7" i="10"/>
  <c r="Y23" i="10"/>
  <c r="Y31" i="10"/>
  <c r="Y47" i="10"/>
  <c r="Y90" i="10"/>
  <c r="Y73" i="10"/>
  <c r="Y51" i="10"/>
  <c r="Y39" i="10"/>
  <c r="Y80" i="10"/>
  <c r="Y45" i="10"/>
  <c r="Y70" i="10"/>
  <c r="Y78" i="10"/>
  <c r="Y24" i="10"/>
  <c r="Y88" i="10"/>
  <c r="Y96" i="10"/>
  <c r="Y5" i="10"/>
  <c r="Y22" i="10"/>
  <c r="Y62" i="10"/>
  <c r="Y12" i="10"/>
  <c r="Y71" i="10"/>
  <c r="Y69" i="10"/>
  <c r="Y68" i="10"/>
  <c r="Y40" i="10"/>
  <c r="Y67" i="10"/>
  <c r="Y85" i="10"/>
  <c r="Y57" i="10"/>
  <c r="Y6" i="10"/>
  <c r="Y53" i="10"/>
  <c r="Y4" i="10"/>
  <c r="Y103" i="10"/>
  <c r="Y34" i="10"/>
  <c r="Y33" i="10"/>
  <c r="Y42" i="10"/>
  <c r="Y29" i="10"/>
  <c r="Y93" i="10"/>
  <c r="Y94" i="10"/>
  <c r="Y54" i="10"/>
  <c r="Y74" i="10"/>
  <c r="Y58" i="10"/>
  <c r="Y3" i="10"/>
  <c r="Y27" i="10"/>
  <c r="Y49" i="10"/>
  <c r="Y11" i="10"/>
  <c r="Y82" i="10"/>
  <c r="Y38" i="10"/>
  <c r="Y60" i="10"/>
  <c r="Y2" i="10"/>
  <c r="Y72" i="10"/>
  <c r="Y92" i="10"/>
  <c r="Y65" i="10"/>
  <c r="Y76" i="10"/>
  <c r="Y13" i="10"/>
  <c r="Y37" i="10"/>
  <c r="Y75" i="10"/>
  <c r="Y32" i="10"/>
  <c r="Y16" i="10"/>
  <c r="Y91" i="10"/>
  <c r="Y41" i="10"/>
  <c r="X70" i="10"/>
  <c r="X33" i="10"/>
  <c r="X102" i="10"/>
  <c r="X73" i="10"/>
  <c r="X5" i="10"/>
  <c r="X34" i="10"/>
  <c r="X69" i="10"/>
  <c r="X79" i="10"/>
  <c r="X95" i="10"/>
  <c r="X78" i="10"/>
  <c r="X89" i="10"/>
  <c r="X101" i="10"/>
  <c r="X64" i="10"/>
  <c r="X67" i="10"/>
  <c r="X85" i="10"/>
  <c r="X12" i="10"/>
  <c r="X84" i="10"/>
  <c r="X90" i="10"/>
  <c r="X98" i="10"/>
  <c r="X45" i="10"/>
  <c r="X22" i="10"/>
  <c r="X47" i="10"/>
  <c r="X50" i="10"/>
  <c r="X53" i="10"/>
  <c r="X87" i="10"/>
  <c r="X97" i="10"/>
  <c r="X29" i="10"/>
  <c r="X93" i="10"/>
  <c r="X14" i="10"/>
  <c r="X92" i="10"/>
  <c r="X13" i="10"/>
  <c r="X26" i="10"/>
  <c r="X23" i="10"/>
  <c r="X21" i="10"/>
  <c r="X94" i="10"/>
  <c r="X62" i="10"/>
  <c r="X42" i="10"/>
  <c r="X82" i="10"/>
  <c r="X6" i="10"/>
  <c r="X40" i="10"/>
  <c r="X88" i="10"/>
  <c r="X41" i="10"/>
  <c r="X37" i="10"/>
  <c r="X10" i="10"/>
  <c r="X15" i="10"/>
  <c r="X58" i="10"/>
  <c r="X32" i="10"/>
  <c r="X48" i="10"/>
  <c r="X20" i="10"/>
  <c r="X9" i="10"/>
  <c r="X35" i="10"/>
  <c r="X2" i="10"/>
  <c r="X19" i="10"/>
  <c r="X4" i="10"/>
  <c r="X63" i="10"/>
  <c r="X99" i="10"/>
  <c r="X68" i="10"/>
  <c r="X30" i="10"/>
  <c r="X28" i="10"/>
  <c r="X27" i="10"/>
  <c r="X54" i="10"/>
  <c r="X59" i="10"/>
  <c r="X8" i="10"/>
  <c r="X75" i="10"/>
  <c r="X83" i="10"/>
  <c r="X39" i="10"/>
  <c r="X76" i="10"/>
  <c r="X80" i="10"/>
  <c r="X17" i="10"/>
  <c r="X65" i="10"/>
  <c r="X103" i="10"/>
  <c r="X38" i="10"/>
  <c r="X72" i="10"/>
  <c r="X86" i="10"/>
  <c r="X25" i="10"/>
  <c r="X66" i="10"/>
  <c r="X81" i="10"/>
  <c r="X77" i="10"/>
  <c r="X31" i="10"/>
  <c r="X44" i="10"/>
  <c r="X52" i="10"/>
  <c r="X61" i="10"/>
  <c r="X43" i="10"/>
  <c r="X56" i="10"/>
  <c r="X24" i="10"/>
  <c r="X96" i="10"/>
  <c r="X100" i="10"/>
  <c r="X60" i="10"/>
  <c r="X7" i="10"/>
  <c r="X49" i="10"/>
  <c r="X51" i="10"/>
  <c r="X57" i="10"/>
  <c r="X91" i="10"/>
  <c r="X36" i="10"/>
  <c r="X74" i="10"/>
  <c r="X55" i="10"/>
  <c r="X16" i="10"/>
  <c r="X3" i="10"/>
  <c r="X46" i="10"/>
  <c r="X11" i="10"/>
  <c r="X71" i="10"/>
  <c r="Y18" i="10"/>
  <c r="W76" i="10"/>
  <c r="W24" i="10"/>
  <c r="W75" i="10"/>
  <c r="W31" i="10"/>
  <c r="U94" i="10"/>
  <c r="U31" i="10"/>
  <c r="W94" i="10"/>
  <c r="V37" i="10"/>
  <c r="U14" i="10"/>
  <c r="V76" i="10"/>
  <c r="W14" i="10"/>
  <c r="V24" i="10"/>
  <c r="V92" i="10"/>
  <c r="U75" i="10"/>
  <c r="W88" i="10"/>
  <c r="U76" i="10"/>
  <c r="V88" i="10"/>
  <c r="W91" i="10"/>
  <c r="U37" i="10"/>
  <c r="U91" i="10"/>
  <c r="U92" i="10"/>
  <c r="V75" i="10"/>
  <c r="W37" i="10"/>
  <c r="V91" i="10"/>
  <c r="V31" i="10"/>
  <c r="U88" i="10"/>
  <c r="V14" i="10"/>
  <c r="W92" i="10"/>
  <c r="U24" i="10"/>
  <c r="V94" i="10"/>
  <c r="W68" i="10"/>
  <c r="U13" i="10"/>
  <c r="W80" i="10"/>
  <c r="W11" i="10"/>
  <c r="V50" i="10"/>
  <c r="V21" i="10"/>
  <c r="U21" i="10"/>
  <c r="U100" i="10"/>
  <c r="W102" i="10"/>
  <c r="U68" i="10"/>
  <c r="U11" i="10"/>
  <c r="W100" i="10"/>
  <c r="V10" i="10"/>
  <c r="V13" i="10"/>
  <c r="U102" i="10"/>
  <c r="W21" i="10"/>
  <c r="U38" i="10"/>
  <c r="W10" i="10"/>
  <c r="U80" i="10"/>
  <c r="W38" i="10"/>
  <c r="V68" i="10"/>
  <c r="U50" i="10"/>
  <c r="V100" i="10"/>
  <c r="U10" i="10"/>
  <c r="W13" i="10"/>
  <c r="W50" i="10"/>
  <c r="V11" i="10"/>
  <c r="V80" i="10"/>
  <c r="V102" i="10"/>
  <c r="V38" i="10"/>
  <c r="U4" i="10"/>
  <c r="U2" i="10"/>
  <c r="W2" i="10"/>
  <c r="U3" i="10"/>
  <c r="V59" i="10"/>
  <c r="V3" i="10"/>
  <c r="U59" i="10"/>
  <c r="U33" i="10"/>
  <c r="V60" i="10"/>
  <c r="W35" i="10"/>
  <c r="W33" i="10"/>
  <c r="U5" i="10"/>
  <c r="V99" i="10"/>
  <c r="V5" i="10"/>
  <c r="W101" i="10"/>
  <c r="W5" i="10"/>
  <c r="U101" i="10"/>
  <c r="V4" i="10"/>
  <c r="W99" i="10"/>
  <c r="W59" i="10"/>
  <c r="V101" i="10"/>
  <c r="W3" i="10"/>
  <c r="U60" i="10"/>
  <c r="U35" i="10"/>
  <c r="V2" i="10"/>
  <c r="V33" i="10"/>
  <c r="U99" i="10"/>
  <c r="W60" i="10"/>
  <c r="W4" i="10"/>
  <c r="V35" i="10"/>
  <c r="V52" i="10"/>
  <c r="V90" i="10"/>
  <c r="V40" i="10"/>
  <c r="U45" i="10"/>
  <c r="U40" i="10"/>
  <c r="U42" i="10"/>
  <c r="W16" i="10"/>
  <c r="V83" i="10"/>
  <c r="W53" i="10"/>
  <c r="W52" i="10"/>
  <c r="U90" i="10"/>
  <c r="V70" i="10"/>
  <c r="U103" i="10"/>
  <c r="V45" i="10"/>
  <c r="V16" i="10"/>
  <c r="U70" i="10"/>
  <c r="W83" i="10"/>
  <c r="W42" i="10"/>
  <c r="W70" i="10"/>
  <c r="U83" i="10"/>
  <c r="U53" i="10"/>
  <c r="W103" i="10"/>
  <c r="W45" i="10"/>
  <c r="U52" i="10"/>
  <c r="U16" i="10"/>
  <c r="W90" i="10"/>
  <c r="W40" i="10"/>
  <c r="V42" i="10"/>
  <c r="V53" i="10"/>
  <c r="V103" i="10"/>
  <c r="U25" i="10"/>
  <c r="U78" i="10"/>
  <c r="W78" i="10"/>
  <c r="V62" i="10"/>
  <c r="V87" i="10"/>
  <c r="W46" i="10"/>
  <c r="U46" i="10"/>
  <c r="U62" i="10"/>
  <c r="W36" i="10"/>
  <c r="U87" i="10"/>
  <c r="V82" i="10"/>
  <c r="U36" i="10"/>
  <c r="W25" i="10"/>
  <c r="W62" i="10"/>
  <c r="W86" i="10"/>
  <c r="U74" i="10"/>
  <c r="U86" i="10"/>
  <c r="W74" i="10"/>
  <c r="W82" i="10"/>
  <c r="U32" i="10"/>
  <c r="W32" i="10"/>
  <c r="V36" i="10"/>
  <c r="V32" i="10"/>
  <c r="W87" i="10"/>
  <c r="V86" i="10"/>
  <c r="V78" i="10"/>
  <c r="V25" i="10"/>
  <c r="U82" i="10"/>
  <c r="V74" i="10"/>
  <c r="V46" i="10"/>
  <c r="W34" i="10"/>
  <c r="W15" i="10"/>
  <c r="U17" i="10"/>
  <c r="U12" i="10"/>
  <c r="U44" i="10"/>
  <c r="W20" i="10"/>
  <c r="U15" i="10"/>
  <c r="U22" i="10"/>
  <c r="V15" i="10"/>
  <c r="U20" i="10"/>
  <c r="U67" i="10"/>
  <c r="U56" i="10"/>
  <c r="U34" i="10"/>
  <c r="W44" i="10"/>
  <c r="V34" i="10"/>
  <c r="W12" i="10"/>
  <c r="V17" i="10"/>
  <c r="W22" i="10"/>
  <c r="V22" i="10"/>
  <c r="W39" i="10"/>
  <c r="W67" i="10"/>
  <c r="U39" i="10"/>
  <c r="V20" i="10"/>
  <c r="V12" i="10"/>
  <c r="V67" i="10"/>
  <c r="W17" i="10"/>
  <c r="V56" i="10"/>
  <c r="V44" i="10"/>
  <c r="W56" i="10"/>
  <c r="V39" i="10"/>
  <c r="V77" i="10"/>
  <c r="W77" i="10"/>
  <c r="V65" i="10"/>
  <c r="V19" i="10"/>
  <c r="U85" i="10"/>
  <c r="W85" i="10"/>
  <c r="U96" i="10"/>
  <c r="V28" i="10"/>
  <c r="W19" i="10"/>
  <c r="V97" i="10"/>
  <c r="W49" i="10"/>
  <c r="U93" i="10"/>
  <c r="W28" i="10"/>
  <c r="W61" i="10"/>
  <c r="W93" i="10"/>
  <c r="W65" i="10"/>
  <c r="W97" i="10"/>
  <c r="V61" i="10"/>
  <c r="U19" i="10"/>
  <c r="U28" i="10"/>
  <c r="V96" i="10"/>
  <c r="U49" i="10"/>
  <c r="U65" i="10"/>
  <c r="V85" i="10"/>
  <c r="U77" i="10"/>
  <c r="W96" i="10"/>
  <c r="U97" i="10"/>
  <c r="U61" i="10"/>
  <c r="V49" i="10"/>
  <c r="V93" i="10"/>
  <c r="U8" i="10"/>
  <c r="V66" i="10"/>
  <c r="U43" i="10"/>
  <c r="U47" i="10"/>
  <c r="V27" i="10"/>
  <c r="U27" i="10"/>
  <c r="U30" i="10"/>
  <c r="U66" i="10"/>
  <c r="W8" i="10"/>
  <c r="W47" i="10"/>
  <c r="W7" i="10"/>
  <c r="U48" i="10"/>
  <c r="V43" i="10"/>
  <c r="V54" i="10"/>
  <c r="W30" i="10"/>
  <c r="W26" i="10"/>
  <c r="U54" i="10"/>
  <c r="V26" i="10"/>
  <c r="W66" i="10"/>
  <c r="V48" i="10"/>
  <c r="U7" i="10"/>
  <c r="W54" i="10"/>
  <c r="V47" i="10"/>
  <c r="V7" i="10"/>
  <c r="V30" i="10"/>
  <c r="V8" i="10"/>
  <c r="U26" i="10"/>
  <c r="W27" i="10"/>
  <c r="W48" i="10"/>
  <c r="W43" i="10"/>
  <c r="V72" i="10"/>
  <c r="V29" i="10"/>
  <c r="V71" i="10"/>
  <c r="U55" i="10"/>
  <c r="W98" i="10"/>
  <c r="W72" i="10"/>
  <c r="U51" i="10"/>
  <c r="U79" i="10"/>
  <c r="U72" i="10"/>
  <c r="V51" i="10"/>
  <c r="U69" i="10"/>
  <c r="V55" i="10"/>
  <c r="U71" i="10"/>
  <c r="U23" i="10"/>
  <c r="V98" i="10"/>
  <c r="V9" i="10"/>
  <c r="U9" i="10"/>
  <c r="V79" i="10"/>
  <c r="W23" i="10"/>
  <c r="W69" i="10"/>
  <c r="U29" i="10"/>
  <c r="W79" i="10"/>
  <c r="W29" i="10"/>
  <c r="V69" i="10"/>
  <c r="W71" i="10"/>
  <c r="V23" i="10"/>
  <c r="W51" i="10"/>
  <c r="U98" i="10"/>
  <c r="W9" i="10"/>
  <c r="W55" i="10"/>
  <c r="W63" i="10"/>
  <c r="V57" i="10"/>
  <c r="V95" i="10"/>
  <c r="U73" i="10"/>
  <c r="V6" i="10"/>
  <c r="U63" i="10"/>
  <c r="U64" i="10"/>
  <c r="U6" i="10"/>
  <c r="U81" i="10"/>
  <c r="U95" i="10"/>
  <c r="V63" i="10"/>
  <c r="W57" i="10"/>
  <c r="V41" i="10"/>
  <c r="W81" i="10"/>
  <c r="W58" i="10"/>
  <c r="V89" i="10"/>
  <c r="V58" i="10"/>
  <c r="U57" i="10"/>
  <c r="V64" i="10"/>
  <c r="U89" i="10"/>
  <c r="W73" i="10"/>
  <c r="W41" i="10"/>
  <c r="U41" i="10"/>
  <c r="W95" i="10"/>
  <c r="W89" i="10"/>
  <c r="W6" i="10"/>
  <c r="W64" i="10"/>
  <c r="V81" i="10"/>
  <c r="V73" i="10"/>
  <c r="U58" i="10"/>
  <c r="U84" i="10"/>
  <c r="W84" i="10"/>
  <c r="V84" i="10"/>
  <c r="V18" i="10"/>
  <c r="W18" i="10"/>
  <c r="X18" i="10"/>
  <c r="U18" i="10"/>
  <c r="E4" i="22" l="1"/>
  <c r="AP105" i="16"/>
  <c r="AP2" i="16"/>
  <c r="AR2" i="16" s="1"/>
  <c r="AP47" i="16"/>
  <c r="AR47" i="16" s="1"/>
  <c r="AP98" i="16"/>
  <c r="AR98" i="16" s="1"/>
  <c r="AP3" i="16"/>
  <c r="AR3" i="16" s="1"/>
  <c r="AP17" i="16"/>
  <c r="AR17" i="16" s="1"/>
  <c r="AP82" i="16"/>
  <c r="AR82" i="16" s="1"/>
  <c r="AP68" i="16"/>
  <c r="AR68" i="16" s="1"/>
  <c r="AP55" i="16"/>
  <c r="AR55" i="16" s="1"/>
  <c r="AP24" i="16"/>
  <c r="AR24" i="16" s="1"/>
  <c r="AP73" i="16"/>
  <c r="AR73" i="16" s="1"/>
  <c r="AP11" i="16"/>
  <c r="AR11" i="16" s="1"/>
  <c r="AP52" i="16"/>
  <c r="AR52" i="16" s="1"/>
  <c r="AP44" i="16"/>
  <c r="AR44" i="16" s="1"/>
  <c r="AP6" i="16"/>
  <c r="AR6" i="16" s="1"/>
  <c r="AP104" i="16"/>
  <c r="AP10" i="16"/>
  <c r="AR10" i="16" s="1"/>
  <c r="AP28" i="16"/>
  <c r="AR28" i="16" s="1"/>
  <c r="AP96" i="16"/>
  <c r="AR96" i="16" s="1"/>
  <c r="AP30" i="16"/>
  <c r="AR30" i="16" s="1"/>
  <c r="AP5" i="16"/>
  <c r="AR5" i="16" s="1"/>
  <c r="AP49" i="16"/>
  <c r="AR49" i="16" s="1"/>
  <c r="AP75" i="16"/>
  <c r="AR75" i="16" s="1"/>
  <c r="AP21" i="16"/>
  <c r="AR21" i="16" s="1"/>
  <c r="AP42" i="16"/>
  <c r="AR42" i="16" s="1"/>
  <c r="AP71" i="16"/>
  <c r="AR71" i="16" s="1"/>
  <c r="AP69" i="16"/>
  <c r="AR69" i="16" s="1"/>
  <c r="AP20" i="16"/>
  <c r="AR20" i="16" s="1"/>
  <c r="AP56" i="16"/>
  <c r="AR56" i="16" s="1"/>
  <c r="AP83" i="16"/>
  <c r="AR83" i="16" s="1"/>
  <c r="AP63" i="16"/>
  <c r="AR63" i="16" s="1"/>
  <c r="AP31" i="16"/>
  <c r="AR31" i="16" s="1"/>
  <c r="AP39" i="16"/>
  <c r="AR39" i="16" s="1"/>
  <c r="AP32" i="16"/>
  <c r="AR32" i="16" s="1"/>
  <c r="AP95" i="16"/>
  <c r="AR95" i="16" s="1"/>
  <c r="AP41" i="16"/>
  <c r="AR41" i="16" s="1"/>
  <c r="AP65" i="16"/>
  <c r="AR65" i="16" s="1"/>
  <c r="AP92" i="16"/>
  <c r="AR92" i="16" s="1"/>
  <c r="AP64" i="16"/>
  <c r="AR64" i="16" s="1"/>
  <c r="AP7" i="16"/>
  <c r="AR7" i="16" s="1"/>
  <c r="AP70" i="16"/>
  <c r="AR70" i="16" s="1"/>
  <c r="D35" i="14" s="1"/>
  <c r="AP9" i="16"/>
  <c r="AR9" i="16" s="1"/>
  <c r="AP35" i="16"/>
  <c r="AR35" i="16" s="1"/>
  <c r="AP74" i="16"/>
  <c r="AR74" i="16" s="1"/>
  <c r="AP57" i="16"/>
  <c r="AR57" i="16" s="1"/>
  <c r="AP85" i="16"/>
  <c r="AR85" i="16" s="1"/>
  <c r="AP37" i="16"/>
  <c r="AR37" i="16" s="1"/>
  <c r="AP102" i="16"/>
  <c r="AP81" i="16"/>
  <c r="AR81" i="16" s="1"/>
  <c r="AP18" i="16"/>
  <c r="AR18" i="16" s="1"/>
  <c r="AP12" i="16"/>
  <c r="AR12" i="16" s="1"/>
  <c r="AP26" i="16"/>
  <c r="AR26" i="16" s="1"/>
  <c r="AP91" i="16"/>
  <c r="AR91" i="16" s="1"/>
  <c r="AP46" i="16"/>
  <c r="AR46" i="16" s="1"/>
  <c r="AP43" i="16"/>
  <c r="AR43" i="16" s="1"/>
  <c r="AP88" i="16"/>
  <c r="AR88" i="16" s="1"/>
  <c r="AP40" i="16"/>
  <c r="AR40" i="16" s="1"/>
  <c r="AP25" i="16"/>
  <c r="AR25" i="16" s="1"/>
  <c r="AP100" i="16"/>
  <c r="AR100" i="16" s="1"/>
  <c r="AP89" i="16"/>
  <c r="AR89" i="16" s="1"/>
  <c r="AP62" i="16"/>
  <c r="AR62" i="16" s="1"/>
  <c r="AP61" i="16"/>
  <c r="AR61" i="16" s="1"/>
  <c r="AP13" i="16"/>
  <c r="AR13" i="16" s="1"/>
  <c r="AP80" i="16"/>
  <c r="AR80" i="16" s="1"/>
  <c r="AP103" i="16"/>
  <c r="AP51" i="16"/>
  <c r="AR51" i="16" s="1"/>
  <c r="AP76" i="16"/>
  <c r="AR76" i="16" s="1"/>
  <c r="AP93" i="16"/>
  <c r="AR93" i="16" s="1"/>
  <c r="AP36" i="16"/>
  <c r="AR36" i="16" s="1"/>
  <c r="AP78" i="16"/>
  <c r="AR78" i="16" s="1"/>
  <c r="AP53" i="16"/>
  <c r="AR53" i="16" s="1"/>
  <c r="AP79" i="16"/>
  <c r="AR79" i="16" s="1"/>
  <c r="AP14" i="16"/>
  <c r="AR14" i="16" s="1"/>
  <c r="AP59" i="16"/>
  <c r="AR59" i="16" s="1"/>
  <c r="AP67" i="16"/>
  <c r="AR67" i="16" s="1"/>
  <c r="D34" i="14" s="1"/>
  <c r="AP34" i="16"/>
  <c r="AR34" i="16" s="1"/>
  <c r="D37" i="14" s="1"/>
  <c r="AP4" i="16"/>
  <c r="AR4" i="16" s="1"/>
  <c r="AP58" i="16"/>
  <c r="AR58" i="16" s="1"/>
  <c r="AP99" i="16"/>
  <c r="AR99" i="16" s="1"/>
  <c r="AP45" i="16"/>
  <c r="AR45" i="16" s="1"/>
  <c r="AP38" i="16"/>
  <c r="AR38" i="16" s="1"/>
  <c r="AP72" i="16"/>
  <c r="AR72" i="16" s="1"/>
  <c r="AP60" i="16"/>
  <c r="AR60" i="16" s="1"/>
  <c r="AP90" i="16"/>
  <c r="AR90" i="16" s="1"/>
  <c r="AP8" i="16"/>
  <c r="AR8" i="16" s="1"/>
  <c r="AP48" i="16"/>
  <c r="AR48" i="16" s="1"/>
  <c r="AP50" i="16"/>
  <c r="AR50" i="16" s="1"/>
  <c r="AP23" i="16"/>
  <c r="AR23" i="16" s="1"/>
  <c r="AP33" i="16"/>
  <c r="AR33" i="16" s="1"/>
  <c r="AP94" i="16"/>
  <c r="AR94" i="16" s="1"/>
  <c r="AP29" i="16"/>
  <c r="AR29" i="16" s="1"/>
  <c r="AP66" i="16"/>
  <c r="AR66" i="16" s="1"/>
  <c r="AP54" i="16"/>
  <c r="AR54" i="16" s="1"/>
  <c r="AP97" i="16"/>
  <c r="AR97" i="16" s="1"/>
  <c r="AP15" i="16"/>
  <c r="AR15" i="16" s="1"/>
  <c r="AP86" i="16"/>
  <c r="AR86" i="16" s="1"/>
  <c r="AP22" i="16"/>
  <c r="AR22" i="16" s="1"/>
  <c r="AP84" i="16"/>
  <c r="AR84" i="16" s="1"/>
  <c r="AP101" i="16"/>
  <c r="AR101" i="16" s="1"/>
  <c r="AP19" i="16"/>
  <c r="AR19" i="16" s="1"/>
  <c r="AP87" i="16"/>
  <c r="AR87" i="16" s="1"/>
  <c r="AP77" i="16"/>
  <c r="AR77" i="16" s="1"/>
  <c r="AP27" i="16"/>
  <c r="AR27" i="16" s="1"/>
  <c r="AP16" i="16"/>
  <c r="AR16" i="16" s="1"/>
  <c r="L44" i="10"/>
  <c r="L98" i="10"/>
  <c r="L55" i="10"/>
  <c r="L35" i="10"/>
  <c r="L49" i="10"/>
  <c r="L26" i="10"/>
  <c r="L9" i="10"/>
  <c r="L77" i="10"/>
  <c r="L61" i="10"/>
  <c r="L45" i="10"/>
  <c r="L21" i="10"/>
  <c r="L84" i="10"/>
  <c r="L15" i="10"/>
  <c r="L29" i="10"/>
  <c r="L16" i="10"/>
  <c r="L67" i="10"/>
  <c r="L14" i="10"/>
  <c r="L80" i="10"/>
  <c r="L86" i="10"/>
  <c r="L74" i="10"/>
  <c r="L22" i="10"/>
  <c r="L39" i="10"/>
  <c r="L42" i="10"/>
  <c r="L28" i="10"/>
  <c r="L48" i="10"/>
  <c r="L3" i="10"/>
  <c r="L73" i="10"/>
  <c r="L82" i="10"/>
  <c r="L81" i="10"/>
  <c r="L20" i="10"/>
  <c r="L11" i="10"/>
  <c r="L90" i="10"/>
  <c r="L95" i="10"/>
  <c r="L53" i="10"/>
  <c r="L41" i="10"/>
  <c r="L56" i="10"/>
  <c r="L89" i="10"/>
  <c r="L18" i="10"/>
  <c r="L100" i="10"/>
  <c r="L5" i="10"/>
  <c r="L36" i="10"/>
  <c r="L30" i="10"/>
  <c r="L65" i="10"/>
  <c r="L66" i="10"/>
  <c r="L87" i="10"/>
  <c r="L102" i="10"/>
  <c r="L75" i="10"/>
  <c r="L43" i="10"/>
  <c r="L69" i="10"/>
  <c r="L32" i="10"/>
  <c r="L13" i="10"/>
  <c r="L12" i="10"/>
  <c r="L57" i="10"/>
  <c r="L96" i="10"/>
  <c r="L4" i="10"/>
  <c r="L25" i="10"/>
  <c r="L93" i="10"/>
  <c r="L8" i="10"/>
  <c r="L2" i="10"/>
  <c r="L58" i="10"/>
  <c r="L71" i="10"/>
  <c r="L23" i="10"/>
  <c r="L85" i="10"/>
  <c r="L101" i="10"/>
  <c r="L46" i="10"/>
  <c r="L54" i="10"/>
  <c r="L79" i="10"/>
  <c r="L51" i="10"/>
  <c r="L10" i="10"/>
  <c r="L34" i="10"/>
  <c r="L60" i="10"/>
  <c r="L37" i="10"/>
  <c r="L72" i="10"/>
  <c r="L40" i="10"/>
  <c r="L62" i="10"/>
  <c r="L27" i="10"/>
  <c r="L7" i="10"/>
  <c r="L47" i="10"/>
  <c r="L64" i="10"/>
  <c r="L24" i="10"/>
  <c r="L97" i="10"/>
  <c r="L83" i="10"/>
  <c r="L99" i="10"/>
  <c r="L33" i="10"/>
  <c r="L17" i="10"/>
  <c r="L88" i="10"/>
  <c r="L19" i="10"/>
  <c r="L50" i="10"/>
  <c r="L6" i="10"/>
  <c r="L103" i="10"/>
  <c r="L63" i="10"/>
  <c r="L68" i="10"/>
  <c r="L38" i="10"/>
  <c r="L76" i="10"/>
  <c r="L78" i="10"/>
  <c r="L52" i="10"/>
  <c r="L94" i="10"/>
  <c r="L31" i="10"/>
  <c r="L92" i="10"/>
  <c r="L70" i="10"/>
  <c r="L91" i="10"/>
  <c r="L59" i="10"/>
  <c r="R66" i="10"/>
  <c r="M101" i="10"/>
  <c r="P78" i="10"/>
  <c r="M91" i="10"/>
  <c r="T78" i="10"/>
  <c r="R72" i="10"/>
  <c r="S5" i="10"/>
  <c r="P63" i="10"/>
  <c r="M78" i="10"/>
  <c r="R91" i="10"/>
  <c r="R101" i="10"/>
  <c r="P66" i="10"/>
  <c r="T63" i="10"/>
  <c r="R5" i="10"/>
  <c r="P100" i="10"/>
  <c r="M36" i="10"/>
  <c r="S63" i="10"/>
  <c r="T91" i="10"/>
  <c r="S101" i="10"/>
  <c r="M5" i="10"/>
  <c r="S36" i="10"/>
  <c r="S100" i="10"/>
  <c r="T72" i="10"/>
  <c r="R16" i="10"/>
  <c r="P91" i="10"/>
  <c r="M72" i="10"/>
  <c r="T101" i="10"/>
  <c r="T16" i="10"/>
  <c r="M63" i="10"/>
  <c r="P36" i="10"/>
  <c r="S16" i="10"/>
  <c r="M100" i="10"/>
  <c r="P5" i="10"/>
  <c r="M16" i="10"/>
  <c r="T36" i="10"/>
  <c r="T66" i="10"/>
  <c r="R78" i="10"/>
  <c r="S66" i="10"/>
  <c r="R100" i="10"/>
  <c r="T100" i="10"/>
  <c r="P72" i="10"/>
  <c r="S78" i="10"/>
  <c r="M66" i="10"/>
  <c r="T5" i="10"/>
  <c r="R36" i="10"/>
  <c r="S91" i="10"/>
  <c r="P101" i="10"/>
  <c r="P16" i="10"/>
  <c r="S72" i="10"/>
  <c r="R63" i="10"/>
  <c r="P90" i="10"/>
  <c r="M90" i="10"/>
  <c r="M92" i="10"/>
  <c r="M14" i="10"/>
  <c r="R42" i="10"/>
  <c r="S14" i="10"/>
  <c r="R14" i="10"/>
  <c r="M8" i="10"/>
  <c r="R103" i="10"/>
  <c r="P20" i="10"/>
  <c r="S42" i="10"/>
  <c r="S103" i="10"/>
  <c r="P42" i="10"/>
  <c r="T90" i="10"/>
  <c r="P24" i="10"/>
  <c r="R24" i="10"/>
  <c r="R13" i="10"/>
  <c r="M13" i="10"/>
  <c r="P13" i="10"/>
  <c r="S24" i="10"/>
  <c r="M20" i="10"/>
  <c r="R92" i="10"/>
  <c r="M42" i="10"/>
  <c r="S8" i="10"/>
  <c r="T103" i="10"/>
  <c r="R20" i="10"/>
  <c r="R59" i="10"/>
  <c r="T92" i="10"/>
  <c r="T24" i="10"/>
  <c r="S59" i="10"/>
  <c r="T59" i="10"/>
  <c r="P59" i="10"/>
  <c r="S13" i="10"/>
  <c r="M103" i="10"/>
  <c r="R90" i="10"/>
  <c r="T20" i="10"/>
  <c r="T14" i="10"/>
  <c r="P8" i="10"/>
  <c r="R8" i="10"/>
  <c r="S92" i="10"/>
  <c r="T13" i="10"/>
  <c r="T42" i="10"/>
  <c r="M59" i="10"/>
  <c r="P92" i="10"/>
  <c r="S90" i="10"/>
  <c r="P14" i="10"/>
  <c r="S20" i="10"/>
  <c r="M24" i="10"/>
  <c r="T8" i="10"/>
  <c r="P103" i="10"/>
  <c r="R97" i="10"/>
  <c r="S77" i="10"/>
  <c r="R29" i="10"/>
  <c r="S29" i="10"/>
  <c r="P97" i="10"/>
  <c r="P77" i="10"/>
  <c r="M29" i="10"/>
  <c r="M97" i="10"/>
  <c r="T97" i="10"/>
  <c r="P32" i="10"/>
  <c r="M82" i="10"/>
  <c r="P40" i="10"/>
  <c r="S82" i="10"/>
  <c r="R23" i="10"/>
  <c r="M68" i="10"/>
  <c r="S9" i="10"/>
  <c r="R68" i="10"/>
  <c r="T32" i="10"/>
  <c r="M32" i="10"/>
  <c r="T9" i="10"/>
  <c r="T68" i="10"/>
  <c r="R79" i="10"/>
  <c r="M23" i="10"/>
  <c r="S40" i="10"/>
  <c r="T23" i="10"/>
  <c r="M40" i="10"/>
  <c r="P79" i="10"/>
  <c r="P68" i="10"/>
  <c r="S79" i="10"/>
  <c r="P82" i="10"/>
  <c r="M77" i="10"/>
  <c r="M79" i="10"/>
  <c r="M9" i="10"/>
  <c r="P29" i="10"/>
  <c r="S23" i="10"/>
  <c r="R77" i="10"/>
  <c r="R82" i="10"/>
  <c r="R40" i="10"/>
  <c r="R32" i="10"/>
  <c r="P9" i="10"/>
  <c r="T29" i="10"/>
  <c r="P23" i="10"/>
  <c r="T79" i="10"/>
  <c r="T40" i="10"/>
  <c r="R9" i="10"/>
  <c r="S68" i="10"/>
  <c r="T82" i="10"/>
  <c r="S97" i="10"/>
  <c r="T77" i="10"/>
  <c r="S32" i="10"/>
  <c r="S102" i="10"/>
  <c r="R3" i="10"/>
  <c r="T3" i="10"/>
  <c r="P88" i="10"/>
  <c r="S47" i="10"/>
  <c r="M102" i="10"/>
  <c r="T76" i="10"/>
  <c r="S38" i="10"/>
  <c r="S7" i="10"/>
  <c r="M52" i="10"/>
  <c r="R76" i="10"/>
  <c r="R10" i="10"/>
  <c r="M38" i="10"/>
  <c r="T102" i="10"/>
  <c r="S10" i="10"/>
  <c r="R50" i="10"/>
  <c r="S53" i="10"/>
  <c r="P50" i="10"/>
  <c r="T52" i="10"/>
  <c r="P47" i="10"/>
  <c r="R6" i="10"/>
  <c r="M3" i="10"/>
  <c r="P99" i="10"/>
  <c r="M75" i="10"/>
  <c r="T27" i="10"/>
  <c r="M99" i="10"/>
  <c r="P76" i="10"/>
  <c r="M57" i="10"/>
  <c r="R52" i="10"/>
  <c r="P10" i="10"/>
  <c r="S57" i="10"/>
  <c r="P75" i="10"/>
  <c r="P6" i="10"/>
  <c r="P27" i="10"/>
  <c r="P57" i="10"/>
  <c r="T50" i="10"/>
  <c r="T99" i="10"/>
  <c r="P7" i="10"/>
  <c r="M65" i="10"/>
  <c r="S6" i="10"/>
  <c r="R102" i="10"/>
  <c r="R98" i="10"/>
  <c r="T65" i="10"/>
  <c r="P38" i="10"/>
  <c r="P43" i="10"/>
  <c r="S43" i="10"/>
  <c r="R87" i="10"/>
  <c r="R75" i="10"/>
  <c r="M98" i="10"/>
  <c r="M27" i="10"/>
  <c r="T53" i="10"/>
  <c r="R53" i="10"/>
  <c r="P98" i="10"/>
  <c r="T47" i="10"/>
  <c r="P52" i="10"/>
  <c r="S65" i="10"/>
  <c r="T38" i="10"/>
  <c r="S99" i="10"/>
  <c r="M7" i="10"/>
  <c r="T43" i="10"/>
  <c r="P65" i="10"/>
  <c r="P87" i="10"/>
  <c r="M43" i="10"/>
  <c r="T6" i="10"/>
  <c r="R27" i="10"/>
  <c r="M10" i="10"/>
  <c r="S50" i="10"/>
  <c r="T75" i="10"/>
  <c r="T7" i="10"/>
  <c r="T88" i="10"/>
  <c r="R88" i="10"/>
  <c r="M53" i="10"/>
  <c r="S76" i="10"/>
  <c r="R47" i="10"/>
  <c r="P3" i="10"/>
  <c r="T87" i="10"/>
  <c r="M88" i="10"/>
  <c r="R99" i="10"/>
  <c r="S52" i="10"/>
  <c r="R7" i="10"/>
  <c r="S3" i="10"/>
  <c r="R38" i="10"/>
  <c r="P102" i="10"/>
  <c r="S75" i="10"/>
  <c r="S88" i="10"/>
  <c r="M50" i="10"/>
  <c r="R65" i="10"/>
  <c r="R57" i="10"/>
  <c r="M87" i="10"/>
  <c r="S98" i="10"/>
  <c r="R43" i="10"/>
  <c r="M76" i="10"/>
  <c r="M47" i="10"/>
  <c r="T57" i="10"/>
  <c r="M6" i="10"/>
  <c r="S27" i="10"/>
  <c r="T10" i="10"/>
  <c r="S87" i="10"/>
  <c r="T98" i="10"/>
  <c r="P53" i="10"/>
  <c r="S49" i="10"/>
  <c r="P31" i="10"/>
  <c r="M60" i="10"/>
  <c r="T39" i="10"/>
  <c r="S62" i="10"/>
  <c r="R60" i="10"/>
  <c r="P67" i="10"/>
  <c r="M45" i="10"/>
  <c r="P86" i="10"/>
  <c r="M80" i="10"/>
  <c r="T67" i="10"/>
  <c r="T31" i="10"/>
  <c r="S67" i="10"/>
  <c r="R86" i="10"/>
  <c r="P60" i="10"/>
  <c r="M28" i="10"/>
  <c r="S31" i="10"/>
  <c r="P62" i="10"/>
  <c r="T86" i="10"/>
  <c r="P39" i="10"/>
  <c r="T60" i="10"/>
  <c r="S39" i="10"/>
  <c r="S28" i="10"/>
  <c r="M49" i="10"/>
  <c r="S45" i="10"/>
  <c r="M62" i="10"/>
  <c r="R28" i="10"/>
  <c r="R31" i="10"/>
  <c r="M67" i="10"/>
  <c r="T45" i="10"/>
  <c r="S80" i="10"/>
  <c r="P45" i="10"/>
  <c r="M39" i="10"/>
  <c r="T49" i="10"/>
  <c r="R80" i="10"/>
  <c r="T62" i="10"/>
  <c r="T28" i="10"/>
  <c r="R49" i="10"/>
  <c r="S86" i="10"/>
  <c r="P80" i="10"/>
  <c r="M31" i="10"/>
  <c r="R62" i="10"/>
  <c r="S60" i="10"/>
  <c r="R39" i="10"/>
  <c r="R45" i="10"/>
  <c r="P49" i="10"/>
  <c r="R67" i="10"/>
  <c r="T80" i="10"/>
  <c r="P28" i="10"/>
  <c r="M86" i="10"/>
  <c r="S19" i="10"/>
  <c r="M69" i="10"/>
  <c r="R95" i="10"/>
  <c r="M19" i="10"/>
  <c r="P85" i="10"/>
  <c r="S73" i="10"/>
  <c r="M2" i="10"/>
  <c r="M15" i="10"/>
  <c r="S22" i="10"/>
  <c r="T19" i="10"/>
  <c r="P69" i="10"/>
  <c r="R69" i="10"/>
  <c r="T2" i="10"/>
  <c r="R85" i="10"/>
  <c r="R22" i="10"/>
  <c r="P73" i="10"/>
  <c r="T85" i="10"/>
  <c r="S85" i="10"/>
  <c r="T15" i="10"/>
  <c r="M22" i="10"/>
  <c r="S95" i="10"/>
  <c r="R15" i="10"/>
  <c r="T83" i="10"/>
  <c r="M83" i="10"/>
  <c r="S15" i="10"/>
  <c r="T95" i="10"/>
  <c r="S12" i="10"/>
  <c r="T22" i="10"/>
  <c r="P19" i="10"/>
  <c r="T12" i="10"/>
  <c r="P2" i="10"/>
  <c r="R83" i="10"/>
  <c r="R2" i="10"/>
  <c r="T69" i="10"/>
  <c r="R73" i="10"/>
  <c r="M12" i="10"/>
  <c r="M73" i="10"/>
  <c r="P12" i="10"/>
  <c r="M95" i="10"/>
  <c r="S83" i="10"/>
  <c r="M85" i="10"/>
  <c r="S69" i="10"/>
  <c r="P95" i="10"/>
  <c r="R12" i="10"/>
  <c r="P15" i="10"/>
  <c r="P22" i="10"/>
  <c r="R19" i="10"/>
  <c r="S2" i="10"/>
  <c r="T73" i="10"/>
  <c r="P83" i="10"/>
  <c r="R58" i="10"/>
  <c r="T58" i="10"/>
  <c r="M61" i="10"/>
  <c r="S55" i="10"/>
  <c r="T61" i="10"/>
  <c r="P51" i="10"/>
  <c r="S61" i="10"/>
  <c r="S30" i="10"/>
  <c r="P33" i="10"/>
  <c r="R33" i="10"/>
  <c r="T21" i="10"/>
  <c r="T70" i="10"/>
  <c r="R55" i="10"/>
  <c r="M33" i="10"/>
  <c r="P21" i="10"/>
  <c r="M71" i="10"/>
  <c r="M51" i="10"/>
  <c r="T55" i="10"/>
  <c r="S71" i="10"/>
  <c r="S25" i="10"/>
  <c r="P25" i="10"/>
  <c r="R21" i="10"/>
  <c r="T71" i="10"/>
  <c r="P30" i="10"/>
  <c r="R25" i="10"/>
  <c r="P58" i="10"/>
  <c r="R70" i="10"/>
  <c r="S21" i="10"/>
  <c r="S70" i="10"/>
  <c r="S58" i="10"/>
  <c r="R71" i="10"/>
  <c r="S33" i="10"/>
  <c r="R51" i="10"/>
  <c r="M25" i="10"/>
  <c r="M55" i="10"/>
  <c r="R61" i="10"/>
  <c r="T51" i="10"/>
  <c r="R30" i="10"/>
  <c r="T30" i="10"/>
  <c r="P70" i="10"/>
  <c r="M30" i="10"/>
  <c r="P71" i="10"/>
  <c r="M58" i="10"/>
  <c r="S51" i="10"/>
  <c r="P61" i="10"/>
  <c r="T25" i="10"/>
  <c r="P55" i="10"/>
  <c r="M70" i="10"/>
  <c r="T33" i="10"/>
  <c r="M21" i="10"/>
  <c r="M37" i="10"/>
  <c r="T41" i="10"/>
  <c r="P26" i="10"/>
  <c r="P17" i="10"/>
  <c r="P81" i="10"/>
  <c r="S37" i="10"/>
  <c r="S11" i="10"/>
  <c r="P37" i="10"/>
  <c r="R41" i="10"/>
  <c r="T48" i="10"/>
  <c r="S48" i="10"/>
  <c r="S64" i="10"/>
  <c r="P46" i="10"/>
  <c r="R37" i="10"/>
  <c r="R46" i="10"/>
  <c r="P93" i="10"/>
  <c r="M48" i="10"/>
  <c r="T17" i="10"/>
  <c r="P64" i="10"/>
  <c r="P48" i="10"/>
  <c r="R64" i="10"/>
  <c r="P41" i="10"/>
  <c r="S41" i="10"/>
  <c r="R17" i="10"/>
  <c r="R11" i="10"/>
  <c r="R81" i="10"/>
  <c r="S26" i="10"/>
  <c r="M17" i="10"/>
  <c r="R26" i="10"/>
  <c r="T46" i="10"/>
  <c r="M11" i="10"/>
  <c r="T81" i="10"/>
  <c r="M26" i="10"/>
  <c r="S93" i="10"/>
  <c r="T37" i="10"/>
  <c r="M81" i="10"/>
  <c r="S46" i="10"/>
  <c r="R93" i="10"/>
  <c r="T64" i="10"/>
  <c r="T26" i="10"/>
  <c r="R48" i="10"/>
  <c r="M46" i="10"/>
  <c r="M93" i="10"/>
  <c r="T93" i="10"/>
  <c r="M64" i="10"/>
  <c r="T11" i="10"/>
  <c r="S81" i="10"/>
  <c r="M41" i="10"/>
  <c r="S17" i="10"/>
  <c r="T54" i="10"/>
  <c r="P94" i="10"/>
  <c r="M54" i="10"/>
  <c r="T94" i="10"/>
  <c r="S44" i="10"/>
  <c r="S94" i="10"/>
  <c r="M44" i="10"/>
  <c r="R54" i="10"/>
  <c r="M94" i="10"/>
  <c r="T44" i="10"/>
  <c r="S54" i="10"/>
  <c r="P54" i="10"/>
  <c r="R94" i="10"/>
  <c r="P44" i="10"/>
  <c r="R44" i="10"/>
  <c r="T84" i="10"/>
  <c r="S84" i="10"/>
  <c r="M74" i="10"/>
  <c r="S4" i="10"/>
  <c r="R84" i="10"/>
  <c r="M89" i="10"/>
  <c r="R18" i="10"/>
  <c r="S35" i="10"/>
  <c r="S34" i="10"/>
  <c r="T18" i="10"/>
  <c r="R4" i="10"/>
  <c r="M96" i="10"/>
  <c r="T74" i="10"/>
  <c r="R74" i="10"/>
  <c r="M35" i="10"/>
  <c r="P96" i="10"/>
  <c r="R35" i="10"/>
  <c r="T35" i="10"/>
  <c r="M18" i="10"/>
  <c r="M4" i="10"/>
  <c r="S74" i="10"/>
  <c r="P74" i="10"/>
  <c r="S96" i="10"/>
  <c r="P89" i="10"/>
  <c r="S89" i="10"/>
  <c r="P34" i="10"/>
  <c r="M84" i="10"/>
  <c r="R89" i="10"/>
  <c r="S18" i="10"/>
  <c r="T34" i="10"/>
  <c r="P4" i="10"/>
  <c r="T89" i="10"/>
  <c r="P84" i="10"/>
  <c r="R34" i="10"/>
  <c r="P35" i="10"/>
  <c r="T96" i="10"/>
  <c r="T4" i="10"/>
  <c r="M34" i="10"/>
  <c r="R96" i="10"/>
  <c r="P56" i="10"/>
  <c r="R56" i="10"/>
  <c r="T56" i="10"/>
  <c r="S56" i="10"/>
  <c r="M56" i="10"/>
  <c r="D33" i="23" l="1"/>
  <c r="D25" i="14"/>
  <c r="D33" i="22"/>
  <c r="D6" i="23"/>
  <c r="D6" i="22"/>
  <c r="D4" i="14"/>
  <c r="D16" i="23"/>
  <c r="D13" i="14"/>
  <c r="D16" i="22"/>
  <c r="D21" i="23"/>
  <c r="D21" i="22"/>
  <c r="D16" i="14"/>
  <c r="D38" i="23"/>
  <c r="D29" i="14"/>
  <c r="D38" i="22"/>
  <c r="D41" i="23"/>
  <c r="D41" i="22"/>
  <c r="D32" i="14"/>
  <c r="D26" i="23"/>
  <c r="D26" i="22"/>
  <c r="D19" i="14"/>
  <c r="D20" i="23"/>
  <c r="D20" i="22"/>
  <c r="D15" i="14"/>
  <c r="D36" i="14"/>
  <c r="E36" i="14" s="1"/>
  <c r="D30" i="23"/>
  <c r="D22" i="14"/>
  <c r="D30" i="22"/>
  <c r="D10" i="23"/>
  <c r="D10" i="22"/>
  <c r="D8" i="14"/>
  <c r="D12" i="23"/>
  <c r="D10" i="14"/>
  <c r="D12" i="22"/>
  <c r="D40" i="23"/>
  <c r="D31" i="14"/>
  <c r="D40" i="22"/>
  <c r="D13" i="23"/>
  <c r="D13" i="22"/>
  <c r="D11" i="14"/>
  <c r="D35" i="23"/>
  <c r="D27" i="14"/>
  <c r="D35" i="22"/>
  <c r="D27" i="23"/>
  <c r="D27" i="22"/>
  <c r="D20" i="14"/>
  <c r="D36" i="23"/>
  <c r="D36" i="22"/>
  <c r="D28" i="14"/>
  <c r="D7" i="23"/>
  <c r="D7" i="22"/>
  <c r="D5" i="14"/>
  <c r="D32" i="23"/>
  <c r="D32" i="22"/>
  <c r="D24" i="14"/>
  <c r="D14" i="23"/>
  <c r="D14" i="22"/>
  <c r="D12" i="14"/>
  <c r="D43" i="23"/>
  <c r="D33" i="14"/>
  <c r="D43" i="22"/>
  <c r="D4" i="23"/>
  <c r="D3" i="14"/>
  <c r="D4" i="22"/>
  <c r="D9" i="23"/>
  <c r="D9" i="22"/>
  <c r="D7" i="14"/>
  <c r="D39" i="23"/>
  <c r="D39" i="22"/>
  <c r="D30" i="14"/>
  <c r="D8" i="23"/>
  <c r="D6" i="14"/>
  <c r="D8" i="22"/>
  <c r="D17" i="23"/>
  <c r="D14" i="14"/>
  <c r="D17" i="22"/>
  <c r="D23" i="23"/>
  <c r="D23" i="22"/>
  <c r="D17" i="14"/>
  <c r="D2" i="23"/>
  <c r="D2" i="22"/>
  <c r="D2" i="14"/>
  <c r="D31" i="23"/>
  <c r="D31" i="22"/>
  <c r="D23" i="14"/>
  <c r="D25" i="23"/>
  <c r="D18" i="14"/>
  <c r="D25" i="22"/>
  <c r="D11" i="23"/>
  <c r="D9" i="14"/>
  <c r="D11" i="22"/>
  <c r="D28" i="23"/>
  <c r="D28" i="22"/>
  <c r="D21" i="14"/>
  <c r="D34" i="23"/>
  <c r="D34" i="22"/>
  <c r="D26" i="14"/>
  <c r="E10" i="14"/>
  <c r="E13" i="14"/>
  <c r="E37" i="14"/>
  <c r="E23" i="14"/>
  <c r="E11" i="14"/>
  <c r="E25" i="14"/>
  <c r="E16" i="23" l="1"/>
  <c r="E16" i="22"/>
  <c r="E31" i="23"/>
  <c r="E31" i="22"/>
  <c r="E24" i="14"/>
  <c r="E38" i="14" s="1"/>
  <c r="E12" i="23"/>
  <c r="E12" i="22"/>
  <c r="E33" i="22"/>
  <c r="E33" i="23"/>
  <c r="E32" i="23"/>
  <c r="E32" i="22"/>
  <c r="E13" i="23"/>
  <c r="E13" i="22"/>
  <c r="E39" i="14"/>
  <c r="G53" i="22" l="1"/>
  <c r="G53" i="23"/>
</calcChain>
</file>

<file path=xl/sharedStrings.xml><?xml version="1.0" encoding="utf-8"?>
<sst xmlns="http://schemas.openxmlformats.org/spreadsheetml/2006/main" count="4475" uniqueCount="823">
  <si>
    <t>ZDY CN Equity</t>
  </si>
  <si>
    <t>ID</t>
  </si>
  <si>
    <t>ID.SOURCE</t>
  </si>
  <si>
    <t>ID.POSITION</t>
  </si>
  <si>
    <t>ID.POSITION_CHANGE</t>
  </si>
  <si>
    <t>ID.WEIGHTS</t>
  </si>
  <si>
    <t>ID.CURRENCY</t>
  </si>
  <si>
    <t>ID.REPORTED_MKT_VAL</t>
  </si>
  <si>
    <t>DATES</t>
  </si>
  <si>
    <t>ID.REPORT_DATE</t>
  </si>
  <si>
    <t>ID.ORIG_IDS</t>
  </si>
  <si>
    <t>WEC US Equity</t>
  </si>
  <si>
    <t>ETF</t>
  </si>
  <si>
    <t>CAD</t>
  </si>
  <si>
    <t>ORCL US Equity</t>
  </si>
  <si>
    <t>KLAC US Equity</t>
  </si>
  <si>
    <t>CVX US Equity</t>
  </si>
  <si>
    <t>RF US Equity</t>
  </si>
  <si>
    <t>CAT US Equity</t>
  </si>
  <si>
    <t>EMR US Equity</t>
  </si>
  <si>
    <t>XOM US Equity</t>
  </si>
  <si>
    <t>VZ US Equity</t>
  </si>
  <si>
    <t>PAYX US Equity</t>
  </si>
  <si>
    <t>PNC US Equity</t>
  </si>
  <si>
    <t>UNP US Equity</t>
  </si>
  <si>
    <t>ABBV US Equity</t>
  </si>
  <si>
    <t>COST US Equity</t>
  </si>
  <si>
    <t>KMB US Equity</t>
  </si>
  <si>
    <t>ED US Equity</t>
  </si>
  <si>
    <t>ADI US Equity</t>
  </si>
  <si>
    <t>TROW US Equity</t>
  </si>
  <si>
    <t>BLK US Equity</t>
  </si>
  <si>
    <t>IBM US Equity</t>
  </si>
  <si>
    <t>LIN US Equity</t>
  </si>
  <si>
    <t>CL US Equity</t>
  </si>
  <si>
    <t>GRMN US Equity</t>
  </si>
  <si>
    <t>NEE US Equity</t>
  </si>
  <si>
    <t>AMGN US Equity</t>
  </si>
  <si>
    <t>CLX US Equity</t>
  </si>
  <si>
    <t>GILD US Equity</t>
  </si>
  <si>
    <t>MET US Equity</t>
  </si>
  <si>
    <t>IPG US Equity</t>
  </si>
  <si>
    <t>MS US Equity</t>
  </si>
  <si>
    <t>CSCO US Equity</t>
  </si>
  <si>
    <t>INTC US Equity</t>
  </si>
  <si>
    <t>USD Curncy</t>
  </si>
  <si>
    <t>SBUX US Equity</t>
  </si>
  <si>
    <t>DUK US Equity</t>
  </si>
  <si>
    <t>SRE US Equity</t>
  </si>
  <si>
    <t>CMI US Equity</t>
  </si>
  <si>
    <t>PLD US Equity</t>
  </si>
  <si>
    <t>JCI US Equity</t>
  </si>
  <si>
    <t>UPS US Equity</t>
  </si>
  <si>
    <t>KO US Equity</t>
  </si>
  <si>
    <t>ACN US Equity</t>
  </si>
  <si>
    <t>CAD Curncy</t>
  </si>
  <si>
    <t>XEL US Equity</t>
  </si>
  <si>
    <t>AEE US Equity</t>
  </si>
  <si>
    <t>HBAN US Equity</t>
  </si>
  <si>
    <t>KEY US Equity</t>
  </si>
  <si>
    <t>IP US Equity</t>
  </si>
  <si>
    <t>BAC US Equity</t>
  </si>
  <si>
    <t>WMT US Equity</t>
  </si>
  <si>
    <t>SO US Equity</t>
  </si>
  <si>
    <t>MRK US Equity</t>
  </si>
  <si>
    <t>PRU US Equity</t>
  </si>
  <si>
    <t>ETR US Equity</t>
  </si>
  <si>
    <t>MDLZ US Equity</t>
  </si>
  <si>
    <t>AAPL US Equity</t>
  </si>
  <si>
    <t>HON US Equity</t>
  </si>
  <si>
    <t>LMT US Equity</t>
  </si>
  <si>
    <t>ETN US Equity</t>
  </si>
  <si>
    <t>GS US Equity</t>
  </si>
  <si>
    <t>TGT US Equity</t>
  </si>
  <si>
    <t>MDT US Equity</t>
  </si>
  <si>
    <t>V US Equity</t>
  </si>
  <si>
    <t>PFG US Equity</t>
  </si>
  <si>
    <t>MA US Equity</t>
  </si>
  <si>
    <t>ABT US Equity</t>
  </si>
  <si>
    <t>OMC US Equity</t>
  </si>
  <si>
    <t>AEP US Equity</t>
  </si>
  <si>
    <t>GIS US Equity</t>
  </si>
  <si>
    <t>UNH US Equity</t>
  </si>
  <si>
    <t>CMS US Equity</t>
  </si>
  <si>
    <t>C US Equity</t>
  </si>
  <si>
    <t>VFC US Equity</t>
  </si>
  <si>
    <t>CMCSA US Equity</t>
  </si>
  <si>
    <t>BMY US Equity</t>
  </si>
  <si>
    <t>NKE US Equity</t>
  </si>
  <si>
    <t>HD US Equity</t>
  </si>
  <si>
    <t>JNJ US Equity</t>
  </si>
  <si>
    <t>LOW US Equity</t>
  </si>
  <si>
    <t>K US Equity</t>
  </si>
  <si>
    <t>MCD US Equity</t>
  </si>
  <si>
    <t>QCOM US Equity</t>
  </si>
  <si>
    <t>PFE US Equity</t>
  </si>
  <si>
    <t>CVS US Equity</t>
  </si>
  <si>
    <t>LLY US Equity</t>
  </si>
  <si>
    <t>MMM US Equity</t>
  </si>
  <si>
    <t>BK US Equity</t>
  </si>
  <si>
    <t>ES US Equity</t>
  </si>
  <si>
    <t>PG US Equity</t>
  </si>
  <si>
    <t>NUE US Equity</t>
  </si>
  <si>
    <t>PEP US Equity</t>
  </si>
  <si>
    <t>TFC US Equity</t>
  </si>
  <si>
    <t>EXC US Equity</t>
  </si>
  <si>
    <t>MSFT US Equity</t>
  </si>
  <si>
    <t>USB US Equity</t>
  </si>
  <si>
    <t>ADP US Equity</t>
  </si>
  <si>
    <t>PEG US Equity</t>
  </si>
  <si>
    <t>DTE US Equity</t>
  </si>
  <si>
    <t>EIX US Equity</t>
  </si>
  <si>
    <t>JPM US Equity</t>
  </si>
  <si>
    <t>NEM US Equity</t>
  </si>
  <si>
    <t>TXN US Equity</t>
  </si>
  <si>
    <r>
      <t>PORT Characteristics Report: Characteristics</t>
    </r>
    <r>
      <rPr>
        <sz val="10"/>
        <rFont val="Arial Unicode MS"/>
        <family val="2"/>
      </rPr>
      <t xml:space="preserve"> (05/20/2022 14:14:41)</t>
    </r>
  </si>
  <si>
    <t>Summary</t>
  </si>
  <si>
    <t>User Name</t>
  </si>
  <si>
    <t>LUJIA YANG</t>
  </si>
  <si>
    <t>Portfolio</t>
  </si>
  <si>
    <t>BMO US DIVIDEND ETF</t>
  </si>
  <si>
    <t>As-of Date</t>
  </si>
  <si>
    <t>5/20/2022</t>
  </si>
  <si>
    <t>Currency</t>
  </si>
  <si>
    <t>Detail</t>
  </si>
  <si>
    <t/>
  </si>
  <si>
    <t>Wgt</t>
  </si>
  <si>
    <t>Market Cap</t>
  </si>
  <si>
    <t>Px Close</t>
  </si>
  <si>
    <t>Div Yld</t>
  </si>
  <si>
    <t>P/E</t>
  </si>
  <si>
    <t>P/CF</t>
  </si>
  <si>
    <t>P/B</t>
  </si>
  <si>
    <t>Debt/Equity</t>
  </si>
  <si>
    <t>Current Ratio</t>
  </si>
  <si>
    <t>BEst Div Yld</t>
  </si>
  <si>
    <t>ROE</t>
  </si>
  <si>
    <t>Banking</t>
  </si>
  <si>
    <t>BANK OF AMERICA CORP</t>
  </si>
  <si>
    <t>BANK OF NEW YORK MELLON CORP</t>
  </si>
  <si>
    <t>CITIGROUP INC</t>
  </si>
  <si>
    <t>GOLDMAN SACHS GROUP INC</t>
  </si>
  <si>
    <t>HUNTINGTON BANCSHARES INC</t>
  </si>
  <si>
    <t>JPMORGAN CHASE &amp; CO</t>
  </si>
  <si>
    <t>KEYCORP</t>
  </si>
  <si>
    <t>MORGAN STANLEY</t>
  </si>
  <si>
    <t>PNC FINANCIAL SERVICES GROUP</t>
  </si>
  <si>
    <t>REGIONS FINANCIAL CORP</t>
  </si>
  <si>
    <t>TRUIST FINANCIAL CORP</t>
  </si>
  <si>
    <t>US BANCORP</t>
  </si>
  <si>
    <t>Basic Industry</t>
  </si>
  <si>
    <t>INTERNATIONAL PAPER CO</t>
  </si>
  <si>
    <t>LINDE PLC</t>
  </si>
  <si>
    <t>NEWMONT CORP</t>
  </si>
  <si>
    <t>NUCOR CORP</t>
  </si>
  <si>
    <t>Brokerage Assetmanagers Exchanges</t>
  </si>
  <si>
    <t>BLACKROCK INC</t>
  </si>
  <si>
    <t>T ROWE PRICE GROUP INC</t>
  </si>
  <si>
    <t>Capital Goods</t>
  </si>
  <si>
    <t>3M CO</t>
  </si>
  <si>
    <t>CATERPILLAR INC</t>
  </si>
  <si>
    <t>EATON CORP PLC</t>
  </si>
  <si>
    <t>EMERSON ELECTRIC CO</t>
  </si>
  <si>
    <t>HONEYWELL INTERNATIONAL INC</t>
  </si>
  <si>
    <t>JOHNSON CONTROLS INTERNATION</t>
  </si>
  <si>
    <t>LOCKHEED MARTIN CORP</t>
  </si>
  <si>
    <t>Cash</t>
  </si>
  <si>
    <t>CANADIAN DOLLAR</t>
  </si>
  <si>
    <t>US DOLLAR</t>
  </si>
  <si>
    <t>Communications</t>
  </si>
  <si>
    <t>COMCAST CORP-CLASS A</t>
  </si>
  <si>
    <t>INTERPUBLIC GROUP OF COS INC</t>
  </si>
  <si>
    <t>OMNICOM GROUP</t>
  </si>
  <si>
    <t>VERIZON COMMUNICATIONS INC</t>
  </si>
  <si>
    <t>Consumer Cyclical</t>
  </si>
  <si>
    <t>COSTCO WHOLESALE CORP</t>
  </si>
  <si>
    <t>CUMMINS INC</t>
  </si>
  <si>
    <t>HOME DEPOT INC</t>
  </si>
  <si>
    <t>LOWE'S COS INC</t>
  </si>
  <si>
    <t>MCDONALD'S CORP</t>
  </si>
  <si>
    <t>NIKE INC -CL B</t>
  </si>
  <si>
    <t>STARBUCKS CORP</t>
  </si>
  <si>
    <t>TARGET CORP</t>
  </si>
  <si>
    <t>VF CORP</t>
  </si>
  <si>
    <t>WALMART INC</t>
  </si>
  <si>
    <t>Consumer Non-Cyclical</t>
  </si>
  <si>
    <t>ABBOTT LABORATORIES</t>
  </si>
  <si>
    <t>ABBVIE INC</t>
  </si>
  <si>
    <t>AMGEN INC</t>
  </si>
  <si>
    <t>BRISTOL-MYERS SQUIBB CO</t>
  </si>
  <si>
    <t>CLOROX COMPANY</t>
  </si>
  <si>
    <t>COCA-COLA CO/THE</t>
  </si>
  <si>
    <t>COLGATE-PALMOLIVE CO</t>
  </si>
  <si>
    <t>CVS HEALTH CORP</t>
  </si>
  <si>
    <t>ELI LILLY &amp; CO</t>
  </si>
  <si>
    <t>GENERAL MILLS INC</t>
  </si>
  <si>
    <t>GILEAD SCIENCES INC</t>
  </si>
  <si>
    <t>JOHNSON &amp; JOHNSON</t>
  </si>
  <si>
    <t>KELLOGG CO</t>
  </si>
  <si>
    <t>KIMBERLY-CLARK CORP</t>
  </si>
  <si>
    <t>MEDTRONIC PLC</t>
  </si>
  <si>
    <t>MERCK &amp; CO. INC.</t>
  </si>
  <si>
    <t>MONDELEZ INTERNATIONAL INC-A</t>
  </si>
  <si>
    <t>PEPSICO INC</t>
  </si>
  <si>
    <t>PFIZER INC</t>
  </si>
  <si>
    <t>PROCTER &amp; GAMBLE CO/THE</t>
  </si>
  <si>
    <t>Electric</t>
  </si>
  <si>
    <t>AMEREN CORPORATION</t>
  </si>
  <si>
    <t>AMERICAN ELECTRIC POWER</t>
  </si>
  <si>
    <t>CMS ENERGY CORP</t>
  </si>
  <si>
    <t>CONSOLIDATED EDISON INC</t>
  </si>
  <si>
    <t>DTE ENERGY COMPANY</t>
  </si>
  <si>
    <t>DUKE ENERGY CORP</t>
  </si>
  <si>
    <t>EDISON INTERNATIONAL</t>
  </si>
  <si>
    <t>ENTERGY CORP</t>
  </si>
  <si>
    <t>EVERSOURCE ENERGY</t>
  </si>
  <si>
    <t>EXELON CORP</t>
  </si>
  <si>
    <t>NEXTERA ENERGY INC</t>
  </si>
  <si>
    <t>PUBLIC SERVICE ENTERPRISE GP</t>
  </si>
  <si>
    <t>SOUTHERN CO/THE</t>
  </si>
  <si>
    <t>WEC ENERGY GROUP INC</t>
  </si>
  <si>
    <t>XCEL ENERGY INC</t>
  </si>
  <si>
    <t>Energy</t>
  </si>
  <si>
    <t>CHEVRON CORP</t>
  </si>
  <si>
    <t>EXXON MOBIL CORP</t>
  </si>
  <si>
    <t>Insurance</t>
  </si>
  <si>
    <t>METLIFE INC</t>
  </si>
  <si>
    <t>PRINCIPAL FINANCIAL GROUP</t>
  </si>
  <si>
    <t>PRUDENTIAL FINANCIAL INC</t>
  </si>
  <si>
    <t>UNITEDHEALTH GROUP INC</t>
  </si>
  <si>
    <t>Natural Gas</t>
  </si>
  <si>
    <t>SEMPRA ENERGY</t>
  </si>
  <si>
    <t>REITs</t>
  </si>
  <si>
    <t>PROLOGIS INC</t>
  </si>
  <si>
    <t>Technology</t>
  </si>
  <si>
    <t>ACCENTURE PLC-CL A</t>
  </si>
  <si>
    <t>ANALOG DEVICES INC</t>
  </si>
  <si>
    <t>APPLE INC</t>
  </si>
  <si>
    <t>AUTOMATIC DATA PROCESSING</t>
  </si>
  <si>
    <t>CISCO SYSTEMS INC</t>
  </si>
  <si>
    <t>GARMIN LTD</t>
  </si>
  <si>
    <t>INTEL CORP</t>
  </si>
  <si>
    <t>INTL BUSINESS MACHINES CORP</t>
  </si>
  <si>
    <t>KLA CORP</t>
  </si>
  <si>
    <t>MASTERCARD INC - A</t>
  </si>
  <si>
    <t>MICROSOFT CORP</t>
  </si>
  <si>
    <t>ORACLE CORP</t>
  </si>
  <si>
    <t>PAYCHEX INC</t>
  </si>
  <si>
    <t>QUALCOMM INC</t>
  </si>
  <si>
    <t>TEXAS INSTRUMENTS INC</t>
  </si>
  <si>
    <t>VISA INC-CLASS A SHARES</t>
  </si>
  <si>
    <t>Transportation</t>
  </si>
  <si>
    <t>UNION PACIFIC CORP</t>
  </si>
  <si>
    <t>UNITED PARCEL SERVICE-CL B</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</si>
  <si>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</si>
  <si>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t xml:space="preserve"> (Equities up 10%)</t>
  </si>
  <si>
    <t xml:space="preserve"> (EUR down 10% vs. USD)</t>
  </si>
  <si>
    <t xml:space="preserve"> (Lehman Default - 2008)</t>
  </si>
  <si>
    <t xml:space="preserve"> (EUR up 10% vs. USD)</t>
  </si>
  <si>
    <t xml:space="preserve"> (Equities down 10%)</t>
  </si>
  <si>
    <t xml:space="preserve"> (Debt Ceiling Crisis &amp; Downgrade in 2011)</t>
  </si>
  <si>
    <t xml:space="preserve"> (Japan Earthquake in Mar 2011)</t>
  </si>
  <si>
    <t xml:space="preserve"> (Oil prices Drop - May 2010)</t>
  </si>
  <si>
    <t xml:space="preserve"> (Russian Financial Crisis - 2008)</t>
  </si>
  <si>
    <t xml:space="preserve"> (Libya Oil Shock - Feb 2011)</t>
  </si>
  <si>
    <t xml:space="preserve"> (Greece Financial Crisis - 2015)</t>
  </si>
  <si>
    <t xml:space="preserve"> (Equity Markets Rebound in 2009)</t>
  </si>
  <si>
    <r>
      <t>PORT Scenarios Report: Scenarios</t>
    </r>
    <r>
      <rPr>
        <sz val="10"/>
        <rFont val="Arial Unicode MS"/>
        <family val="2"/>
      </rPr>
      <t xml:space="preserve"> (05/20/2022 14:19:01)</t>
    </r>
  </si>
  <si>
    <t>Port</t>
  </si>
  <si>
    <t>+/-</t>
  </si>
  <si>
    <t>Beta (ex-ante)</t>
  </si>
  <si>
    <t>Contribution (%)</t>
  </si>
  <si>
    <t>Total Risk</t>
  </si>
  <si>
    <t>Gross Active Weight</t>
  </si>
  <si>
    <t>% Wgt</t>
  </si>
  <si>
    <t>Returns (%)</t>
  </si>
  <si>
    <t>Reporting Units</t>
  </si>
  <si>
    <t>1 year (252 days)</t>
  </si>
  <si>
    <t>Horizon</t>
  </si>
  <si>
    <t>Integrated Multi-Asset</t>
  </si>
  <si>
    <t>Risk Model</t>
  </si>
  <si>
    <r>
      <t>PORT Tracking Error Report: Tracking Error</t>
    </r>
    <r>
      <rPr>
        <sz val="10"/>
        <rFont val="Arial Unicode MS"/>
        <family val="2"/>
      </rPr>
      <t xml:space="preserve"> (05/20/2022 14:21:17)</t>
    </r>
  </si>
  <si>
    <t>PPL CORP</t>
  </si>
  <si>
    <t>CONSTELLATION ENERGY</t>
  </si>
  <si>
    <t>WARNER BROS DISCOVERY INC</t>
  </si>
  <si>
    <t>AT&amp;T INC</t>
  </si>
  <si>
    <t>Total Return YTD (%)</t>
  </si>
  <si>
    <t>Total Return MTD (%)</t>
  </si>
  <si>
    <t>Total Return 1D (%)</t>
  </si>
  <si>
    <t>% End Wgt</t>
  </si>
  <si>
    <t>5/19/2022</t>
  </si>
  <si>
    <r>
      <t>PORT Performance Report: Performance</t>
    </r>
    <r>
      <rPr>
        <sz val="10"/>
        <rFont val="Arial Unicode MS"/>
        <family val="2"/>
      </rPr>
      <t xml:space="preserve"> (05/20/2022 14:24:26)</t>
    </r>
  </si>
  <si>
    <t>id().weights</t>
  </si>
  <si>
    <t>id().position</t>
  </si>
  <si>
    <t>PSA US Equity</t>
  </si>
  <si>
    <t>T US Equity</t>
  </si>
  <si>
    <t>MERCK + CO INC JUN22 95 CALL</t>
  </si>
  <si>
    <t>ABBVIE INC JUN22 165 CALL</t>
  </si>
  <si>
    <t>PFIZER INC JUN22 55 CALL</t>
  </si>
  <si>
    <t>SOUTHERN CO/THE JUN22 77.5 CALL</t>
  </si>
  <si>
    <t>LOCKHEED MARTIN CORP JUN22 470 CALL</t>
  </si>
  <si>
    <t>COMCAST CORP JUN22 47.5 CALL</t>
  </si>
  <si>
    <t>TEXAS INSTRUMENTS INC MAY22 195 CALL</t>
  </si>
  <si>
    <t>COCA-COLA CO/THE JUN22 69 CALL</t>
  </si>
  <si>
    <t>EATON CORP PLC JUN22 155 CALL</t>
  </si>
  <si>
    <t>CISCO SYSTEMS INC JUN22 55 CALL</t>
  </si>
  <si>
    <t>SOUTHERN CO/THE MAY22 80 CALL</t>
  </si>
  <si>
    <t>AT+T INC MAY22 21 CALL</t>
  </si>
  <si>
    <t>HOME DEPOT INC/THE MAY22 340 CALL</t>
  </si>
  <si>
    <t>NIKE INC MAY22 139 CALL</t>
  </si>
  <si>
    <t>UNITED PARCEL SERVICE INC MAY22 215 CALL</t>
  </si>
  <si>
    <t>CHEVRON CORP JUN22 190 CALL</t>
  </si>
  <si>
    <t>NEXTERA ENERGY INC MAY22 90 CALL</t>
  </si>
  <si>
    <t>JPMORGAN CHASE + CO JUN22 135 CALL</t>
  </si>
  <si>
    <t>EATON CORP PLC MAY22 150 CALL</t>
  </si>
  <si>
    <t>JPMORGAN CHASE + CO MAY22 140 CALL</t>
  </si>
  <si>
    <t>COMCAST CORP MAY22 45 CALL</t>
  </si>
  <si>
    <t>METLIFE INC MAY22 75 CALL</t>
  </si>
  <si>
    <t>MERCK + CO INC MAY22 91 CALL</t>
  </si>
  <si>
    <t>PRUDENTIAL FINANCIAL INC MAY22 125 CALL</t>
  </si>
  <si>
    <t>COCA-COLA CO/THE MAY22 65 CALL</t>
  </si>
  <si>
    <t>MORGAN STANLEY MAY22 95 CALL</t>
  </si>
  <si>
    <t>APPLE INC MAY22 182.5 CALL</t>
  </si>
  <si>
    <t>ORACLE CORP MAY22 85 CALL</t>
  </si>
  <si>
    <t>INTEL CORP JUN22 50 CALL</t>
  </si>
  <si>
    <t>QUALCOMM INC MAY22 162.5 CALL</t>
  </si>
  <si>
    <t>CATERPILLAR INC JUN22 230 CALL</t>
  </si>
  <si>
    <t>INTERNATIONAL BUSINESS MACHINE MAY22 137 CALL</t>
  </si>
  <si>
    <t>INTEL CORP MAY22 54 CALL</t>
  </si>
  <si>
    <t>MCDONALD'S CORP MAY22 270 CALL</t>
  </si>
  <si>
    <t>LINDE PLC MAY22 340 CALL</t>
  </si>
  <si>
    <t>MICROSOFT CORP MAY22 315 CALL</t>
  </si>
  <si>
    <t>PFIZER INC MAY22 55 CALL</t>
  </si>
  <si>
    <t>APPLE INC MAY22 185 CALL</t>
  </si>
  <si>
    <t>PROCTER + GAMBLE CO/THE MAY22 170 CALL</t>
  </si>
  <si>
    <t>BANK OF AMERICA CORP JUN22 41 CALL</t>
  </si>
  <si>
    <t>PRUDENTIAL FINANCIAL INC MAY22 130 CALL</t>
  </si>
  <si>
    <t>LOCKHEED MARTIN CORP MAY22 515 CALL</t>
  </si>
  <si>
    <t>VERIZON COMMUNICATIONS INC JUN22 51 CALL</t>
  </si>
  <si>
    <t>ABBVIE INC MAY22 170 CALL</t>
  </si>
  <si>
    <t>LINDE PLC MAY22 350 CALL</t>
  </si>
  <si>
    <t>ORACLE CORP JUN22 78 CALL</t>
  </si>
  <si>
    <t>PUBLIC STORAGE MAY22 450 CALL</t>
  </si>
  <si>
    <t>BANK OF AMERICA CORP MAY22 42.5 CALL</t>
  </si>
  <si>
    <t>ABBVIE INC MAY22 180 CALL</t>
  </si>
  <si>
    <t>COMCAST CORP MAY22 52.5 CALL</t>
  </si>
  <si>
    <t>PX_LAST</t>
  </si>
  <si>
    <t>CUR_MKT_CAP</t>
  </si>
  <si>
    <t>TOT_MKT_VAL</t>
  </si>
  <si>
    <t>BEST_DIV_YLD</t>
  </si>
  <si>
    <t>#N/A Field Not Applicable</t>
  </si>
  <si>
    <t>GICS_SECTOR_NAME</t>
  </si>
  <si>
    <t>Call?</t>
  </si>
  <si>
    <t>In ZWH?</t>
  </si>
  <si>
    <t>DIVIDEND_INDICATED_YIELD</t>
  </si>
  <si>
    <t>DVD_PAY_DT</t>
  </si>
  <si>
    <t>DVD_TYP_LAST</t>
  </si>
  <si>
    <t>RTG_SP_LT_LC_ISSUER_CREDIT</t>
  </si>
  <si>
    <t>RETURN_ON_ASSET</t>
  </si>
  <si>
    <t>EBITDA_GROWTH</t>
  </si>
  <si>
    <t>EQY_DPS_NET_3YR_GROWTH</t>
  </si>
  <si>
    <t>NET_INC_GROWTH</t>
  </si>
  <si>
    <t>EPS_GROWTH</t>
  </si>
  <si>
    <t>FREE_CASH_FLOW_1_YEAR_GROWTH</t>
  </si>
  <si>
    <t>px_last(dates=range(-36M,0M))</t>
  </si>
  <si>
    <t>ZWH CN Equity</t>
  </si>
  <si>
    <t>VOLATILITY_30D</t>
  </si>
  <si>
    <t>VOLATILITY_90D</t>
  </si>
  <si>
    <t>SECURITY_NAME</t>
  </si>
  <si>
    <t>PX_VOLUME</t>
  </si>
  <si>
    <t>VOLATILITY_360D</t>
  </si>
  <si>
    <t>CURRENT_TRR_YTD</t>
  </si>
  <si>
    <t>IVOL</t>
  </si>
  <si>
    <t>UNDERLYING_SECURITY_DES</t>
  </si>
  <si>
    <t>OPEN_INT</t>
  </si>
  <si>
    <t>PX_BID</t>
  </si>
  <si>
    <t>PX_ASK</t>
  </si>
  <si>
    <t>AVERAGE_BID_ASK_SPREAD</t>
  </si>
  <si>
    <t>MATURITY</t>
  </si>
  <si>
    <t>OPT_STRIKE_PX</t>
  </si>
  <si>
    <t>DELTA</t>
  </si>
  <si>
    <t>ABBV US 06/17/22 C165 Equity</t>
  </si>
  <si>
    <t>ABBV US 05/20/22 C170 Equity</t>
  </si>
  <si>
    <t>ABBV US 05/20/22 C180 Equity</t>
  </si>
  <si>
    <t>AAPL US 05/20/22 C182.5 Equity</t>
  </si>
  <si>
    <t>AAPL US 05/20/22 C185 Equity</t>
  </si>
  <si>
    <t>T US 05/20/22 C21 Equity</t>
  </si>
  <si>
    <t>BAC US 06/10/22 C41 Equity</t>
  </si>
  <si>
    <t>BAC US 05/20/22 C42.5 Equity</t>
  </si>
  <si>
    <t>CAT US 06/17/22 C230 Equity</t>
  </si>
  <si>
    <t>CVX US 06/17/22 C190 Equity</t>
  </si>
  <si>
    <t>CSCO US 06/17/22 C55 Equity</t>
  </si>
  <si>
    <t>KO US 06/10/22 C69 Equity</t>
  </si>
  <si>
    <t>KO US 06/17/22 C65 Equity</t>
  </si>
  <si>
    <t>CMCSA US 06/17/22 C47.5 Equity</t>
  </si>
  <si>
    <t>CMCSA US 05/27/22 C45 Equity</t>
  </si>
  <si>
    <t>Ticker</t>
  </si>
  <si>
    <t>ETN US 06/17/22 C155 Equity</t>
  </si>
  <si>
    <t>CMCSA US 05/20/22 C52.5 Equity</t>
  </si>
  <si>
    <t>ETN US 05/20/22 C150 Equity</t>
  </si>
  <si>
    <t>HD US 05/27/22 C340 Equity</t>
  </si>
  <si>
    <t>INTC US 06/16/23 C50 Equity</t>
  </si>
  <si>
    <t>INTC US 05/27/22 C54 Equity</t>
  </si>
  <si>
    <t>IBM US 05/20/22 C137 Equity</t>
  </si>
  <si>
    <t>JPM US 06/17/22 C135 Equity</t>
  </si>
  <si>
    <t>JPM US 06/17/22 C140 Equity</t>
  </si>
  <si>
    <t>LIN US 06/17/22 C340 Equity</t>
  </si>
  <si>
    <t>LIN US 05/20/22 C340 Equity</t>
  </si>
  <si>
    <t>LIN US 05/20/22 C350 Equity</t>
  </si>
  <si>
    <t>LMT US 06/17/22 C470 Equity</t>
  </si>
  <si>
    <t>LMT US 05/20/22 C515 Equity</t>
  </si>
  <si>
    <t>MCD US 05/20/22 C270 Equity</t>
  </si>
  <si>
    <t>MRK US 06/17/22 C95 Equity</t>
  </si>
  <si>
    <t>MRK US 05/27/22 C91 Equity</t>
  </si>
  <si>
    <t>MET US 05/20/22 C75 Equity</t>
  </si>
  <si>
    <t>MSFT US 06/17/22 C290 Equity</t>
  </si>
  <si>
    <t>MSFT US 05/27/22 C315 Equity</t>
  </si>
  <si>
    <t>MS US 05/20/22 C95 Equity</t>
  </si>
  <si>
    <t>NEE US 05/20/22 C90 Equity</t>
  </si>
  <si>
    <t>NKE US 05/20/22 C139 Equity</t>
  </si>
  <si>
    <t>ORCL US 06/10/22 C78 Equity</t>
  </si>
  <si>
    <t>ORCL US 05/20/22 C85 Equity</t>
  </si>
  <si>
    <t>PFE US 06/17/22 C55 Equity</t>
  </si>
  <si>
    <t>PFE US 05/20/22 C55 Equity</t>
  </si>
  <si>
    <t>PG US 05/20/22 C170 Equity</t>
  </si>
  <si>
    <t>PRU US 05/20/22 C125 Equity</t>
  </si>
  <si>
    <t>PRU US 05/20/22 C130 Equity</t>
  </si>
  <si>
    <t>PSA US 05/20/22 C450 Equity</t>
  </si>
  <si>
    <t>QCOM US 06/10/22 C155 Equity</t>
  </si>
  <si>
    <t>QCOM UA 05/20/22 C162.5 Equity</t>
  </si>
  <si>
    <t>SO US 06/17/22 C77.5 Equity</t>
  </si>
  <si>
    <t>SO US 05/20/22 C80 Equity</t>
  </si>
  <si>
    <t>TXN US 05/27/22 C195 Equity</t>
  </si>
  <si>
    <t>UPS US 05/27/22 C215 Equity</t>
  </si>
  <si>
    <t>VZ US 06/10/22 C51 Equity</t>
  </si>
  <si>
    <t>IVOL_LAST</t>
  </si>
  <si>
    <t>Price and Portfolio Asset Allocation</t>
  </si>
  <si>
    <t>INDUSTRY_SECTOR</t>
  </si>
  <si>
    <t>#N/A N/A</t>
  </si>
  <si>
    <t>Communication Services</t>
  </si>
  <si>
    <t>Verizon Communications Inc</t>
  </si>
  <si>
    <t>5/2/2022</t>
  </si>
  <si>
    <t>Regular Cash</t>
  </si>
  <si>
    <t>BBB+</t>
  </si>
  <si>
    <t>Information Technology</t>
  </si>
  <si>
    <t>International Business Machine</t>
  </si>
  <si>
    <t>6/10/2022</t>
  </si>
  <si>
    <t>A-</t>
  </si>
  <si>
    <t>Financials</t>
  </si>
  <si>
    <t>Financial</t>
  </si>
  <si>
    <t>Prudential Financial Inc</t>
  </si>
  <si>
    <t>6/16/2022</t>
  </si>
  <si>
    <t>A</t>
  </si>
  <si>
    <t>Huntington Bancshares Inc/OH</t>
  </si>
  <si>
    <t>7/1/2022</t>
  </si>
  <si>
    <t>Health Care</t>
  </si>
  <si>
    <t>Consumer, Non-cyclical</t>
  </si>
  <si>
    <t>Gilead Sciences Inc</t>
  </si>
  <si>
    <t>6/29/2022</t>
  </si>
  <si>
    <t>KeyCorp</t>
  </si>
  <si>
    <t>6/15/2022</t>
  </si>
  <si>
    <t>Utilities</t>
  </si>
  <si>
    <t>Edison International</t>
  </si>
  <si>
    <t>4/30/2022</t>
  </si>
  <si>
    <t>BBB</t>
  </si>
  <si>
    <t>Consumer Discretionary</t>
  </si>
  <si>
    <t>Consumer, Cyclical</t>
  </si>
  <si>
    <t>VF Corp</t>
  </si>
  <si>
    <t>6/21/2022</t>
  </si>
  <si>
    <t>Truist Financial Corp</t>
  </si>
  <si>
    <t>6/1/2022</t>
  </si>
  <si>
    <t>Industrials</t>
  </si>
  <si>
    <t>Industrial</t>
  </si>
  <si>
    <t>3M Co</t>
  </si>
  <si>
    <t>6/12/2022</t>
  </si>
  <si>
    <t>A+</t>
  </si>
  <si>
    <t>Citigroup Inc</t>
  </si>
  <si>
    <t>5/27/2022</t>
  </si>
  <si>
    <t>T Rowe Price Group Inc</t>
  </si>
  <si>
    <t>Materials</t>
  </si>
  <si>
    <t>Basic Materials</t>
  </si>
  <si>
    <t>International Paper Co</t>
  </si>
  <si>
    <t>PNC Financial Services Group I</t>
  </si>
  <si>
    <t>5/5/2022</t>
  </si>
  <si>
    <t>Exxon Mobil Corp</t>
  </si>
  <si>
    <t>AA-</t>
  </si>
  <si>
    <t>Interpublic Group of Cos Inc/T</t>
  </si>
  <si>
    <t>3/15/2022</t>
  </si>
  <si>
    <t>Omnicom Group Inc</t>
  </si>
  <si>
    <t>7/8/2022</t>
  </si>
  <si>
    <t>US Bancorp</t>
  </si>
  <si>
    <t>4/15/2022</t>
  </si>
  <si>
    <t>AbbVie Inc</t>
  </si>
  <si>
    <t>5/16/2022</t>
  </si>
  <si>
    <t>Southern Co/The</t>
  </si>
  <si>
    <t>6/6/2022</t>
  </si>
  <si>
    <t>Principal Financial Group Inc</t>
  </si>
  <si>
    <t>6/24/2022</t>
  </si>
  <si>
    <t>Consumer Staples</t>
  </si>
  <si>
    <t>Kimberly-Clark Corp</t>
  </si>
  <si>
    <t>7/5/2022</t>
  </si>
  <si>
    <t>Duke Energy Corp</t>
  </si>
  <si>
    <t>United Parcel Service Inc</t>
  </si>
  <si>
    <t>6/2/2022</t>
  </si>
  <si>
    <t>Cisco Systems Inc</t>
  </si>
  <si>
    <t>4/27/2022</t>
  </si>
  <si>
    <t>Morgan Stanley</t>
  </si>
  <si>
    <t>5/13/2022</t>
  </si>
  <si>
    <t>Intel Corp</t>
  </si>
  <si>
    <t>Entergy Corp</t>
  </si>
  <si>
    <t>Kellogg Co</t>
  </si>
  <si>
    <t>JPMorgan Chase &amp; Co</t>
  </si>
  <si>
    <t>7/31/2022</t>
  </si>
  <si>
    <t>Chevron Corp</t>
  </si>
  <si>
    <t>Regions Financial Corp</t>
  </si>
  <si>
    <t>Clorox Co/The</t>
  </si>
  <si>
    <t>Consolidated Edison Inc</t>
  </si>
  <si>
    <t>Newmont Corp</t>
  </si>
  <si>
    <t>BlackRock Inc</t>
  </si>
  <si>
    <t>3/23/2022</t>
  </si>
  <si>
    <t>MetLife Inc</t>
  </si>
  <si>
    <t>6/14/2022</t>
  </si>
  <si>
    <t>Public Service Enterprise Grou</t>
  </si>
  <si>
    <t>6/30/2022</t>
  </si>
  <si>
    <t>Amgen Inc</t>
  </si>
  <si>
    <t>6/8/2022</t>
  </si>
  <si>
    <t>American Electric Power Co Inc</t>
  </si>
  <si>
    <t>Bank of New York Mellon Corp/T</t>
  </si>
  <si>
    <t>5/11/2022</t>
  </si>
  <si>
    <t>Pfizer Inc</t>
  </si>
  <si>
    <t>General Mills Inc</t>
  </si>
  <si>
    <t>Merck &amp; Co Inc</t>
  </si>
  <si>
    <t>4/7/2022</t>
  </si>
  <si>
    <t>Cummins Inc</t>
  </si>
  <si>
    <t>Garmin Ltd</t>
  </si>
  <si>
    <t>Coca-Cola Co/The</t>
  </si>
  <si>
    <t>Exelon Corp</t>
  </si>
  <si>
    <t>Sempra Energy</t>
  </si>
  <si>
    <t>7/15/2022</t>
  </si>
  <si>
    <t>PepsiCo Inc</t>
  </si>
  <si>
    <t>Bristol-Myers Squibb Co</t>
  </si>
  <si>
    <t>Eversource Energy</t>
  </si>
  <si>
    <t>WEC Energy Group Inc</t>
  </si>
  <si>
    <t>DTE Energy Co</t>
  </si>
  <si>
    <t>Johnson Controls International</t>
  </si>
  <si>
    <t>4/14/2022</t>
  </si>
  <si>
    <t>Texas Instruments Inc</t>
  </si>
  <si>
    <t>5/17/2022</t>
  </si>
  <si>
    <t>Paychex Inc</t>
  </si>
  <si>
    <t>5/26/2022</t>
  </si>
  <si>
    <t>CMS Energy Corp</t>
  </si>
  <si>
    <t>5/31/2022</t>
  </si>
  <si>
    <t>Starbucks Corp</t>
  </si>
  <si>
    <t>Home Depot Inc/The</t>
  </si>
  <si>
    <t>Lockheed Martin Corp</t>
  </si>
  <si>
    <t>Real Estate</t>
  </si>
  <si>
    <t>Prologis Inc</t>
  </si>
  <si>
    <t>Xcel Energy Inc</t>
  </si>
  <si>
    <t>7/20/2022</t>
  </si>
  <si>
    <t>Goldman Sachs Group Inc/The</t>
  </si>
  <si>
    <t>Procter &amp; Gamble Co/The</t>
  </si>
  <si>
    <t>Comcast Corp</t>
  </si>
  <si>
    <t>7/27/2022</t>
  </si>
  <si>
    <t>Johnson &amp; Johnson</t>
  </si>
  <si>
    <t>6/7/2022</t>
  </si>
  <si>
    <t>AAA</t>
  </si>
  <si>
    <t>Ameren Corp</t>
  </si>
  <si>
    <t>Colgate-Palmolive Co</t>
  </si>
  <si>
    <t>Bank of America Corp</t>
  </si>
  <si>
    <t>Emerson Electric Co</t>
  </si>
  <si>
    <t>Medtronic PLC</t>
  </si>
  <si>
    <t>4/22/2022</t>
  </si>
  <si>
    <t>Union Pacific Corp</t>
  </si>
  <si>
    <t>Eaton Corp PLC</t>
  </si>
  <si>
    <t>NextEra Energy Inc</t>
  </si>
  <si>
    <t>McDonald's Corp</t>
  </si>
  <si>
    <t>CVS Health Corp</t>
  </si>
  <si>
    <t>Target Corp</t>
  </si>
  <si>
    <t>Mondelez International Inc</t>
  </si>
  <si>
    <t>7/14/2022</t>
  </si>
  <si>
    <t>QUALCOMM Inc</t>
  </si>
  <si>
    <t>6/23/2022</t>
  </si>
  <si>
    <t>Caterpillar Inc</t>
  </si>
  <si>
    <t>Honeywell International Inc</t>
  </si>
  <si>
    <t>6/3/2022</t>
  </si>
  <si>
    <t>Automatic Data Processing Inc</t>
  </si>
  <si>
    <t>Walmart Inc</t>
  </si>
  <si>
    <t>9/6/2022</t>
  </si>
  <si>
    <t>AA</t>
  </si>
  <si>
    <t>Analog Devices Inc</t>
  </si>
  <si>
    <t>6/9/2022</t>
  </si>
  <si>
    <t>Oracle Corp</t>
  </si>
  <si>
    <t>4/21/2022</t>
  </si>
  <si>
    <t>BBB+ *-</t>
  </si>
  <si>
    <t>Lowe's Cos Inc</t>
  </si>
  <si>
    <t>5/4/2022</t>
  </si>
  <si>
    <t>Nucor Corp</t>
  </si>
  <si>
    <t>Abbott Laboratories</t>
  </si>
  <si>
    <t>Linde PLC</t>
  </si>
  <si>
    <t>6/17/2022</t>
  </si>
  <si>
    <t>Accenture PLC</t>
  </si>
  <si>
    <t>Eli Lilly &amp; Co</t>
  </si>
  <si>
    <t>KLA Corp</t>
  </si>
  <si>
    <t>UnitedHealth Group Inc</t>
  </si>
  <si>
    <t>3/22/2022</t>
  </si>
  <si>
    <t>NIKE Inc</t>
  </si>
  <si>
    <t>Microsoft Corp</t>
  </si>
  <si>
    <t>Costco Wholesale Corp</t>
  </si>
  <si>
    <t>Visa Inc</t>
  </si>
  <si>
    <t>Apple Inc</t>
  </si>
  <si>
    <t>5/12/2022</t>
  </si>
  <si>
    <t>AA+</t>
  </si>
  <si>
    <t>Mastercard Inc</t>
  </si>
  <si>
    <t>5/9/2022</t>
  </si>
  <si>
    <t>Public Storage</t>
  </si>
  <si>
    <t>AT&amp;T Inc</t>
  </si>
  <si>
    <t>6/16/2023</t>
  </si>
  <si>
    <t>Rating</t>
  </si>
  <si>
    <t>Score</t>
  </si>
  <si>
    <t>Normalized_dividend</t>
  </si>
  <si>
    <t>Normalized_EPS_Growth</t>
  </si>
  <si>
    <t>Normalized_DPS_Growth</t>
  </si>
  <si>
    <t>Normalized_Curr_return</t>
  </si>
  <si>
    <t>Normalized_vol</t>
  </si>
  <si>
    <t>Average</t>
  </si>
  <si>
    <t>Std</t>
  </si>
  <si>
    <t>Portfolio Comparison</t>
  </si>
  <si>
    <t>1.) Compare ETF and Covered Call ETF</t>
  </si>
  <si>
    <t>1.1)</t>
  </si>
  <si>
    <t>Sector</t>
  </si>
  <si>
    <t>Techbology</t>
  </si>
  <si>
    <t>Target Allocation for Customized Portfolio</t>
  </si>
  <si>
    <t>Adjustment</t>
  </si>
  <si>
    <t>Total</t>
  </si>
  <si>
    <t>Row Labels</t>
  </si>
  <si>
    <t>Grand Total</t>
  </si>
  <si>
    <t>Average of DIVIDEND_INDICATED_YIELD</t>
  </si>
  <si>
    <t>Average of RETURN_ON_ASSET</t>
  </si>
  <si>
    <t>Average of NET_INC_GROWTH</t>
  </si>
  <si>
    <t>Average of EPS_GROWTH</t>
  </si>
  <si>
    <t>Average of CURRENT_TRR_YTD</t>
  </si>
  <si>
    <t>Average of VOLATILITY_90D</t>
  </si>
  <si>
    <t>Industry Analysis</t>
  </si>
  <si>
    <t>Basic Portfolio Information</t>
  </si>
  <si>
    <t>Total Current Market Value</t>
  </si>
  <si>
    <t>954.6M</t>
  </si>
  <si>
    <t>515.7M</t>
  </si>
  <si>
    <t>Number of Holdings</t>
  </si>
  <si>
    <t>Weight in ZHW</t>
  </si>
  <si>
    <t>Normalized_ROA</t>
  </si>
  <si>
    <t>TICKER</t>
  </si>
  <si>
    <t>Weight in ZWH</t>
  </si>
  <si>
    <t>Weight in Customized Portfolio</t>
  </si>
  <si>
    <t>Call Options to sell</t>
  </si>
  <si>
    <t>NEM US 06/17/22 C77.5 Equity</t>
  </si>
  <si>
    <t>NEM US 06/17/22 C80 Equity</t>
  </si>
  <si>
    <t>NUE UB 07/15/22 C50 Equity</t>
  </si>
  <si>
    <t>NUE UB 07/15/22 C55 Equity</t>
  </si>
  <si>
    <t>OMCL US 08/19/22 C200 Equity</t>
  </si>
  <si>
    <t>Weights in Customed Portfolio</t>
  </si>
  <si>
    <t>Position in Customed Portfolio</t>
  </si>
  <si>
    <t>CMI US 06/17/22 C200 Equity</t>
  </si>
  <si>
    <t>GILD US 06/17/22 C70 Equity</t>
  </si>
  <si>
    <t>JNJ US 05/27/22 C180 Equity</t>
  </si>
  <si>
    <t>BMY US 06/17/22 C80 Equity</t>
  </si>
  <si>
    <t>XOM US 06/17/22 C97.5 Equity</t>
  </si>
  <si>
    <t>USB US 05/27/22 C50 Equity</t>
  </si>
  <si>
    <t>HBAN US 07/15/22 C20 Equity</t>
  </si>
  <si>
    <t>PFGC US 06/17/22 C70 Equity</t>
  </si>
  <si>
    <t>MMM US 06/24/22 C150 Equity</t>
  </si>
  <si>
    <t>AEP US 06/17/22 C105 Equity</t>
  </si>
  <si>
    <t>ED US 06/17/22 C97.5 Equity</t>
  </si>
  <si>
    <t>OMCL US Equity</t>
  </si>
  <si>
    <t>8/19/2022</t>
  </si>
  <si>
    <t>Omnicell Inc</t>
  </si>
  <si>
    <t>PFGC US Equity</t>
  </si>
  <si>
    <t>Performance Food Group Co</t>
  </si>
  <si>
    <t>PX_LAST (stock)</t>
  </si>
  <si>
    <t>PX_VOLUME (stock)</t>
  </si>
  <si>
    <t>1.2) Sector Alllocation and Cusomized Adjustments for new strategy</t>
  </si>
  <si>
    <t>2.) Bloomberg Feature Descriptions for Equity and Option:</t>
  </si>
  <si>
    <t>Industry Annual Return in ZDY:</t>
  </si>
  <si>
    <t>1.3) Security Selection Change from ZWH to Cutomized Portfolio:</t>
  </si>
  <si>
    <t>Inception Date</t>
  </si>
  <si>
    <t>Management fees</t>
  </si>
  <si>
    <t>Volatility</t>
  </si>
  <si>
    <t>Annualized Yield Income</t>
  </si>
  <si>
    <t>Equity Features</t>
  </si>
  <si>
    <t>Option Features</t>
  </si>
  <si>
    <t>Name</t>
  </si>
  <si>
    <t>Destriptions</t>
  </si>
  <si>
    <t>03/27/2013</t>
  </si>
  <si>
    <t>Annualized Total Return since inception</t>
  </si>
  <si>
    <t>Volatility 30 Day</t>
  </si>
  <si>
    <t>Sharpe Ratio 1Y Weekly</t>
  </si>
  <si>
    <t>02/14/2014</t>
  </si>
  <si>
    <t>（based on the BMO official documentation)</t>
  </si>
  <si>
    <t>（based on Bloomberg)</t>
  </si>
  <si>
    <t>Based on the industry analysis in the table, we adjust the weight allocation in the yellow part above to make the customized portfolio.</t>
  </si>
  <si>
    <t>Stock added in customized portfolio</t>
  </si>
  <si>
    <t>Stock keep from ZWH</t>
  </si>
  <si>
    <t>The tabs in the other worksheets contains information about equity and options hold with in each portfolio, including Customed Covered Call, ZWH, ZDY. The description of the relavant attributes</t>
  </si>
  <si>
    <t>are destribed in the table below. Portfolio managers can find the detailed information in the rest of the tabs in this excel.</t>
  </si>
  <si>
    <t>Price</t>
  </si>
  <si>
    <t>Volumn</t>
  </si>
  <si>
    <t>Market cap</t>
  </si>
  <si>
    <t>Market value</t>
  </si>
  <si>
    <t>Dividend yield</t>
  </si>
  <si>
    <t>Credit rating</t>
  </si>
  <si>
    <t>Financial fundamentals</t>
  </si>
  <si>
    <t>Year to date return</t>
  </si>
  <si>
    <t>Industry sector</t>
  </si>
  <si>
    <t>Last price</t>
  </si>
  <si>
    <t>Security name</t>
  </si>
  <si>
    <t>Current market cap</t>
  </si>
  <si>
    <t>Total market value</t>
  </si>
  <si>
    <t>Best dividend yield</t>
  </si>
  <si>
    <t>Dividend indicated yield</t>
  </si>
  <si>
    <t>Dividend pay date</t>
  </si>
  <si>
    <t>Last dividend pay type</t>
  </si>
  <si>
    <t>Issuer S&amp;P long term rating</t>
  </si>
  <si>
    <t>Return on asset</t>
  </si>
  <si>
    <t>EBITDA growth rate</t>
  </si>
  <si>
    <t>DPS net 3-year growth rate</t>
  </si>
  <si>
    <t>Net income growth</t>
  </si>
  <si>
    <t>EPS growth rate</t>
  </si>
  <si>
    <t>Free cash flow one year growth rate</t>
  </si>
  <si>
    <t>30 days volatility</t>
  </si>
  <si>
    <t>Current year to date return</t>
  </si>
  <si>
    <t>90 days volatility</t>
  </si>
  <si>
    <t>360 days volatility</t>
  </si>
  <si>
    <t>Underlier</t>
  </si>
  <si>
    <t>Open interest</t>
  </si>
  <si>
    <t>Bid</t>
  </si>
  <si>
    <t>ASK</t>
  </si>
  <si>
    <t>Expiry</t>
  </si>
  <si>
    <t>Implied volatility</t>
  </si>
  <si>
    <t>Strike</t>
  </si>
  <si>
    <t>Delta</t>
  </si>
  <si>
    <t>NAME</t>
  </si>
  <si>
    <t>Underlying security description</t>
  </si>
  <si>
    <t>Bid price</t>
  </si>
  <si>
    <t>Ask price</t>
  </si>
  <si>
    <t>Average bid ask spread</t>
  </si>
  <si>
    <t>Maturity</t>
  </si>
  <si>
    <t>Last implied volatility</t>
  </si>
  <si>
    <t>Open strike price</t>
  </si>
  <si>
    <t>Sector name</t>
  </si>
  <si>
    <t>Industry</t>
  </si>
  <si>
    <t xml:space="preserve">   Lujia (Lucy) Yang</t>
  </si>
  <si>
    <t xml:space="preserve">    2022-05-24</t>
  </si>
  <si>
    <t>Table of Content</t>
  </si>
  <si>
    <t>1.)</t>
  </si>
  <si>
    <t>2.)</t>
  </si>
  <si>
    <t>3.)</t>
  </si>
  <si>
    <t>4.)</t>
  </si>
  <si>
    <t>&lt;ETF - ZDY (fix)&gt;</t>
  </si>
  <si>
    <t>5.)</t>
  </si>
  <si>
    <t>&lt;Covered Call ETF - ZWH (fix)&gt;</t>
  </si>
  <si>
    <t>&lt;ZWH - Call Option (fix)&gt;</t>
  </si>
  <si>
    <t>&lt;Compare - ZDY&amp;ZWH (fix)&gt;</t>
  </si>
  <si>
    <t>Other tabs in grey color</t>
  </si>
  <si>
    <t>Customed Covered Call Portfolio</t>
  </si>
  <si>
    <t>1.) Strategy Description:</t>
  </si>
  <si>
    <t xml:space="preserve">      - If the Equity is in ZWH, then we follow the weight and the option selected in the ZWH portfolio</t>
  </si>
  <si>
    <t xml:space="preserve">      - If not, then we distribute the rest of the weight in that sector into each new ticker weighted by the Score value.</t>
  </si>
  <si>
    <t xml:space="preserve">      </t>
  </si>
  <si>
    <t>2.) Strategy Highlights:</t>
  </si>
  <si>
    <t>Table compareing ETF and Covered ETF</t>
  </si>
  <si>
    <t>Strategy documentation</t>
  </si>
  <si>
    <t>Static Workbook for Customized portfolio</t>
  </si>
  <si>
    <t>Dynamic Workbook linked to Bloomberg</t>
  </si>
  <si>
    <t>As discussed in &lt;Comaprison&gt; tab, we reduced the allocation to technology, industrial, consumer cyclical, and some other industry with negative performance in recent years.</t>
  </si>
  <si>
    <t>This customed Covered Call strategy is based on the ZWH portfolio, with an enhanced asset allocation strategy</t>
  </si>
  <si>
    <t>and a superior security selection method, to ensure a potentially better return. The goal is to benefit from 3 aspects:</t>
  </si>
  <si>
    <t>b.) Profit from stock price fluctuation and mitigate downsize loss</t>
  </si>
  <si>
    <t>c.) Earn proceeds by selling call options</t>
  </si>
  <si>
    <t>* The detailed calculation can be found in &lt;ETF - ZDY (fix)&gt; - column AK - AR</t>
  </si>
  <si>
    <t>The strategy applied the delta hedging method when deciding the number of options to sell.</t>
  </si>
  <si>
    <t>Overall, we believe this strategy can outperforme the ZWH portfolio in normal and stressed market and more details about the relevant attributes</t>
  </si>
  <si>
    <t>a.) &lt;Customed Covered_C Equity (fix)&gt;: for weights and features about equities</t>
  </si>
  <si>
    <t>b.) &lt;Customed Covered_C Options(fix)&gt;: for equities's corresponding call options, including options positions, weights, and key features</t>
  </si>
  <si>
    <t>can be found in tab:</t>
  </si>
  <si>
    <t xml:space="preserve"> &lt;Comparison&gt;: compared ZDY, ZWH, Customed Portfolio. Discussed the difference of industry allocation and reason for adjustment made in the customed strategy</t>
  </si>
  <si>
    <t>&lt;Strategy Document&gt;: an implementable description of the customed covered call strategy, and the reason for outperform the ZWH portfolio.</t>
  </si>
  <si>
    <t>&lt;Customed Covered_C Equity (fix)&gt; : for weights and features about equities</t>
  </si>
  <si>
    <t>Static Workbook for data about ZDY and ZWH portfolio</t>
  </si>
  <si>
    <t>&lt;Customed Covered_C Option (fix)&gt;: for equities's corresponding call options, including options positions, weights, and key features.</t>
  </si>
  <si>
    <r>
      <t xml:space="preserve">3.) </t>
    </r>
    <r>
      <rPr>
        <b/>
        <sz val="12"/>
        <color rgb="FF000000"/>
        <rFont val="Calibri"/>
        <family val="2"/>
        <scheme val="minor"/>
      </rPr>
      <t>Rank the stock</t>
    </r>
    <r>
      <rPr>
        <sz val="12"/>
        <color rgb="FF000000"/>
        <rFont val="Calibri"/>
        <family val="2"/>
        <scheme val="minor"/>
      </rPr>
      <t xml:space="preserve"> based on a score calculated as below:</t>
    </r>
  </si>
  <si>
    <t>The customized portfolio adds weight to the communication, consumer non-cyclical, and energy section because these sectors</t>
  </si>
  <si>
    <t xml:space="preserve"> has attractive dividend yield, growth rate, and most recent annual return.</t>
  </si>
  <si>
    <t>We tend to reduce the allocation to technology as there is a relatively large loss and low dividend for technology companies compared to the other industries.</t>
  </si>
  <si>
    <t xml:space="preserve">Intuitively, most technology companies are startups and more likely to spend earnings on R&amp;D for future growth instead of paying out as a dividend. However, the dividend covered-call strategy </t>
  </si>
  <si>
    <t>seeks to profit from dividend receiving while mitigating downside risk. It is reasonable to allocate capital to companies that have a steady income and are willing to pay a higher dividend.</t>
  </si>
  <si>
    <t xml:space="preserve">The High dividend covered call ETF aims to invest in large-cap companies that are profitable and paid high dividends frequently. </t>
  </si>
  <si>
    <t xml:space="preserve"> </t>
  </si>
  <si>
    <t>a.) Receive periodic dividends as a stable income</t>
  </si>
  <si>
    <t>The Customed portfolio assumed the same current market value (954.6M) and has the same number of holdings (92), as the ZWH portfolio.</t>
  </si>
  <si>
    <t>The customized portfolio adds weights to the communication, consumer non-cyclical, and energy section, which has attractive dividend yield, growth rate, and most recent annual return.</t>
  </si>
  <si>
    <t>Although we reduced the proportion of these industries, we still keep the position of some strong companies within the industry. For example, we keep the position for Apple within the technology sector,</t>
  </si>
  <si>
    <t>because we think those companies are still profitable enough to pay an extra dividend, and we will benefit from either their stock growth or the dividend paid while limiting the downside risks.</t>
  </si>
  <si>
    <t xml:space="preserve">        we prefer companies who pay higher dividends on regular basis.</t>
  </si>
  <si>
    <t xml:space="preserve">Companies with strong fundamentals are more likely to have extra ability to pay a dividend, even if their stock price does not increase sharply. </t>
  </si>
  <si>
    <t xml:space="preserve">     the ZWH Portfolio. The final weights should meet the industry target discussed in &lt;Comparison&gt;:</t>
  </si>
  <si>
    <t>with around 1-3 months to maturity, higher implied volatility, and higher current price to sell to get larger proceeds.</t>
  </si>
  <si>
    <t xml:space="preserve">For any new stock introduced in the customed portfolio, where we cannot find its corresponding option weights, </t>
  </si>
  <si>
    <t>we calculate the sell amount as = the current stock value in the portfolio * delta/option price</t>
  </si>
  <si>
    <t>Further, backtesting needs to complete before we implement this customed high dividend covered call strategy.</t>
  </si>
  <si>
    <t>+ 10*(Normalized_DPS_Growth + Normalized_EPS_Growth + Normalized_vol)</t>
  </si>
  <si>
    <r>
      <t xml:space="preserve">The customed covered call strategy seeks to outperform the given ZWH portfolio in </t>
    </r>
    <r>
      <rPr>
        <b/>
        <sz val="14"/>
        <color rgb="FF000000"/>
        <rFont val="Calibri"/>
        <family val="2"/>
        <scheme val="minor"/>
      </rPr>
      <t>sector allocation, security selection, and risk premium,</t>
    </r>
    <r>
      <rPr>
        <sz val="14"/>
        <color rgb="FF000000"/>
        <rFont val="Calibri"/>
        <family val="2"/>
        <scheme val="minor"/>
      </rPr>
      <t xml:space="preserve"> </t>
    </r>
  </si>
  <si>
    <t>by adjusting the portfolio allocation based on the five steps:</t>
  </si>
  <si>
    <r>
      <t xml:space="preserve">1.) Change the </t>
    </r>
    <r>
      <rPr>
        <b/>
        <sz val="12"/>
        <color rgb="FF000000"/>
        <rFont val="Calibri"/>
        <family val="2"/>
        <scheme val="minor"/>
      </rPr>
      <t>asset allocation</t>
    </r>
    <r>
      <rPr>
        <sz val="12"/>
        <color rgb="FF000000"/>
        <rFont val="Calibri"/>
        <family val="2"/>
        <scheme val="minor"/>
      </rPr>
      <t xml:space="preserve"> weights among industries based on the recent year's industry performance.</t>
    </r>
  </si>
  <si>
    <r>
      <t xml:space="preserve">2.) Modify the </t>
    </r>
    <r>
      <rPr>
        <b/>
        <sz val="12"/>
        <color rgb="FF000000"/>
        <rFont val="Calibri"/>
        <family val="2"/>
        <scheme val="minor"/>
      </rPr>
      <t>security selection</t>
    </r>
    <r>
      <rPr>
        <sz val="12"/>
        <color rgb="FF000000"/>
        <rFont val="Calibri"/>
        <family val="2"/>
        <scheme val="minor"/>
      </rPr>
      <t xml:space="preserve"> within each industry before seeing the corresponding call option. We rank the candidate stock  based on the following:</t>
    </r>
  </si>
  <si>
    <t xml:space="preserve">     a.) Dividend yields: since the strategy is to hedge the stock price movement and seek to generate a periodic return from receiving dividends,  </t>
  </si>
  <si>
    <t xml:space="preserve">     b.)  Fundamentals include growth rate, annual return, return on asset, EBITDA, credit rating, etc.</t>
  </si>
  <si>
    <t xml:space="preserve">     c.) Stock price volatility: We select the stock with relatively high volatility so that the option will more likely be exercised and have a higher price</t>
  </si>
  <si>
    <t xml:space="preserve">     a.) Numerical Credit Rating: AAA = 10, AA+ = 9, AA=8, AA - = 7, A+ = 6, A = 5, A- = 4, BBB+ = 3, BBB+*- = 2, BBB = 1, NA = 0</t>
  </si>
  <si>
    <t xml:space="preserve">     b.) Normalized feature = (value_i of feature - average)/standard deviation</t>
  </si>
  <si>
    <t xml:space="preserve">     c.) Score = Numerical Credit Rating +20*( Normalized_dividend +Normalized_Curr_return+Normalized_ROA)</t>
  </si>
  <si>
    <r>
      <t xml:space="preserve">4.) After sorting the score from the highest to the lowest, we select and </t>
    </r>
    <r>
      <rPr>
        <b/>
        <sz val="12"/>
        <color rgb="FF000000"/>
        <rFont val="Calibri"/>
        <family val="2"/>
        <scheme val="minor"/>
      </rPr>
      <t>assign a weight for each equity</t>
    </r>
    <r>
      <rPr>
        <sz val="12"/>
        <color rgb="FF000000"/>
        <rFont val="Calibri"/>
        <family val="2"/>
        <scheme val="minor"/>
      </rPr>
      <t xml:space="preserve"> based on the Score and its weight in </t>
    </r>
  </si>
  <si>
    <r>
      <t xml:space="preserve">5.) After the security selection and allocation, for the new included ticker, we can </t>
    </r>
    <r>
      <rPr>
        <b/>
        <sz val="12"/>
        <color rgb="FF000000"/>
        <rFont val="Calibri"/>
        <family val="2"/>
        <scheme val="minor"/>
      </rPr>
      <t>find the corresponding call options</t>
    </r>
    <r>
      <rPr>
        <sz val="12"/>
        <color rgb="FF000000"/>
        <rFont val="Calibri"/>
        <family val="2"/>
        <scheme val="minor"/>
      </rPr>
      <t xml:space="preserve"> with strikes +/- 10% of the current stock price, </t>
    </r>
  </si>
  <si>
    <r>
      <t xml:space="preserve">In this case, we can benefit from taking the </t>
    </r>
    <r>
      <rPr>
        <b/>
        <sz val="12"/>
        <color theme="1"/>
        <rFont val="Calibri"/>
        <family val="2"/>
        <scheme val="minor"/>
      </rPr>
      <t xml:space="preserve">risk exposure </t>
    </r>
    <r>
      <rPr>
        <sz val="12"/>
        <color theme="1"/>
        <rFont val="Calibri"/>
        <family val="2"/>
        <scheme val="minor"/>
      </rPr>
      <t xml:space="preserve">to the </t>
    </r>
    <r>
      <rPr>
        <b/>
        <sz val="12"/>
        <color theme="1"/>
        <rFont val="Calibri"/>
        <family val="2"/>
        <scheme val="minor"/>
      </rPr>
      <t xml:space="preserve">market volatility </t>
    </r>
    <r>
      <rPr>
        <sz val="12"/>
        <color theme="1"/>
        <rFont val="Calibri"/>
        <family val="2"/>
        <scheme val="minor"/>
      </rPr>
      <t>while controlling the potential loss from the stock price decrease.</t>
    </r>
  </si>
  <si>
    <t>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</si>
</sst>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8" x14ac:knownFonts="1">
    <font>
      <sz val="11"/>
      <color theme="1"/>
      <name val="Calibri"/>
      <family val="2"/>
      <scheme val="minor"/>
    </font>
    <font>
      <sz val="12"/>
      <color theme="1"/>
      <name val="Calibri"/>
      <family val="2"/>
      <scheme val="minor"/>
    </font>
    <font>
      <sz val="12"/>
      <color theme="1"/>
      <name val="Calibri"/>
      <family val="2"/>
      <scheme val="minor"/>
    </font>
    <font>
      <sz val="10"/>
      <name val="Arial"/>
      <family val="2"/>
    </font>
    <font>
      <sz val="18"/>
      <name val="Arial Unicode MS"/>
      <family val="2"/>
    </font>
    <font>
      <sz val="10"/>
      <name val="Arial Unicode MS"/>
      <family val="2"/>
    </font>
    <font>
      <sz val="9"/>
      <name val="Arial Unicode MS"/>
      <family val="2"/>
    </font>
    <font>
      <b/>
      <sz val="12"/>
      <color indexed="9"/>
      <name val="Arial Unicode MS"/>
      <family val="2"/>
    </font>
    <font>
      <b/>
      <sz val="9"/>
      <color indexed="8"/>
      <name val="Arial Unicode MS"/>
      <family val="2"/>
    </font>
    <font>
      <b/>
      <sz val="9"/>
      <name val="Arial Unicode MS"/>
      <family val="2"/>
    </font>
    <font>
      <sz val="7"/>
      <name val="Arial Unicode MS"/>
      <family val="2"/>
    </font>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sz val="11"/>
      <name val="Calibri"/>
      <family val="2"/>
      <scheme val="minor"/>
    </font>
    <font>
      <b/>
      <sz val="14"/>
      <color theme="1"/>
      <name val="Calibri"/>
      <family val="2"/>
      <scheme val="minor"/>
    </font>
    <font>
      <b/>
      <sz val="18"/>
      <color theme="1"/>
      <name val="Calibri"/>
      <family val="2"/>
      <scheme val="minor"/>
    </font>
    <font>
      <sz val="11"/>
      <color rgb="FF0070C0"/>
      <name val="Calibri"/>
      <family val="2"/>
      <scheme val="minor"/>
    </font>
    <font>
      <b/>
      <sz val="11"/>
      <color rgb="FF0070C0"/>
      <name val="Calibri"/>
      <family val="2"/>
      <scheme val="minor"/>
    </font>
    <font>
      <sz val="12"/>
      <color rgb="FFFF0000"/>
      <name val="Calibri"/>
      <family val="2"/>
      <scheme val="minor"/>
    </font>
    <font>
      <b/>
      <sz val="12"/>
      <color theme="1"/>
      <name val="Calibri"/>
      <family val="2"/>
      <scheme val="minor"/>
    </font>
    <font>
      <sz val="12"/>
      <color rgb="FF0070C0"/>
      <name val="Calibri"/>
      <family val="2"/>
      <scheme val="minor"/>
    </font>
    <font>
      <sz val="12"/>
      <color rgb="FFC00000"/>
      <name val="Calibri"/>
      <family val="2"/>
      <scheme val="minor"/>
    </font>
    <font>
      <sz val="12"/>
      <color theme="0" tint="-0.499984740745262"/>
      <name val="Calibri"/>
      <family val="2"/>
      <scheme val="minor"/>
    </font>
    <font>
      <sz val="14"/>
      <color theme="1"/>
      <name val="Calibri"/>
      <family val="2"/>
      <scheme val="minor"/>
    </font>
    <font>
      <sz val="8"/>
      <name val="Calibri"/>
      <family val="2"/>
      <scheme val="minor"/>
    </font>
    <font>
      <b/>
      <sz val="36"/>
      <color theme="1"/>
      <name val="Calibri"/>
      <family val="2"/>
      <scheme val="minor"/>
    </font>
    <font>
      <sz val="11"/>
      <color theme="5" tint="0.79998168889431442"/>
      <name val="Calibri"/>
      <family val="2"/>
      <scheme val="minor"/>
    </font>
    <font>
      <sz val="14"/>
      <color theme="0"/>
      <name val="Calibri"/>
      <family val="2"/>
      <scheme val="minor"/>
    </font>
    <font>
      <sz val="16"/>
      <color theme="0"/>
      <name val="Calibri"/>
      <family val="2"/>
      <scheme val="minor"/>
    </font>
    <font>
      <sz val="18"/>
      <color theme="0"/>
      <name val="Calibri"/>
      <family val="2"/>
      <scheme val="minor"/>
    </font>
    <font>
      <b/>
      <sz val="20"/>
      <color theme="0"/>
      <name val="Calibri"/>
      <family val="2"/>
      <scheme val="minor"/>
    </font>
    <font>
      <sz val="12"/>
      <color rgb="FF000000"/>
      <name val="Calibri"/>
      <family val="2"/>
      <scheme val="minor"/>
    </font>
    <font>
      <sz val="14"/>
      <color rgb="FF000000"/>
      <name val="Calibri"/>
      <family val="2"/>
      <scheme val="minor"/>
    </font>
    <font>
      <b/>
      <sz val="14"/>
      <color rgb="FF000000"/>
      <name val="Calibri"/>
      <family val="2"/>
      <scheme val="minor"/>
    </font>
    <font>
      <b/>
      <sz val="16"/>
      <color theme="1"/>
      <name val="Calibri"/>
      <family val="2"/>
      <scheme val="minor"/>
    </font>
    <font>
      <b/>
      <sz val="12"/>
      <color rgb="FF000000"/>
      <name val="Calibri"/>
      <family val="2"/>
      <scheme val="minor"/>
    </font>
  </fonts>
  <fills count="11">
    <fill>
      <patternFill patternType="none"/>
    </fill>
    <fill>
      <patternFill patternType="gray125"/>
    </fill>
    <fill>
      <patternFill patternType="solid">
        <fgColor indexed="58"/>
        <bgColor indexed="64"/>
      </patternFill>
    </fill>
    <fill>
      <patternFill patternType="solid">
        <fgColor indexed="1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499984740745262"/>
        <bgColor indexed="64"/>
      </patternFill>
    </fill>
  </fills>
  <borders count="25">
    <border>
      <left/>
      <right/>
      <top/>
      <bottom/>
      <diagonal/>
    </border>
    <border>
      <left style="thin">
        <color indexed="9"/>
      </left>
      <right/>
      <top style="thin">
        <color indexed="9"/>
      </top>
      <bottom style="thin">
        <color indexed="9"/>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0"/>
      </bottom>
      <diagonal/>
    </border>
  </borders>
  <cellStyleXfs count="4">
    <xf numFmtId="0" fontId="0" fillId="0" borderId="0"/>
    <xf numFmtId="0" fontId="3" fillId="0" borderId="0"/>
    <xf numFmtId="9" fontId="11" fillId="0" borderId="0" applyFont="0" applyFill="0" applyBorder="0" applyAlignment="0" applyProtection="0"/>
    <xf numFmtId="0" fontId="14" fillId="0" borderId="0"/>
  </cellStyleXfs>
  <cellXfs count="174">
    <xf numFmtId="0" fontId="0" fillId="0" borderId="0" xfId="0"/>
    <xf numFmtId="14" fontId="0" fillId="0" borderId="0" xfId="0" applyNumberFormat="1"/>
    <xf numFmtId="0" fontId="6" fillId="0" borderId="0" xfId="1" applyFont="1"/>
    <xf numFmtId="0" fontId="3" fillId="0" borderId="0" xfId="1"/>
    <xf numFmtId="0" fontId="6" fillId="0" borderId="0" xfId="1" applyFont="1" applyAlignment="1">
      <alignment horizontal="left"/>
    </xf>
    <xf numFmtId="0" fontId="8" fillId="3" borderId="1" xfId="1" applyFont="1" applyFill="1" applyBorder="1" applyAlignment="1">
      <alignment horizontal="center"/>
    </xf>
    <xf numFmtId="4" fontId="3" fillId="0" borderId="0" xfId="1" applyNumberFormat="1"/>
    <xf numFmtId="3" fontId="3" fillId="0" borderId="0" xfId="1" applyNumberFormat="1"/>
    <xf numFmtId="164" fontId="3" fillId="0" borderId="0" xfId="1" applyNumberFormat="1"/>
    <xf numFmtId="0" fontId="9" fillId="0" borderId="0" xfId="1" applyFont="1" applyAlignment="1">
      <alignment horizontal="left"/>
    </xf>
    <xf numFmtId="0" fontId="7" fillId="2" borderId="0" xfId="1" applyFont="1" applyFill="1" applyAlignment="1">
      <alignment horizontal="left"/>
    </xf>
    <xf numFmtId="0" fontId="0" fillId="0" borderId="2" xfId="0" applyBorder="1"/>
    <xf numFmtId="2" fontId="0" fillId="0" borderId="0" xfId="0" applyNumberFormat="1"/>
    <xf numFmtId="2" fontId="0" fillId="5" borderId="0" xfId="0" applyNumberFormat="1" applyFill="1"/>
    <xf numFmtId="0" fontId="13" fillId="0" borderId="0" xfId="0" applyFont="1"/>
    <xf numFmtId="0" fontId="0" fillId="0" borderId="0" xfId="0" applyBorder="1"/>
    <xf numFmtId="0" fontId="0" fillId="5" borderId="0" xfId="0" applyFill="1" applyBorder="1"/>
    <xf numFmtId="0" fontId="0" fillId="0" borderId="0" xfId="0"/>
    <xf numFmtId="0" fontId="0" fillId="0" borderId="0" xfId="0"/>
    <xf numFmtId="14" fontId="0" fillId="0" borderId="0" xfId="0" applyNumberFormat="1"/>
    <xf numFmtId="0" fontId="0" fillId="0" borderId="2" xfId="0" applyBorder="1"/>
    <xf numFmtId="0" fontId="15" fillId="0" borderId="0" xfId="0" applyFont="1"/>
    <xf numFmtId="2" fontId="15" fillId="5" borderId="0" xfId="0" applyNumberFormat="1" applyFont="1" applyFill="1"/>
    <xf numFmtId="2" fontId="15" fillId="0" borderId="0" xfId="0" applyNumberFormat="1" applyFont="1"/>
    <xf numFmtId="0" fontId="12" fillId="0" borderId="0" xfId="0" applyFont="1"/>
    <xf numFmtId="0" fontId="16" fillId="0" borderId="0" xfId="0" applyFont="1"/>
    <xf numFmtId="0" fontId="17" fillId="0" borderId="0" xfId="0" applyFont="1"/>
    <xf numFmtId="0" fontId="0" fillId="4" borderId="0" xfId="0" applyFill="1"/>
    <xf numFmtId="2" fontId="0" fillId="0" borderId="0" xfId="2" applyNumberFormat="1" applyFont="1"/>
    <xf numFmtId="0" fontId="0" fillId="0" borderId="0" xfId="0" applyFont="1"/>
    <xf numFmtId="2" fontId="0" fillId="0" borderId="2" xfId="0" applyNumberFormat="1" applyBorder="1"/>
    <xf numFmtId="0" fontId="0" fillId="6" borderId="4" xfId="0" applyFill="1" applyBorder="1"/>
    <xf numFmtId="0" fontId="0" fillId="6" borderId="5" xfId="0" applyFill="1" applyBorder="1"/>
    <xf numFmtId="0" fontId="0" fillId="6" borderId="6" xfId="0" applyFill="1" applyBorder="1"/>
    <xf numFmtId="0" fontId="0" fillId="6" borderId="3" xfId="0" applyFill="1" applyBorder="1"/>
    <xf numFmtId="0" fontId="0" fillId="6" borderId="7" xfId="0" applyFill="1" applyBorder="1"/>
    <xf numFmtId="0" fontId="0" fillId="6" borderId="8" xfId="0" applyFill="1" applyBorder="1"/>
    <xf numFmtId="1" fontId="0" fillId="0" borderId="0" xfId="0" applyNumberFormat="1"/>
    <xf numFmtId="0" fontId="0" fillId="0" borderId="9" xfId="0" applyBorder="1"/>
    <xf numFmtId="2" fontId="0" fillId="0" borderId="9" xfId="0" applyNumberFormat="1" applyBorder="1"/>
    <xf numFmtId="0" fontId="0" fillId="0" borderId="10" xfId="0" applyBorder="1"/>
    <xf numFmtId="0" fontId="0" fillId="5" borderId="9" xfId="0" applyFill="1" applyBorder="1"/>
    <xf numFmtId="0" fontId="0" fillId="0" borderId="0" xfId="0" applyFill="1" applyBorder="1"/>
    <xf numFmtId="0" fontId="0" fillId="0" borderId="0" xfId="0" applyAlignment="1">
      <alignment wrapText="1"/>
    </xf>
    <xf numFmtId="2" fontId="0" fillId="0" borderId="0" xfId="0" applyNumberFormat="1" applyAlignment="1">
      <alignment wrapText="1"/>
    </xf>
    <xf numFmtId="0" fontId="0" fillId="0" borderId="2" xfId="0" applyBorder="1" applyAlignment="1">
      <alignment wrapText="1"/>
    </xf>
    <xf numFmtId="0" fontId="0" fillId="5" borderId="0" xfId="0" applyFill="1" applyBorder="1" applyAlignment="1">
      <alignment wrapText="1"/>
    </xf>
    <xf numFmtId="0" fontId="0" fillId="4" borderId="0" xfId="0" applyFont="1" applyFill="1" applyAlignment="1">
      <alignment wrapText="1"/>
    </xf>
    <xf numFmtId="2" fontId="12" fillId="0" borderId="0" xfId="0" applyNumberFormat="1" applyFont="1" applyAlignment="1">
      <alignment wrapText="1"/>
    </xf>
    <xf numFmtId="2" fontId="0" fillId="4" borderId="0" xfId="0" applyNumberFormat="1" applyFill="1" applyAlignment="1">
      <alignment wrapText="1"/>
    </xf>
    <xf numFmtId="0" fontId="0" fillId="4" borderId="0" xfId="0" applyFill="1" applyAlignment="1">
      <alignment wrapText="1"/>
    </xf>
    <xf numFmtId="2" fontId="0" fillId="0" borderId="0" xfId="0" applyNumberFormat="1" applyFill="1" applyAlignment="1">
      <alignment wrapText="1"/>
    </xf>
    <xf numFmtId="0" fontId="0" fillId="6" borderId="0" xfId="0" applyFill="1" applyAlignment="1">
      <alignment wrapText="1"/>
    </xf>
    <xf numFmtId="2" fontId="0" fillId="6" borderId="0" xfId="0" applyNumberFormat="1" applyFill="1" applyAlignment="1">
      <alignment wrapText="1"/>
    </xf>
    <xf numFmtId="0" fontId="0" fillId="7" borderId="0" xfId="0" applyFill="1" applyAlignment="1">
      <alignment wrapText="1"/>
    </xf>
    <xf numFmtId="0" fontId="0" fillId="8" borderId="0" xfId="0" applyFill="1"/>
    <xf numFmtId="2" fontId="0" fillId="8" borderId="0" xfId="0" applyNumberFormat="1" applyFill="1"/>
    <xf numFmtId="14" fontId="0" fillId="8" borderId="0" xfId="0" applyNumberFormat="1" applyFill="1"/>
    <xf numFmtId="0" fontId="0" fillId="8" borderId="2" xfId="0" applyFill="1" applyBorder="1"/>
    <xf numFmtId="0" fontId="0" fillId="8" borderId="0" xfId="0" applyFill="1" applyBorder="1"/>
    <xf numFmtId="1" fontId="0" fillId="8" borderId="0" xfId="0" applyNumberFormat="1" applyFill="1"/>
    <xf numFmtId="0" fontId="0" fillId="0" borderId="11" xfId="0" applyBorder="1"/>
    <xf numFmtId="0" fontId="0" fillId="0" borderId="0" xfId="0" applyAlignment="1">
      <alignment horizontal="left"/>
    </xf>
    <xf numFmtId="0" fontId="0" fillId="0" borderId="0" xfId="0" pivotButton="1" applyAlignment="1">
      <alignment wrapText="1"/>
    </xf>
    <xf numFmtId="2" fontId="0" fillId="0" borderId="11" xfId="0" applyNumberFormat="1" applyBorder="1"/>
    <xf numFmtId="14" fontId="0" fillId="0" borderId="11" xfId="0" applyNumberFormat="1" applyBorder="1"/>
    <xf numFmtId="0" fontId="0" fillId="0" borderId="12" xfId="0" applyBorder="1"/>
    <xf numFmtId="0" fontId="0" fillId="5" borderId="11" xfId="0" applyFill="1" applyBorder="1"/>
    <xf numFmtId="1" fontId="0" fillId="0" borderId="11" xfId="0" applyNumberFormat="1" applyBorder="1"/>
    <xf numFmtId="2" fontId="0" fillId="5" borderId="0" xfId="0" applyNumberFormat="1" applyFill="1" applyBorder="1"/>
    <xf numFmtId="2" fontId="0" fillId="5" borderId="11" xfId="0" applyNumberFormat="1" applyFill="1" applyBorder="1"/>
    <xf numFmtId="2" fontId="0" fillId="5" borderId="0" xfId="0" applyNumberFormat="1" applyFill="1" applyAlignment="1">
      <alignment wrapText="1"/>
    </xf>
    <xf numFmtId="2" fontId="0" fillId="0" borderId="0" xfId="0" applyNumberFormat="1" applyBorder="1"/>
    <xf numFmtId="14" fontId="0" fillId="0" borderId="0" xfId="0" applyNumberFormat="1" applyBorder="1"/>
    <xf numFmtId="1" fontId="0" fillId="0" borderId="0" xfId="0" applyNumberFormat="1" applyBorder="1"/>
    <xf numFmtId="0" fontId="0" fillId="5" borderId="0" xfId="0" applyFont="1" applyFill="1" applyAlignment="1">
      <alignment wrapText="1"/>
    </xf>
    <xf numFmtId="2" fontId="0" fillId="0" borderId="0" xfId="2" applyNumberFormat="1" applyFont="1" applyAlignment="1">
      <alignment wrapText="1"/>
    </xf>
    <xf numFmtId="165" fontId="19" fillId="6" borderId="0" xfId="2" applyNumberFormat="1" applyFont="1" applyFill="1" applyAlignment="1">
      <alignment wrapText="1"/>
    </xf>
    <xf numFmtId="165" fontId="18" fillId="6" borderId="0" xfId="2" applyNumberFormat="1" applyFont="1" applyFill="1"/>
    <xf numFmtId="2" fontId="0" fillId="0" borderId="0" xfId="0" applyNumberFormat="1" applyFont="1"/>
    <xf numFmtId="165" fontId="18" fillId="6" borderId="11" xfId="2" applyNumberFormat="1" applyFont="1" applyFill="1" applyBorder="1"/>
    <xf numFmtId="165" fontId="18" fillId="6" borderId="0" xfId="2" applyNumberFormat="1" applyFont="1" applyFill="1" applyBorder="1"/>
    <xf numFmtId="0" fontId="17" fillId="9" borderId="0" xfId="0" applyFont="1" applyFill="1"/>
    <xf numFmtId="0" fontId="0" fillId="9" borderId="0" xfId="0" applyFill="1"/>
    <xf numFmtId="0" fontId="16" fillId="9" borderId="0" xfId="0" applyFont="1" applyFill="1"/>
    <xf numFmtId="2" fontId="0" fillId="0" borderId="0" xfId="0" applyNumberFormat="1" applyFont="1" applyBorder="1"/>
    <xf numFmtId="165" fontId="18" fillId="6" borderId="13" xfId="2" applyNumberFormat="1" applyFont="1" applyFill="1" applyBorder="1"/>
    <xf numFmtId="2" fontId="18" fillId="6" borderId="0" xfId="0" applyNumberFormat="1" applyFont="1" applyFill="1"/>
    <xf numFmtId="2" fontId="19" fillId="6" borderId="0" xfId="0" applyNumberFormat="1" applyFont="1" applyFill="1" applyAlignment="1">
      <alignment wrapText="1"/>
    </xf>
    <xf numFmtId="0" fontId="0" fillId="0" borderId="11" xfId="0" applyBorder="1" applyAlignment="1">
      <alignment wrapText="1"/>
    </xf>
    <xf numFmtId="2" fontId="0" fillId="0" borderId="11" xfId="2" applyNumberFormat="1" applyFont="1" applyBorder="1" applyAlignment="1">
      <alignment wrapText="1"/>
    </xf>
    <xf numFmtId="0" fontId="0" fillId="5" borderId="11" xfId="0" applyFont="1" applyFill="1" applyBorder="1" applyAlignment="1">
      <alignment wrapText="1"/>
    </xf>
    <xf numFmtId="2" fontId="0" fillId="5" borderId="11" xfId="0" applyNumberFormat="1" applyFill="1" applyBorder="1" applyAlignment="1">
      <alignment wrapText="1"/>
    </xf>
    <xf numFmtId="165" fontId="19" fillId="6" borderId="11" xfId="2" applyNumberFormat="1" applyFont="1" applyFill="1" applyBorder="1" applyAlignment="1">
      <alignment wrapText="1"/>
    </xf>
    <xf numFmtId="2" fontId="12" fillId="0" borderId="11" xfId="0" applyNumberFormat="1" applyFont="1" applyBorder="1" applyAlignment="1">
      <alignment wrapText="1"/>
    </xf>
    <xf numFmtId="2" fontId="0" fillId="0" borderId="11" xfId="0" applyNumberFormat="1" applyBorder="1" applyAlignment="1">
      <alignment wrapText="1"/>
    </xf>
    <xf numFmtId="2" fontId="0" fillId="4" borderId="11" xfId="0" applyNumberFormat="1" applyFill="1" applyBorder="1" applyAlignment="1">
      <alignment wrapText="1"/>
    </xf>
    <xf numFmtId="0" fontId="0" fillId="4" borderId="11" xfId="0" applyFill="1" applyBorder="1" applyAlignment="1">
      <alignment wrapText="1"/>
    </xf>
    <xf numFmtId="2" fontId="0" fillId="0" borderId="11" xfId="0" applyNumberFormat="1" applyFill="1" applyBorder="1" applyAlignment="1">
      <alignment wrapText="1"/>
    </xf>
    <xf numFmtId="0" fontId="12" fillId="0" borderId="11" xfId="0" applyFont="1" applyBorder="1"/>
    <xf numFmtId="2" fontId="19" fillId="6" borderId="11" xfId="0" applyNumberFormat="1" applyFont="1" applyFill="1" applyBorder="1" applyAlignment="1">
      <alignment wrapText="1"/>
    </xf>
    <xf numFmtId="0" fontId="2" fillId="9" borderId="0" xfId="0" applyFont="1" applyFill="1"/>
    <xf numFmtId="0" fontId="21" fillId="9" borderId="11" xfId="0" applyFont="1" applyFill="1" applyBorder="1"/>
    <xf numFmtId="0" fontId="2" fillId="9" borderId="0" xfId="0" applyFont="1" applyFill="1" applyAlignment="1">
      <alignment horizontal="right"/>
    </xf>
    <xf numFmtId="0" fontId="2" fillId="9" borderId="0" xfId="0" applyFont="1" applyFill="1" applyBorder="1"/>
    <xf numFmtId="10" fontId="2" fillId="9" borderId="0" xfId="0" applyNumberFormat="1" applyFont="1" applyFill="1" applyBorder="1"/>
    <xf numFmtId="10" fontId="22" fillId="6" borderId="0" xfId="0" applyNumberFormat="1" applyFont="1" applyFill="1" applyBorder="1"/>
    <xf numFmtId="10" fontId="23" fillId="6" borderId="0" xfId="0" applyNumberFormat="1" applyFont="1" applyFill="1" applyBorder="1"/>
    <xf numFmtId="0" fontId="2" fillId="9" borderId="11" xfId="0" applyFont="1" applyFill="1" applyBorder="1"/>
    <xf numFmtId="10" fontId="2" fillId="9" borderId="11" xfId="0" applyNumberFormat="1" applyFont="1" applyFill="1" applyBorder="1"/>
    <xf numFmtId="10" fontId="22" fillId="6" borderId="11" xfId="0" applyNumberFormat="1" applyFont="1" applyFill="1" applyBorder="1"/>
    <xf numFmtId="10" fontId="2" fillId="6" borderId="0" xfId="0" applyNumberFormat="1" applyFont="1" applyFill="1" applyBorder="1"/>
    <xf numFmtId="10" fontId="2" fillId="9" borderId="0" xfId="0" applyNumberFormat="1" applyFont="1" applyFill="1"/>
    <xf numFmtId="0" fontId="2" fillId="9" borderId="0" xfId="0" applyFont="1" applyFill="1" applyAlignment="1">
      <alignment wrapText="1"/>
    </xf>
    <xf numFmtId="0" fontId="2" fillId="9" borderId="0" xfId="0" applyFont="1" applyFill="1" applyAlignment="1">
      <alignment horizontal="left"/>
    </xf>
    <xf numFmtId="2" fontId="2" fillId="9" borderId="0" xfId="0" applyNumberFormat="1" applyFont="1" applyFill="1" applyAlignment="1">
      <alignment wrapText="1"/>
    </xf>
    <xf numFmtId="2" fontId="20" fillId="9" borderId="0" xfId="0" applyNumberFormat="1" applyFont="1" applyFill="1" applyAlignment="1">
      <alignment wrapText="1"/>
    </xf>
    <xf numFmtId="0" fontId="21" fillId="9" borderId="0" xfId="0" applyFont="1" applyFill="1" applyAlignment="1">
      <alignment horizontal="left"/>
    </xf>
    <xf numFmtId="10" fontId="2" fillId="9" borderId="0" xfId="0" applyNumberFormat="1" applyFont="1" applyFill="1" applyAlignment="1">
      <alignment horizontal="right"/>
    </xf>
    <xf numFmtId="0" fontId="24" fillId="9" borderId="0" xfId="0" applyFont="1" applyFill="1"/>
    <xf numFmtId="0" fontId="21" fillId="9" borderId="11" xfId="0" applyFont="1" applyFill="1" applyBorder="1" applyAlignment="1">
      <alignment horizontal="center"/>
    </xf>
    <xf numFmtId="0" fontId="2" fillId="9" borderId="0" xfId="0" applyFont="1" applyFill="1" applyAlignment="1">
      <alignment horizontal="center" wrapText="1"/>
    </xf>
    <xf numFmtId="0" fontId="0" fillId="9" borderId="0" xfId="0" applyFill="1" applyBorder="1"/>
    <xf numFmtId="0" fontId="2" fillId="9" borderId="15" xfId="0" applyFont="1" applyFill="1" applyBorder="1"/>
    <xf numFmtId="0" fontId="2" fillId="9" borderId="9" xfId="0" applyFont="1" applyFill="1" applyBorder="1"/>
    <xf numFmtId="0" fontId="2" fillId="9" borderId="10" xfId="0" applyFont="1" applyFill="1" applyBorder="1"/>
    <xf numFmtId="0" fontId="2" fillId="9" borderId="16" xfId="0" applyFont="1" applyFill="1" applyBorder="1"/>
    <xf numFmtId="0" fontId="2" fillId="9" borderId="2" xfId="0" applyFont="1" applyFill="1" applyBorder="1"/>
    <xf numFmtId="0" fontId="2" fillId="9" borderId="17" xfId="0" applyFont="1" applyFill="1" applyBorder="1"/>
    <xf numFmtId="0" fontId="2" fillId="9" borderId="12" xfId="0" applyFont="1" applyFill="1" applyBorder="1"/>
    <xf numFmtId="0" fontId="21" fillId="9" borderId="18" xfId="0" applyFont="1" applyFill="1" applyBorder="1"/>
    <xf numFmtId="0" fontId="2" fillId="9" borderId="19" xfId="0" applyFont="1" applyFill="1" applyBorder="1"/>
    <xf numFmtId="0" fontId="2" fillId="9" borderId="20" xfId="0" applyFont="1" applyFill="1" applyBorder="1"/>
    <xf numFmtId="0" fontId="25" fillId="9" borderId="0" xfId="0" applyFont="1" applyFill="1"/>
    <xf numFmtId="0" fontId="2" fillId="9" borderId="21" xfId="0" applyFont="1" applyFill="1" applyBorder="1"/>
    <xf numFmtId="0" fontId="2" fillId="9" borderId="22" xfId="0" applyFont="1" applyFill="1" applyBorder="1"/>
    <xf numFmtId="0" fontId="2" fillId="9" borderId="23" xfId="0" applyFont="1" applyFill="1" applyBorder="1"/>
    <xf numFmtId="0" fontId="2" fillId="9" borderId="14" xfId="0" applyFont="1" applyFill="1" applyBorder="1"/>
    <xf numFmtId="0" fontId="21" fillId="9" borderId="14" xfId="0" applyFont="1" applyFill="1" applyBorder="1"/>
    <xf numFmtId="0" fontId="0" fillId="9" borderId="14" xfId="0" applyFill="1" applyBorder="1"/>
    <xf numFmtId="0" fontId="0" fillId="9" borderId="21" xfId="0" applyFill="1" applyBorder="1"/>
    <xf numFmtId="0" fontId="0" fillId="9" borderId="23" xfId="0" applyFill="1" applyBorder="1"/>
    <xf numFmtId="0" fontId="0" fillId="9" borderId="22" xfId="0" applyFill="1" applyBorder="1"/>
    <xf numFmtId="2" fontId="0" fillId="9" borderId="22" xfId="0" applyNumberFormat="1" applyFill="1" applyBorder="1"/>
    <xf numFmtId="2" fontId="0" fillId="9" borderId="14" xfId="0" applyNumberFormat="1" applyFill="1" applyBorder="1"/>
    <xf numFmtId="0" fontId="0" fillId="5" borderId="0" xfId="0" applyFill="1"/>
    <xf numFmtId="0" fontId="0" fillId="10" borderId="0" xfId="0" applyFill="1"/>
    <xf numFmtId="0" fontId="27" fillId="9" borderId="0" xfId="0" applyFont="1" applyFill="1" applyAlignment="1">
      <alignment horizontal="left"/>
    </xf>
    <xf numFmtId="17" fontId="25" fillId="9" borderId="0" xfId="0" applyNumberFormat="1" applyFont="1" applyFill="1" applyAlignment="1">
      <alignment horizontal="left"/>
    </xf>
    <xf numFmtId="0" fontId="28" fillId="5" borderId="0" xfId="0" applyFont="1" applyFill="1"/>
    <xf numFmtId="0" fontId="29" fillId="10" borderId="0" xfId="0" applyFont="1" applyFill="1"/>
    <xf numFmtId="0" fontId="31" fillId="10" borderId="0" xfId="0" applyFont="1" applyFill="1" applyAlignment="1">
      <alignment horizontal="center"/>
    </xf>
    <xf numFmtId="0" fontId="30" fillId="10" borderId="0" xfId="0" applyFont="1" applyFill="1"/>
    <xf numFmtId="0" fontId="33" fillId="9" borderId="0" xfId="0" applyFont="1" applyFill="1"/>
    <xf numFmtId="0" fontId="34" fillId="9" borderId="0" xfId="0" applyFont="1" applyFill="1"/>
    <xf numFmtId="0" fontId="30" fillId="10" borderId="0" xfId="0" applyFont="1" applyFill="1" applyAlignment="1">
      <alignment vertical="center"/>
    </xf>
    <xf numFmtId="0" fontId="30" fillId="10" borderId="0" xfId="0" applyFont="1" applyFill="1" applyAlignment="1">
      <alignment wrapText="1"/>
    </xf>
    <xf numFmtId="0" fontId="30" fillId="10" borderId="0" xfId="0" applyFont="1" applyFill="1" applyAlignment="1">
      <alignment vertical="top"/>
    </xf>
    <xf numFmtId="0" fontId="32" fillId="10" borderId="24" xfId="0" applyFont="1" applyFill="1" applyBorder="1"/>
    <xf numFmtId="0" fontId="30" fillId="10" borderId="24" xfId="0" applyFont="1" applyFill="1" applyBorder="1"/>
    <xf numFmtId="0" fontId="35" fillId="9" borderId="0" xfId="0" applyFont="1" applyFill="1"/>
    <xf numFmtId="0" fontId="36" fillId="9" borderId="0" xfId="0" applyFont="1" applyFill="1"/>
    <xf numFmtId="0" fontId="2" fillId="9" borderId="0" xfId="0" quotePrefix="1" applyFont="1" applyFill="1"/>
    <xf numFmtId="0" fontId="30" fillId="10" borderId="0" xfId="0" applyFont="1" applyFill="1" applyAlignment="1">
      <alignment horizontal="left" vertical="center" wrapText="1"/>
    </xf>
    <xf numFmtId="0" fontId="30" fillId="10" borderId="0" xfId="0" applyFont="1" applyFill="1" applyAlignment="1">
      <alignment horizontal="left" vertical="top" wrapText="1"/>
    </xf>
    <xf numFmtId="0" fontId="30" fillId="10" borderId="0" xfId="0" applyFont="1" applyFill="1" applyAlignment="1">
      <alignment horizontal="left" vertical="top"/>
    </xf>
    <xf numFmtId="0" fontId="30" fillId="10" borderId="0" xfId="0" applyFont="1" applyFill="1" applyAlignment="1">
      <alignment horizontal="left" wrapText="1"/>
    </xf>
    <xf numFmtId="0" fontId="30" fillId="10" borderId="0" xfId="0" applyFont="1" applyFill="1" applyAlignment="1">
      <alignment horizontal="left" vertical="center"/>
    </xf>
    <xf numFmtId="0" fontId="7" fillId="2" borderId="0" xfId="1" applyFont="1" applyFill="1" applyAlignment="1">
      <alignment horizontal="left"/>
    </xf>
    <xf numFmtId="0" fontId="10" fillId="0" borderId="0" xfId="1" applyFont="1" applyAlignment="1">
      <alignment wrapText="1"/>
    </xf>
    <xf numFmtId="0" fontId="6" fillId="0" borderId="0" xfId="1" applyFont="1"/>
    <xf numFmtId="0" fontId="4" fillId="0" borderId="0" xfId="1" applyFont="1"/>
    <xf numFmtId="0" fontId="6" fillId="0" borderId="0" xfId="1" applyFont="1" applyAlignment="1">
      <alignment horizontal="left"/>
    </xf>
    <xf numFmtId="0" fontId="8" fillId="3" borderId="1" xfId="1" applyFont="1" applyFill="1" applyBorder="1" applyAlignment="1">
      <alignment horizontal="center"/>
    </xf>
  </cellXfs>
  <cellStyles count="4">
    <cellStyle name="Normal" xfId="0" builtinId="0"/>
    <cellStyle name="Normal 2" xfId="1" xr:uid="{00000000-0005-0000-0000-000001000000}"/>
    <cellStyle name="Normal 2 2" xfId="3" xr:uid="{00000000-0005-0000-0000-000002000000}"/>
    <cellStyle name="Percent" xfId="2" builtinId="5"/>
  </cellStyles>
  <dxfs count="38">
    <dxf>
      <alignment wrapText="1" readingOrder="0"/>
    </dxf>
    <dxf>
      <alignment wrapText="1" readingOrder="0"/>
    </dxf>
    <dxf>
      <alignment wrapText="1" readingOrder="0"/>
    </dxf>
    <dxf>
      <numFmt numFmtId="2" formatCode="0.00"/>
    </dxf>
    <dxf>
      <numFmt numFmtId="2" formatCode="0.00"/>
    </dxf>
    <dxf>
      <alignment horizontal="center"/>
    </dxf>
    <dxf>
      <font>
        <sz val="12"/>
      </font>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1"/>
      </font>
    </dxf>
    <dxf>
      <font>
        <sz val="11"/>
      </font>
    </dxf>
    <dxf>
      <font>
        <sz val="11"/>
      </font>
    </dxf>
    <dxf>
      <font>
        <sz val="11"/>
      </font>
    </dxf>
    <dxf>
      <font>
        <sz val="11"/>
      </font>
    </dxf>
    <dxf>
      <font>
        <sz val="11"/>
      </font>
    </dxf>
    <dxf>
      <font>
        <b/>
      </font>
    </dxf>
    <dxf>
      <font>
        <b val="0"/>
      </font>
    </dxf>
    <dxf>
      <font>
        <color rgb="FFFF0000"/>
      </font>
    </dxf>
    <dxf>
      <font>
        <color rgb="FFFF0000"/>
      </font>
    </dxf>
    <dxf>
      <font>
        <color rgb="FFFF0000"/>
      </font>
    </dxf>
    <dxf>
      <font>
        <b/>
      </font>
    </dxf>
    <dxf>
      <font>
        <b/>
      </font>
    </dxf>
    <dxf>
      <font>
        <b/>
      </font>
    </dxf>
    <dxf>
      <font>
        <b/>
      </font>
    </dxf>
    <dxf>
      <alignment wrapText="1" readingOrder="0"/>
    </dxf>
    <dxf>
      <alignment wrapText="1" readingOrder="0"/>
    </dxf>
    <dxf>
      <alignment wrapText="1"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a:t>Customed Portfolio</a:t>
            </a:r>
          </a:p>
        </c:rich>
      </c:tx>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1551115848088051"/>
          <c:y val="0.10732943469785577"/>
          <c:w val="0.60212707182320446"/>
          <c:h val="0.84978557504873298"/>
        </c:manualLayout>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D28-1A4C-9AE3-EBF3D52E0BF2}"/>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D28-1A4C-9AE3-EBF3D52E0BF2}"/>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6D28-1A4C-9AE3-EBF3D52E0BF2}"/>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6D28-1A4C-9AE3-EBF3D52E0BF2}"/>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6D28-1A4C-9AE3-EBF3D52E0BF2}"/>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6D28-1A4C-9AE3-EBF3D52E0BF2}"/>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6D28-1A4C-9AE3-EBF3D52E0BF2}"/>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6D28-1A4C-9AE3-EBF3D52E0BF2}"/>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6D28-1A4C-9AE3-EBF3D52E0BF2}"/>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6D28-1A4C-9AE3-EBF3D52E0BF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Comparison!$E$16:$E$25</c:f>
              <c:strCache>
                <c:ptCount val="10"/>
                <c:pt idx="0">
                  <c:v>Basic Materials</c:v>
                </c:pt>
                <c:pt idx="1">
                  <c:v>Communications</c:v>
                </c:pt>
                <c:pt idx="2">
                  <c:v>Consumer, Cyclical</c:v>
                </c:pt>
                <c:pt idx="3">
                  <c:v>Consumer, Non-cyclical</c:v>
                </c:pt>
                <c:pt idx="4">
                  <c:v>Energy</c:v>
                </c:pt>
                <c:pt idx="5">
                  <c:v>Financial</c:v>
                </c:pt>
                <c:pt idx="6">
                  <c:v>Industrial</c:v>
                </c:pt>
                <c:pt idx="7">
                  <c:v>Techbology</c:v>
                </c:pt>
                <c:pt idx="8">
                  <c:v>Utilities</c:v>
                </c:pt>
                <c:pt idx="9">
                  <c:v>Cash</c:v>
                </c:pt>
              </c:strCache>
            </c:strRef>
          </c:cat>
          <c:val>
            <c:numRef>
              <c:f>Comparison!$I$16:$I$25</c:f>
              <c:numCache>
                <c:formatCode>0.00%</c:formatCode>
                <c:ptCount val="10"/>
                <c:pt idx="0">
                  <c:v>1.068E-2</c:v>
                </c:pt>
                <c:pt idx="1">
                  <c:v>0.11417999999999999</c:v>
                </c:pt>
                <c:pt idx="2">
                  <c:v>8.4850000000000009E-2</c:v>
                </c:pt>
                <c:pt idx="3">
                  <c:v>0.26204</c:v>
                </c:pt>
                <c:pt idx="4">
                  <c:v>4.9800000000000004E-2</c:v>
                </c:pt>
                <c:pt idx="5">
                  <c:v>0.16843</c:v>
                </c:pt>
                <c:pt idx="6">
                  <c:v>8.4819999999999993E-2</c:v>
                </c:pt>
                <c:pt idx="7">
                  <c:v>0.18820000000000001</c:v>
                </c:pt>
                <c:pt idx="8">
                  <c:v>3.6090000000000004E-2</c:v>
                </c:pt>
                <c:pt idx="9">
                  <c:v>9.2000000000000003E-4</c:v>
                </c:pt>
              </c:numCache>
            </c:numRef>
          </c:val>
          <c:extLst>
            <c:ext xmlns:c16="http://schemas.microsoft.com/office/drawing/2014/chart" uri="{C3380CC4-5D6E-409C-BE32-E72D297353CC}">
              <c16:uniqueId val="{00000000-1B12-8042-BC63-A9399E27EFFD}"/>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ZWH Portfolio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1551115848088051"/>
          <c:y val="0.10732943469785577"/>
          <c:w val="0.60212707182320446"/>
          <c:h val="0.84978557504873298"/>
        </c:manualLayout>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1DD-4845-94D2-4340E1CF7B56}"/>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E1DD-4845-94D2-4340E1CF7B56}"/>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E1DD-4845-94D2-4340E1CF7B56}"/>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E1DD-4845-94D2-4340E1CF7B56}"/>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E1DD-4845-94D2-4340E1CF7B56}"/>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E1DD-4845-94D2-4340E1CF7B56}"/>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E1DD-4845-94D2-4340E1CF7B56}"/>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E1DD-4845-94D2-4340E1CF7B56}"/>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E1DD-4845-94D2-4340E1CF7B56}"/>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E1DD-4845-94D2-4340E1CF7B5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Comparison!$E$16:$E$25</c:f>
              <c:strCache>
                <c:ptCount val="10"/>
                <c:pt idx="0">
                  <c:v>Basic Materials</c:v>
                </c:pt>
                <c:pt idx="1">
                  <c:v>Communications</c:v>
                </c:pt>
                <c:pt idx="2">
                  <c:v>Consumer, Cyclical</c:v>
                </c:pt>
                <c:pt idx="3">
                  <c:v>Consumer, Non-cyclical</c:v>
                </c:pt>
                <c:pt idx="4">
                  <c:v>Energy</c:v>
                </c:pt>
                <c:pt idx="5">
                  <c:v>Financial</c:v>
                </c:pt>
                <c:pt idx="6">
                  <c:v>Industrial</c:v>
                </c:pt>
                <c:pt idx="7">
                  <c:v>Techbology</c:v>
                </c:pt>
                <c:pt idx="8">
                  <c:v>Utilities</c:v>
                </c:pt>
                <c:pt idx="9">
                  <c:v>Cash</c:v>
                </c:pt>
              </c:strCache>
            </c:strRef>
          </c:cat>
          <c:val>
            <c:numRef>
              <c:f>Comparison!$G$16:$G$25</c:f>
              <c:numCache>
                <c:formatCode>0.00%</c:formatCode>
                <c:ptCount val="10"/>
                <c:pt idx="0">
                  <c:v>2.068E-2</c:v>
                </c:pt>
                <c:pt idx="1">
                  <c:v>0.10417999999999999</c:v>
                </c:pt>
                <c:pt idx="2">
                  <c:v>9.4850000000000004E-2</c:v>
                </c:pt>
                <c:pt idx="3">
                  <c:v>0.23204</c:v>
                </c:pt>
                <c:pt idx="4">
                  <c:v>3.9800000000000002E-2</c:v>
                </c:pt>
                <c:pt idx="5">
                  <c:v>0.16843</c:v>
                </c:pt>
                <c:pt idx="6">
                  <c:v>8.9819999999999997E-2</c:v>
                </c:pt>
                <c:pt idx="7">
                  <c:v>0.2082</c:v>
                </c:pt>
                <c:pt idx="8">
                  <c:v>4.1090000000000002E-2</c:v>
                </c:pt>
                <c:pt idx="9">
                  <c:v>9.2000000000000003E-4</c:v>
                </c:pt>
              </c:numCache>
            </c:numRef>
          </c:val>
          <c:extLst>
            <c:ext xmlns:c16="http://schemas.microsoft.com/office/drawing/2014/chart" uri="{C3380CC4-5D6E-409C-BE32-E72D297353CC}">
              <c16:uniqueId val="{00000014-E1DD-4845-94D2-4340E1CF7B5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ZDY Portfolio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1551115848088051"/>
          <c:y val="0.10732943469785577"/>
          <c:w val="0.60212707182320446"/>
          <c:h val="0.84978557504873298"/>
        </c:manualLayout>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C0F-B249-86DD-80075D131C0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EC0F-B249-86DD-80075D131C0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EC0F-B249-86DD-80075D131C0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EC0F-B249-86DD-80075D131C0F}"/>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EC0F-B249-86DD-80075D131C0F}"/>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EC0F-B249-86DD-80075D131C0F}"/>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EC0F-B249-86DD-80075D131C0F}"/>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EC0F-B249-86DD-80075D131C0F}"/>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EC0F-B249-86DD-80075D131C0F}"/>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EC0F-B249-86DD-80075D131C0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Comparison!$E$16:$E$25</c:f>
              <c:strCache>
                <c:ptCount val="10"/>
                <c:pt idx="0">
                  <c:v>Basic Materials</c:v>
                </c:pt>
                <c:pt idx="1">
                  <c:v>Communications</c:v>
                </c:pt>
                <c:pt idx="2">
                  <c:v>Consumer, Cyclical</c:v>
                </c:pt>
                <c:pt idx="3">
                  <c:v>Consumer, Non-cyclical</c:v>
                </c:pt>
                <c:pt idx="4">
                  <c:v>Energy</c:v>
                </c:pt>
                <c:pt idx="5">
                  <c:v>Financial</c:v>
                </c:pt>
                <c:pt idx="6">
                  <c:v>Industrial</c:v>
                </c:pt>
                <c:pt idx="7">
                  <c:v>Techbology</c:v>
                </c:pt>
                <c:pt idx="8">
                  <c:v>Utilities</c:v>
                </c:pt>
                <c:pt idx="9">
                  <c:v>Cash</c:v>
                </c:pt>
              </c:strCache>
            </c:strRef>
          </c:cat>
          <c:val>
            <c:numRef>
              <c:f>Comparison!$F$16:$F$25</c:f>
              <c:numCache>
                <c:formatCode>0.00%</c:formatCode>
                <c:ptCount val="10"/>
                <c:pt idx="0">
                  <c:v>1.1209999999999999E-2</c:v>
                </c:pt>
                <c:pt idx="1">
                  <c:v>8.8400000000000006E-2</c:v>
                </c:pt>
                <c:pt idx="2">
                  <c:v>7.7249999999999999E-2</c:v>
                </c:pt>
                <c:pt idx="3">
                  <c:v>0.33393</c:v>
                </c:pt>
                <c:pt idx="4">
                  <c:v>4.4569999999999999E-2</c:v>
                </c:pt>
                <c:pt idx="5">
                  <c:v>0.14990000000000001</c:v>
                </c:pt>
                <c:pt idx="6">
                  <c:v>6.7549999999999999E-2</c:v>
                </c:pt>
                <c:pt idx="7">
                  <c:v>0.13764000000000001</c:v>
                </c:pt>
                <c:pt idx="8">
                  <c:v>8.8239999999999999E-2</c:v>
                </c:pt>
                <c:pt idx="9">
                  <c:v>1.31E-3</c:v>
                </c:pt>
              </c:numCache>
            </c:numRef>
          </c:val>
          <c:extLst>
            <c:ext xmlns:c16="http://schemas.microsoft.com/office/drawing/2014/chart" uri="{C3380CC4-5D6E-409C-BE32-E72D297353CC}">
              <c16:uniqueId val="{00000014-EC0F-B249-86DD-80075D131C0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r>
              <a:rPr lang="en-US" sz="1600"/>
              <a:t>Customed Portfolio</a:t>
            </a:r>
          </a:p>
        </c:rich>
      </c:tx>
      <c:overlay val="0"/>
      <c:spPr>
        <a:noFill/>
        <a:ln>
          <a:noFill/>
        </a:ln>
        <a:effectLst/>
      </c:spPr>
      <c:txPr>
        <a:bodyPr rot="0" spcFirstLastPara="1" vertOverflow="ellipsis" vert="horz" wrap="square" anchor="ctr" anchorCtr="1"/>
        <a:lstStyle/>
        <a:p>
          <a:pPr>
            <a:defRPr sz="16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2734543167311183"/>
          <c:y val="0.18094544231793086"/>
          <c:w val="0.60212707182320446"/>
          <c:h val="0.84978557504873298"/>
        </c:manualLayout>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BB7-4442-B7FA-4260C08DE7A0}"/>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DBB7-4442-B7FA-4260C08DE7A0}"/>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DBB7-4442-B7FA-4260C08DE7A0}"/>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DBB7-4442-B7FA-4260C08DE7A0}"/>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DBB7-4442-B7FA-4260C08DE7A0}"/>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DBB7-4442-B7FA-4260C08DE7A0}"/>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DBB7-4442-B7FA-4260C08DE7A0}"/>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DBB7-4442-B7FA-4260C08DE7A0}"/>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DBB7-4442-B7FA-4260C08DE7A0}"/>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DBB7-4442-B7FA-4260C08DE7A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Comparison!$E$16:$E$25</c:f>
              <c:strCache>
                <c:ptCount val="10"/>
                <c:pt idx="0">
                  <c:v>Basic Materials</c:v>
                </c:pt>
                <c:pt idx="1">
                  <c:v>Communications</c:v>
                </c:pt>
                <c:pt idx="2">
                  <c:v>Consumer, Cyclical</c:v>
                </c:pt>
                <c:pt idx="3">
                  <c:v>Consumer, Non-cyclical</c:v>
                </c:pt>
                <c:pt idx="4">
                  <c:v>Energy</c:v>
                </c:pt>
                <c:pt idx="5">
                  <c:v>Financial</c:v>
                </c:pt>
                <c:pt idx="6">
                  <c:v>Industrial</c:v>
                </c:pt>
                <c:pt idx="7">
                  <c:v>Techbology</c:v>
                </c:pt>
                <c:pt idx="8">
                  <c:v>Utilities</c:v>
                </c:pt>
                <c:pt idx="9">
                  <c:v>Cash</c:v>
                </c:pt>
              </c:strCache>
            </c:strRef>
          </c:cat>
          <c:val>
            <c:numRef>
              <c:f>Comparison!$I$16:$I$25</c:f>
              <c:numCache>
                <c:formatCode>0.00%</c:formatCode>
                <c:ptCount val="10"/>
                <c:pt idx="0">
                  <c:v>1.068E-2</c:v>
                </c:pt>
                <c:pt idx="1">
                  <c:v>0.11417999999999999</c:v>
                </c:pt>
                <c:pt idx="2">
                  <c:v>8.4850000000000009E-2</c:v>
                </c:pt>
                <c:pt idx="3">
                  <c:v>0.26204</c:v>
                </c:pt>
                <c:pt idx="4">
                  <c:v>4.9800000000000004E-2</c:v>
                </c:pt>
                <c:pt idx="5">
                  <c:v>0.16843</c:v>
                </c:pt>
                <c:pt idx="6">
                  <c:v>8.4819999999999993E-2</c:v>
                </c:pt>
                <c:pt idx="7">
                  <c:v>0.18820000000000001</c:v>
                </c:pt>
                <c:pt idx="8">
                  <c:v>3.6090000000000004E-2</c:v>
                </c:pt>
                <c:pt idx="9">
                  <c:v>9.2000000000000003E-4</c:v>
                </c:pt>
              </c:numCache>
            </c:numRef>
          </c:val>
          <c:extLst>
            <c:ext xmlns:c16="http://schemas.microsoft.com/office/drawing/2014/chart" uri="{C3380CC4-5D6E-409C-BE32-E72D297353CC}">
              <c16:uniqueId val="{00000014-DBB7-4442-B7FA-4260C08DE7A0}"/>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11</xdr:col>
      <xdr:colOff>571500</xdr:colOff>
      <xdr:row>21</xdr:row>
      <xdr:rowOff>65233</xdr:rowOff>
    </xdr:from>
    <xdr:to>
      <xdr:col>18</xdr:col>
      <xdr:colOff>165100</xdr:colOff>
      <xdr:row>40</xdr:row>
      <xdr:rowOff>75996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3741400" y="4637233"/>
          <a:ext cx="4483100" cy="4404963"/>
        </a:xfrm>
        <a:prstGeom prst="rect">
          <a:avLst/>
        </a:prstGeom>
      </xdr:spPr>
    </xdr:pic>
    <xdr:clientData/>
  </xdr:twoCellAnchor>
  <xdr:twoCellAnchor>
    <xdr:from>
      <xdr:col>8</xdr:col>
      <xdr:colOff>1143000</xdr:colOff>
      <xdr:row>47</xdr:row>
      <xdr:rowOff>50800</xdr:rowOff>
    </xdr:from>
    <xdr:to>
      <xdr:col>11</xdr:col>
      <xdr:colOff>368300</xdr:colOff>
      <xdr:row>64</xdr:row>
      <xdr:rowOff>69850</xdr:rowOff>
    </xdr:to>
    <xdr:graphicFrame macro="">
      <xdr:nvGraphicFramePr>
        <xdr:cNvPr id="2" name="Chart 1">
          <a:extLst>
            <a:ext uri="{FF2B5EF4-FFF2-40B4-BE49-F238E27FC236}">
              <a16:creationId xmlns:a16="http://schemas.microsoft.com/office/drawing/2014/main" id="{23BA835D-3429-2449-8676-E9B331162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215900</xdr:colOff>
      <xdr:row>47</xdr:row>
      <xdr:rowOff>50800</xdr:rowOff>
    </xdr:from>
    <xdr:to>
      <xdr:col>8</xdr:col>
      <xdr:colOff>1130300</xdr:colOff>
      <xdr:row>64</xdr:row>
      <xdr:rowOff>57150</xdr:rowOff>
    </xdr:to>
    <xdr:graphicFrame macro="">
      <xdr:nvGraphicFramePr>
        <xdr:cNvPr id="5" name="Chart 4">
          <a:extLst>
            <a:ext uri="{FF2B5EF4-FFF2-40B4-BE49-F238E27FC236}">
              <a16:creationId xmlns:a16="http://schemas.microsoft.com/office/drawing/2014/main" id="{7277B2C4-D37D-C146-8079-2FBF82BFE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50800</xdr:colOff>
      <xdr:row>47</xdr:row>
      <xdr:rowOff>38100</xdr:rowOff>
    </xdr:from>
    <xdr:to>
      <xdr:col>6</xdr:col>
      <xdr:colOff>203200</xdr:colOff>
      <xdr:row>64</xdr:row>
      <xdr:rowOff>69850</xdr:rowOff>
    </xdr:to>
    <xdr:graphicFrame macro="">
      <xdr:nvGraphicFramePr>
        <xdr:cNvPr id="6" name="Chart 5">
          <a:extLst>
            <a:ext uri="{FF2B5EF4-FFF2-40B4-BE49-F238E27FC236}">
              <a16:creationId xmlns:a16="http://schemas.microsoft.com/office/drawing/2014/main" id="{CA207069-6CCD-084A-A547-16ED910B9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447675</xdr:colOff>
      <xdr:row>1</xdr:row>
      <xdr:rowOff>171450</xdr:rowOff>
    </xdr:from>
    <xdr:ext cx="5641544" cy="436786"/>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47675" y="400050"/>
          <a:ext cx="5641544" cy="436786"/>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t>=BQL.Query("get(id().weights,id().position) for(holdings('ZWH CN Equity'))","cols=3;rows=100")</a:t>
          </a:r>
        </a:p>
        <a:p>
          <a:r>
            <a:rPr lang="en-CA" sz="1100"/>
            <a:t>=BDP</a:t>
          </a:r>
          <a:r>
            <a:rPr lang="en-CA" sz="1100" baseline="0"/>
            <a:t> (TICKER, FEILD)</a:t>
          </a:r>
          <a:endParaRPr lang="en-CA" sz="1100"/>
        </a:p>
      </xdr:txBody>
    </xdr:sp>
    <xdr:clientData/>
  </xdr:oneCellAnchor>
  <xdr:oneCellAnchor>
    <xdr:from>
      <xdr:col>9</xdr:col>
      <xdr:colOff>47625</xdr:colOff>
      <xdr:row>86</xdr:row>
      <xdr:rowOff>47625</xdr:rowOff>
    </xdr:from>
    <xdr:ext cx="184731" cy="264560"/>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0839450" y="16468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13</xdr:col>
      <xdr:colOff>238125</xdr:colOff>
      <xdr:row>8</xdr:row>
      <xdr:rowOff>148374</xdr:rowOff>
    </xdr:from>
    <xdr:to>
      <xdr:col>22</xdr:col>
      <xdr:colOff>190500</xdr:colOff>
      <xdr:row>31</xdr:row>
      <xdr:rowOff>132343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2696825" y="1672374"/>
          <a:ext cx="5438775" cy="4365469"/>
        </a:xfrm>
        <a:prstGeom prst="rect">
          <a:avLst/>
        </a:prstGeom>
      </xdr:spPr>
    </xdr:pic>
    <xdr:clientData/>
  </xdr:twoCellAnchor>
  <xdr:oneCellAnchor>
    <xdr:from>
      <xdr:col>0</xdr:col>
      <xdr:colOff>1095375</xdr:colOff>
      <xdr:row>2</xdr:row>
      <xdr:rowOff>28575</xdr:rowOff>
    </xdr:from>
    <xdr:ext cx="1389483" cy="264560"/>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095375" y="409575"/>
          <a:ext cx="1389483"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=BDP</a:t>
          </a:r>
          <a:r>
            <a:rPr lang="en-CA" sz="1100" baseline="0">
              <a:solidFill>
                <a:schemeClr val="tx1"/>
              </a:solidFill>
              <a:effectLst/>
              <a:latin typeface="+mn-lt"/>
              <a:ea typeface="+mn-ea"/>
              <a:cs typeface="+mn-cs"/>
            </a:rPr>
            <a:t> (TICKER, FEILD)</a:t>
          </a:r>
          <a:endParaRPr lang="en-CA">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76200</xdr:rowOff>
    </xdr:from>
    <xdr:to>
      <xdr:col>8</xdr:col>
      <xdr:colOff>622300</xdr:colOff>
      <xdr:row>20</xdr:row>
      <xdr:rowOff>0</xdr:rowOff>
    </xdr:to>
    <xdr:graphicFrame macro="">
      <xdr:nvGraphicFramePr>
        <xdr:cNvPr id="2" name="Chart 1">
          <a:extLst>
            <a:ext uri="{FF2B5EF4-FFF2-40B4-BE49-F238E27FC236}">
              <a16:creationId xmlns:a16="http://schemas.microsoft.com/office/drawing/2014/main" id="{AEE557BD-D8F0-BD4E-B2D2-7313EB780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926746</xdr:colOff>
      <xdr:row>42</xdr:row>
      <xdr:rowOff>137585</xdr:rowOff>
    </xdr:from>
    <xdr:ext cx="8806392" cy="5630333"/>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26746" y="9055807"/>
          <a:ext cx="8806392" cy="563033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600" b="1"/>
            <a:t>Strategy Description:</a:t>
          </a:r>
        </a:p>
        <a:p>
          <a:r>
            <a:rPr lang="en-CA" sz="1200"/>
            <a:t>The</a:t>
          </a:r>
          <a:r>
            <a:rPr lang="en-CA" sz="1200" baseline="0"/>
            <a:t> High dividend covered call ETF aims to invest in large-cap companies who are profitable and paied dividend frequently. </a:t>
          </a:r>
        </a:p>
        <a:p>
          <a:r>
            <a:rPr lang="en-CA" sz="1200" baseline="0"/>
            <a:t>The customed covered call strategy seek to outperform the given ZWH portfolio in sector allocation, security selection and risk premium,  by adjust the portfolio allocation based on the five steps:</a:t>
          </a:r>
        </a:p>
        <a:p>
          <a:r>
            <a:rPr lang="en-CA" sz="1200" baseline="0"/>
            <a:t>1.) Change the asset allocation weights among industries based on the recent 1 year industry performance.</a:t>
          </a:r>
        </a:p>
        <a:p>
          <a:endParaRPr lang="en-CA" sz="1200" baseline="0"/>
        </a:p>
        <a:p>
          <a:r>
            <a:rPr lang="en-CA" sz="1200" baseline="0"/>
            <a:t>2.) Modify the security selection within each industry before see the corresponding call opitons. We rank the candidate stock  based on the folowings:</a:t>
          </a:r>
        </a:p>
        <a:p>
          <a:r>
            <a:rPr lang="en-CA" sz="1200" baseline="0"/>
            <a:t>     -  Dividend yields: since the strategy is to hedge the stock price movement and seeking to generate periodic return from receiving dividends,  </a:t>
          </a:r>
        </a:p>
        <a:p>
          <a:r>
            <a:rPr lang="en-CA" sz="1200" baseline="0"/>
            <a:t>        we prefer companies who pays higher dividiend on regualr basis.</a:t>
          </a:r>
        </a:p>
        <a:p>
          <a:r>
            <a:rPr lang="en-CA" sz="1200" baseline="0"/>
            <a:t>     -  Fundamentals including grouth rate, annual return, return on asset, EBITDA, credit rating, ect..</a:t>
          </a:r>
        </a:p>
        <a:p>
          <a:r>
            <a:rPr lang="en-CA" sz="1200" baseline="0"/>
            <a:t>     -  Stock price volatility: We select the stock with relatevely high volatility, so that the option will more likely to be excercised.</a:t>
          </a:r>
        </a:p>
        <a:p>
          <a:endParaRPr lang="en-CA" sz="1200" baseline="0"/>
        </a:p>
        <a:p>
          <a:r>
            <a:rPr lang="en-CA" sz="1200" baseline="0"/>
            <a:t>3.) We rank the stock based on a score calculated as below:</a:t>
          </a:r>
        </a:p>
        <a:p>
          <a:r>
            <a:rPr lang="en-CA" sz="1200" baseline="0"/>
            <a:t>     - </a:t>
          </a:r>
          <a:r>
            <a:rPr lang="en-CA" sz="1200" baseline="0">
              <a:solidFill>
                <a:schemeClr val="tx1"/>
              </a:solidFill>
              <a:effectLst/>
              <a:latin typeface="+mn-lt"/>
              <a:ea typeface="+mn-ea"/>
              <a:cs typeface="+mn-cs"/>
            </a:rPr>
            <a:t>Numerical Credit Rating: AAA = 10, AA+ = 9, AA=8, AA - = 7, A+ = 6, A = 5, A- = 4, BBB+ = 3, BBB+*- = 2, BBB = 1, NA = 0</a:t>
          </a:r>
        </a:p>
        <a:p>
          <a:r>
            <a:rPr lang="en-CA" sz="1200" baseline="0">
              <a:solidFill>
                <a:schemeClr val="tx1"/>
              </a:solidFill>
              <a:effectLst/>
              <a:latin typeface="+mn-lt"/>
              <a:ea typeface="+mn-ea"/>
              <a:cs typeface="+mn-cs"/>
            </a:rPr>
            <a:t>     - Normalized feature = feature* = (value_i of feature - average)/standard deviation</a:t>
          </a:r>
          <a:endParaRPr lang="en-CA" sz="1200" baseline="0"/>
        </a:p>
        <a:p>
          <a:r>
            <a:rPr lang="en-CA" sz="1200" baseline="0"/>
            <a:t>     - Score = Numerical Credit Rating +20*( </a:t>
          </a:r>
          <a:r>
            <a:rPr lang="en-CA" sz="1200" b="0" i="0" u="none" strike="noStrike">
              <a:solidFill>
                <a:schemeClr val="tx1"/>
              </a:solidFill>
              <a:effectLst/>
              <a:latin typeface="+mn-lt"/>
              <a:ea typeface="+mn-ea"/>
              <a:cs typeface="+mn-cs"/>
            </a:rPr>
            <a:t>Normalized_dividend +</a:t>
          </a:r>
          <a:r>
            <a:rPr lang="en-CA" sz="1200" b="0" i="0">
              <a:solidFill>
                <a:schemeClr val="tx1"/>
              </a:solidFill>
              <a:effectLst/>
              <a:latin typeface="+mn-lt"/>
              <a:ea typeface="+mn-ea"/>
              <a:cs typeface="+mn-cs"/>
            </a:rPr>
            <a:t>Normalized_Curr_return+Normalized_ROA)</a:t>
          </a:r>
        </a:p>
        <a:p>
          <a:r>
            <a:rPr lang="en-CA" sz="1200" b="0" i="0">
              <a:solidFill>
                <a:schemeClr val="tx1"/>
              </a:solidFill>
              <a:effectLst/>
              <a:latin typeface="+mn-lt"/>
              <a:ea typeface="+mn-ea"/>
              <a:cs typeface="+mn-cs"/>
            </a:rPr>
            <a:t>                  </a:t>
          </a:r>
          <a:r>
            <a:rPr lang="en-CA" sz="1200">
              <a:solidFill>
                <a:schemeClr val="tx1"/>
              </a:solidFill>
              <a:effectLst/>
              <a:latin typeface="+mn-lt"/>
              <a:ea typeface="+mn-ea"/>
              <a:cs typeface="+mn-cs"/>
            </a:rPr>
            <a:t> </a:t>
          </a:r>
          <a:r>
            <a:rPr lang="en-CA" sz="1200" b="0" i="0" u="none" strike="noStrike">
              <a:solidFill>
                <a:schemeClr val="tx1"/>
              </a:solidFill>
              <a:effectLst/>
              <a:latin typeface="+mn-lt"/>
              <a:ea typeface="+mn-ea"/>
              <a:cs typeface="+mn-cs"/>
            </a:rPr>
            <a:t>+</a:t>
          </a:r>
          <a:r>
            <a:rPr lang="en-CA" sz="1200"/>
            <a:t> 10*(</a:t>
          </a:r>
          <a:r>
            <a:rPr lang="en-CA" sz="1200" b="0" i="0" u="none" strike="noStrike">
              <a:solidFill>
                <a:schemeClr val="tx1"/>
              </a:solidFill>
              <a:effectLst/>
              <a:latin typeface="+mn-lt"/>
              <a:ea typeface="+mn-ea"/>
              <a:cs typeface="+mn-cs"/>
            </a:rPr>
            <a:t>Normalized_DPS_Growth</a:t>
          </a:r>
          <a:r>
            <a:rPr lang="en-CA" sz="1200"/>
            <a:t> + </a:t>
          </a:r>
          <a:r>
            <a:rPr lang="en-CA" sz="1200" b="0" i="0" u="none" strike="noStrike">
              <a:solidFill>
                <a:schemeClr val="tx1"/>
              </a:solidFill>
              <a:effectLst/>
              <a:latin typeface="+mn-lt"/>
              <a:ea typeface="+mn-ea"/>
              <a:cs typeface="+mn-cs"/>
            </a:rPr>
            <a:t>Normalized_EPS_Growth</a:t>
          </a:r>
          <a:r>
            <a:rPr lang="en-CA" sz="1200"/>
            <a:t> +</a:t>
          </a:r>
          <a:r>
            <a:rPr lang="en-CA" sz="1200" baseline="0"/>
            <a:t> </a:t>
          </a:r>
          <a:r>
            <a:rPr lang="en-CA" sz="1200" b="0" i="0" u="none" strike="noStrike">
              <a:solidFill>
                <a:schemeClr val="tx1"/>
              </a:solidFill>
              <a:effectLst/>
              <a:latin typeface="+mn-lt"/>
              <a:ea typeface="+mn-ea"/>
              <a:cs typeface="+mn-cs"/>
            </a:rPr>
            <a:t>Normalized_vol)</a:t>
          </a:r>
        </a:p>
        <a:p>
          <a:endParaRPr lang="en-CA" sz="1200" b="0" i="0" u="none" strike="noStrike">
            <a:solidFill>
              <a:schemeClr val="tx1"/>
            </a:solidFill>
            <a:effectLst/>
            <a:latin typeface="+mn-lt"/>
            <a:ea typeface="+mn-ea"/>
            <a:cs typeface="+mn-cs"/>
          </a:endParaRPr>
        </a:p>
        <a:p>
          <a:r>
            <a:rPr lang="en-CA" sz="1200" b="0" i="0" u="none" strike="noStrike" baseline="0">
              <a:solidFill>
                <a:schemeClr val="tx1"/>
              </a:solidFill>
              <a:effectLst/>
              <a:latin typeface="+mn-lt"/>
              <a:ea typeface="+mn-ea"/>
              <a:cs typeface="+mn-cs"/>
            </a:rPr>
            <a:t>4.) After sort the score from the highest to the lowest, we select and assign weight for each equity based on the Score and iit  weight in </a:t>
          </a:r>
        </a:p>
        <a:p>
          <a:r>
            <a:rPr lang="en-CA" sz="1200" b="0" i="0" u="none" strike="noStrike" baseline="0">
              <a:solidFill>
                <a:schemeClr val="tx1"/>
              </a:solidFill>
              <a:effectLst/>
              <a:latin typeface="+mn-lt"/>
              <a:ea typeface="+mn-ea"/>
              <a:cs typeface="+mn-cs"/>
            </a:rPr>
            <a:t>     the ZWH Portfolio. The final weights should meet the industry target which disscussed in &lt;"Summay - ZDY ZWH Custom"&gt;:</a:t>
          </a:r>
        </a:p>
        <a:p>
          <a:r>
            <a:rPr lang="en-CA" sz="1200" b="0" i="0" u="none" strike="noStrike" baseline="0">
              <a:solidFill>
                <a:schemeClr val="tx1"/>
              </a:solidFill>
              <a:effectLst/>
              <a:latin typeface="+mn-lt"/>
              <a:ea typeface="+mn-ea"/>
              <a:cs typeface="+mn-cs"/>
            </a:rPr>
            <a:t>      - If the Equity is in ZWH, then we follow the weight and the option selected in the ZWH portfolio</a:t>
          </a:r>
        </a:p>
        <a:p>
          <a:r>
            <a:rPr lang="en-CA" sz="1200" b="0" i="0" u="none" strike="noStrike" baseline="0">
              <a:solidFill>
                <a:schemeClr val="tx1"/>
              </a:solidFill>
              <a:effectLst/>
              <a:latin typeface="+mn-lt"/>
              <a:ea typeface="+mn-ea"/>
              <a:cs typeface="+mn-cs"/>
            </a:rPr>
            <a:t>      - If not, then we distribute the rest of the weight in that sector into each new ticker weighted by the Score value.</a:t>
          </a:r>
        </a:p>
        <a:p>
          <a:r>
            <a:rPr lang="en-CA" sz="1200" b="0" i="0" u="none" strike="noStrike" baseline="0">
              <a:solidFill>
                <a:schemeClr val="tx1"/>
              </a:solidFill>
              <a:effectLst/>
              <a:latin typeface="+mn-lt"/>
              <a:ea typeface="+mn-ea"/>
              <a:cs typeface="+mn-cs"/>
            </a:rPr>
            <a:t>      </a:t>
          </a:r>
          <a:endParaRPr lang="en-CA" sz="1200" baseline="0"/>
        </a:p>
        <a:p>
          <a:r>
            <a:rPr lang="en-CA" sz="1200" baseline="0"/>
            <a:t>5.) After the security selection and allocation, for new included ticker, we can find the corresponding call options with strikes +/- 10% of the current stock price, with around 1-3 month to maturity, a higher implied volatility and higher current price to sell to get  a larger proceeds.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494242</xdr:colOff>
      <xdr:row>2</xdr:row>
      <xdr:rowOff>158750</xdr:rowOff>
    </xdr:from>
    <xdr:ext cx="7169527" cy="436786"/>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774825" y="1301750"/>
          <a:ext cx="7169527" cy="436786"/>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t>=BQL("HOLDINGS('ZDY CN Equity',dates = 2022-05-20)","ID","showallcols=true","col=12;rows=1500","cols=12;rows=103")</a:t>
          </a:r>
        </a:p>
        <a:p>
          <a:r>
            <a:rPr lang="en-CA" sz="1100"/>
            <a:t>=BDP</a:t>
          </a:r>
          <a:r>
            <a:rPr lang="en-CA" sz="1100" baseline="0"/>
            <a:t> (ID, FEATURES)</a:t>
          </a:r>
          <a:endParaRPr lang="en-CA"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1209675</xdr:colOff>
      <xdr:row>3</xdr:row>
      <xdr:rowOff>136525</xdr:rowOff>
    </xdr:from>
    <xdr:ext cx="5641544" cy="436786"/>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209675" y="746125"/>
          <a:ext cx="5641544" cy="436786"/>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t>=BQL.Query("get(id().weights,id().position) for(holdings('ZWH CN Equity'))","cols=3;rows=100")</a:t>
          </a:r>
        </a:p>
        <a:p>
          <a:r>
            <a:rPr lang="en-CA" sz="1100"/>
            <a:t>=BDP</a:t>
          </a:r>
          <a:r>
            <a:rPr lang="en-CA" sz="1100" baseline="0"/>
            <a:t> (TICKER, FEILD)</a:t>
          </a:r>
          <a:endParaRPr lang="en-CA" sz="1100"/>
        </a:p>
      </xdr:txBody>
    </xdr:sp>
    <xdr:clientData/>
  </xdr:oneCellAnchor>
  <xdr:oneCellAnchor>
    <xdr:from>
      <xdr:col>9</xdr:col>
      <xdr:colOff>47625</xdr:colOff>
      <xdr:row>86</xdr:row>
      <xdr:rowOff>47625</xdr:rowOff>
    </xdr:from>
    <xdr:ext cx="184731"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838825" y="428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104775</xdr:colOff>
      <xdr:row>2</xdr:row>
      <xdr:rowOff>53124</xdr:rowOff>
    </xdr:from>
    <xdr:to>
      <xdr:col>29</xdr:col>
      <xdr:colOff>57150</xdr:colOff>
      <xdr:row>25</xdr:row>
      <xdr:rowOff>37093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6830675" y="434124"/>
          <a:ext cx="5438775" cy="4365469"/>
        </a:xfrm>
        <a:prstGeom prst="rect">
          <a:avLst/>
        </a:prstGeom>
      </xdr:spPr>
    </xdr:pic>
    <xdr:clientData/>
  </xdr:twoCellAnchor>
  <xdr:oneCellAnchor>
    <xdr:from>
      <xdr:col>0</xdr:col>
      <xdr:colOff>1219200</xdr:colOff>
      <xdr:row>0</xdr:row>
      <xdr:rowOff>85725</xdr:rowOff>
    </xdr:from>
    <xdr:ext cx="1389483" cy="264560"/>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219200" y="85725"/>
          <a:ext cx="1389483"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CA" sz="1100">
              <a:solidFill>
                <a:schemeClr val="tx1"/>
              </a:solidFill>
              <a:effectLst/>
              <a:latin typeface="+mn-lt"/>
              <a:ea typeface="+mn-ea"/>
              <a:cs typeface="+mn-cs"/>
            </a:rPr>
            <a:t>=BDP</a:t>
          </a:r>
          <a:r>
            <a:rPr lang="en-CA" sz="1100" baseline="0">
              <a:solidFill>
                <a:schemeClr val="tx1"/>
              </a:solidFill>
              <a:effectLst/>
              <a:latin typeface="+mn-lt"/>
              <a:ea typeface="+mn-ea"/>
              <a:cs typeface="+mn-cs"/>
            </a:rPr>
            <a:t> (TICKER, FEILD)</a:t>
          </a:r>
          <a:endParaRPr lang="en-CA">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9525</xdr:colOff>
      <xdr:row>58</xdr:row>
      <xdr:rowOff>74353</xdr:rowOff>
    </xdr:from>
    <xdr:to>
      <xdr:col>21</xdr:col>
      <xdr:colOff>257175</xdr:colOff>
      <xdr:row>82</xdr:row>
      <xdr:rowOff>145314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886200" y="11228128"/>
          <a:ext cx="10610850" cy="4642961"/>
        </a:xfrm>
        <a:prstGeom prst="rect">
          <a:avLst/>
        </a:prstGeom>
      </xdr:spPr>
    </xdr:pic>
    <xdr:clientData/>
  </xdr:twoCellAnchor>
  <xdr:twoCellAnchor editAs="oneCell">
    <xdr:from>
      <xdr:col>4</xdr:col>
      <xdr:colOff>38100</xdr:colOff>
      <xdr:row>84</xdr:row>
      <xdr:rowOff>51402</xdr:rowOff>
    </xdr:from>
    <xdr:to>
      <xdr:col>21</xdr:col>
      <xdr:colOff>287085</xdr:colOff>
      <xdr:row>105</xdr:row>
      <xdr:rowOff>47625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3914775" y="16158177"/>
          <a:ext cx="10612185" cy="3996723"/>
        </a:xfrm>
        <a:prstGeom prst="rect">
          <a:avLst/>
        </a:prstGeom>
      </xdr:spPr>
    </xdr:pic>
    <xdr:clientData/>
  </xdr:twoCellAnchor>
  <xdr:twoCellAnchor editAs="oneCell">
    <xdr:from>
      <xdr:col>4</xdr:col>
      <xdr:colOff>9525</xdr:colOff>
      <xdr:row>40</xdr:row>
      <xdr:rowOff>76200</xdr:rowOff>
    </xdr:from>
    <xdr:to>
      <xdr:col>15</xdr:col>
      <xdr:colOff>460859</xdr:colOff>
      <xdr:row>57</xdr:row>
      <xdr:rowOff>28575</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886200" y="7800975"/>
          <a:ext cx="7156934" cy="3190875"/>
        </a:xfrm>
        <a:prstGeom prst="rect">
          <a:avLst/>
        </a:prstGeom>
      </xdr:spPr>
    </xdr:pic>
    <xdr:clientData/>
  </xdr:twoCellAnchor>
  <xdr:twoCellAnchor editAs="oneCell">
    <xdr:from>
      <xdr:col>16</xdr:col>
      <xdr:colOff>19051</xdr:colOff>
      <xdr:row>40</xdr:row>
      <xdr:rowOff>66675</xdr:rowOff>
    </xdr:from>
    <xdr:to>
      <xdr:col>26</xdr:col>
      <xdr:colOff>409575</xdr:colOff>
      <xdr:row>56</xdr:row>
      <xdr:rowOff>180856</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11210926" y="7791450"/>
          <a:ext cx="6486524" cy="3162181"/>
        </a:xfrm>
        <a:prstGeom prst="rect">
          <a:avLst/>
        </a:prstGeom>
      </xdr:spPr>
    </xdr:pic>
    <xdr:clientData/>
  </xdr:twoCellAnchor>
  <xdr:twoCellAnchor editAs="oneCell">
    <xdr:from>
      <xdr:col>4</xdr:col>
      <xdr:colOff>19050</xdr:colOff>
      <xdr:row>1</xdr:row>
      <xdr:rowOff>66675</xdr:rowOff>
    </xdr:from>
    <xdr:to>
      <xdr:col>15</xdr:col>
      <xdr:colOff>427736</xdr:colOff>
      <xdr:row>39</xdr:row>
      <xdr:rowOff>18151</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3895725" y="361950"/>
          <a:ext cx="7114286" cy="7190476"/>
        </a:xfrm>
        <a:prstGeom prst="rect">
          <a:avLst/>
        </a:prstGeom>
      </xdr:spPr>
    </xdr:pic>
    <xdr:clientData/>
  </xdr:twoCellAnchor>
  <xdr:twoCellAnchor editAs="oneCell">
    <xdr:from>
      <xdr:col>16</xdr:col>
      <xdr:colOff>47625</xdr:colOff>
      <xdr:row>1</xdr:row>
      <xdr:rowOff>66675</xdr:rowOff>
    </xdr:from>
    <xdr:to>
      <xdr:col>27</xdr:col>
      <xdr:colOff>408692</xdr:colOff>
      <xdr:row>39</xdr:row>
      <xdr:rowOff>75294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11239500" y="361950"/>
          <a:ext cx="7066667" cy="72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9525</xdr:colOff>
      <xdr:row>58</xdr:row>
      <xdr:rowOff>74353</xdr:rowOff>
    </xdr:from>
    <xdr:to>
      <xdr:col>21</xdr:col>
      <xdr:colOff>257175</xdr:colOff>
      <xdr:row>82</xdr:row>
      <xdr:rowOff>145314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3886200" y="11228128"/>
          <a:ext cx="10610850" cy="4642961"/>
        </a:xfrm>
        <a:prstGeom prst="rect">
          <a:avLst/>
        </a:prstGeom>
      </xdr:spPr>
    </xdr:pic>
    <xdr:clientData/>
  </xdr:twoCellAnchor>
  <xdr:twoCellAnchor editAs="oneCell">
    <xdr:from>
      <xdr:col>4</xdr:col>
      <xdr:colOff>38100</xdr:colOff>
      <xdr:row>84</xdr:row>
      <xdr:rowOff>51402</xdr:rowOff>
    </xdr:from>
    <xdr:to>
      <xdr:col>21</xdr:col>
      <xdr:colOff>287085</xdr:colOff>
      <xdr:row>105</xdr:row>
      <xdr:rowOff>47625</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3914775" y="16158177"/>
          <a:ext cx="10612185" cy="3996723"/>
        </a:xfrm>
        <a:prstGeom prst="rect">
          <a:avLst/>
        </a:prstGeom>
      </xdr:spPr>
    </xdr:pic>
    <xdr:clientData/>
  </xdr:twoCellAnchor>
  <xdr:twoCellAnchor editAs="oneCell">
    <xdr:from>
      <xdr:col>4</xdr:col>
      <xdr:colOff>9525</xdr:colOff>
      <xdr:row>40</xdr:row>
      <xdr:rowOff>76200</xdr:rowOff>
    </xdr:from>
    <xdr:to>
      <xdr:col>15</xdr:col>
      <xdr:colOff>460859</xdr:colOff>
      <xdr:row>57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3886200" y="7800975"/>
          <a:ext cx="7156934" cy="3190875"/>
        </a:xfrm>
        <a:prstGeom prst="rect">
          <a:avLst/>
        </a:prstGeom>
      </xdr:spPr>
    </xdr:pic>
    <xdr:clientData/>
  </xdr:twoCellAnchor>
  <xdr:twoCellAnchor editAs="oneCell">
    <xdr:from>
      <xdr:col>16</xdr:col>
      <xdr:colOff>19051</xdr:colOff>
      <xdr:row>40</xdr:row>
      <xdr:rowOff>66675</xdr:rowOff>
    </xdr:from>
    <xdr:to>
      <xdr:col>26</xdr:col>
      <xdr:colOff>409575</xdr:colOff>
      <xdr:row>56</xdr:row>
      <xdr:rowOff>180856</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11210926" y="7791450"/>
          <a:ext cx="6486524" cy="3162181"/>
        </a:xfrm>
        <a:prstGeom prst="rect">
          <a:avLst/>
        </a:prstGeom>
      </xdr:spPr>
    </xdr:pic>
    <xdr:clientData/>
  </xdr:twoCellAnchor>
  <xdr:twoCellAnchor editAs="oneCell">
    <xdr:from>
      <xdr:col>4</xdr:col>
      <xdr:colOff>19050</xdr:colOff>
      <xdr:row>1</xdr:row>
      <xdr:rowOff>66675</xdr:rowOff>
    </xdr:from>
    <xdr:to>
      <xdr:col>15</xdr:col>
      <xdr:colOff>427736</xdr:colOff>
      <xdr:row>39</xdr:row>
      <xdr:rowOff>8626</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3895725" y="361950"/>
          <a:ext cx="7114286" cy="7190476"/>
        </a:xfrm>
        <a:prstGeom prst="rect">
          <a:avLst/>
        </a:prstGeom>
      </xdr:spPr>
    </xdr:pic>
    <xdr:clientData/>
  </xdr:twoCellAnchor>
  <xdr:twoCellAnchor editAs="oneCell">
    <xdr:from>
      <xdr:col>16</xdr:col>
      <xdr:colOff>47625</xdr:colOff>
      <xdr:row>1</xdr:row>
      <xdr:rowOff>66675</xdr:rowOff>
    </xdr:from>
    <xdr:to>
      <xdr:col>27</xdr:col>
      <xdr:colOff>408692</xdr:colOff>
      <xdr:row>39</xdr:row>
      <xdr:rowOff>65769</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6"/>
        <a:stretch>
          <a:fillRect/>
        </a:stretch>
      </xdr:blipFill>
      <xdr:spPr>
        <a:xfrm>
          <a:off x="11239500" y="361950"/>
          <a:ext cx="7066667" cy="72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123825</xdr:colOff>
      <xdr:row>4</xdr:row>
      <xdr:rowOff>0</xdr:rowOff>
    </xdr:from>
    <xdr:ext cx="7169527" cy="436786"/>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400175" y="762000"/>
          <a:ext cx="7169527" cy="436786"/>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t>=BQL("HOLDINGS('ZDY CN Equity',dates = 2022-05-20)","ID","showallcols=true","col=12;rows=1500","cols=12;rows=103")</a:t>
          </a:r>
        </a:p>
        <a:p>
          <a:r>
            <a:rPr lang="en-CA" sz="1100"/>
            <a:t>=BDP</a:t>
          </a:r>
          <a:r>
            <a:rPr lang="en-CA" sz="1100" baseline="0"/>
            <a:t> (ID, FEATURES)</a:t>
          </a:r>
          <a:endParaRPr lang="en-CA"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lab_3" refreshedDate="44703.954234259261" createdVersion="6" refreshedVersion="6" minRefreshableVersion="3" recordCount="104" xr:uid="{00000000-000A-0000-FFFF-FFFF07000000}">
  <cacheSource type="worksheet">
    <worksheetSource ref="A1:AR105" sheet="ETF - ZDY (fix)"/>
  </cacheSource>
  <cacheFields count="42">
    <cacheField name="ID" numFmtId="0">
      <sharedItems/>
    </cacheField>
    <cacheField name="ID.SOURCE" numFmtId="0">
      <sharedItems containsBlank="1"/>
    </cacheField>
    <cacheField name="ID.POSITION" numFmtId="0">
      <sharedItems containsString="0" containsBlank="1" containsNumber="1" minValue="604.99820999999997" maxValue="264127"/>
    </cacheField>
    <cacheField name="ID.POSITION_CHANGE" numFmtId="0">
      <sharedItems containsString="0" containsBlank="1" containsNumber="1" minValue="0" maxValue="873"/>
    </cacheField>
    <cacheField name="ID.WEIGHTS" numFmtId="2">
      <sharedItems containsString="0" containsBlank="1" containsNumber="1" minValue="2.3705502437026617E-3" maxValue="2.642713517096273"/>
    </cacheField>
    <cacheField name="ID.CURRENCY" numFmtId="0">
      <sharedItems containsBlank="1"/>
    </cacheField>
    <cacheField name="ID.REPORTED_MKT_VAL" numFmtId="2">
      <sharedItems containsString="0" containsBlank="1" containsNumber="1" minValue="0" maxValue="13766868.810000001"/>
    </cacheField>
    <cacheField name="DATES" numFmtId="0">
      <sharedItems containsNonDate="0" containsDate="1" containsString="0" containsBlank="1" minDate="2022-05-20T00:00:00" maxDate="2022-05-21T00:00:00"/>
    </cacheField>
    <cacheField name="ID.REPORT_DATE" numFmtId="0">
      <sharedItems containsNonDate="0" containsDate="1" containsString="0" containsBlank="1" minDate="2022-05-20T00:00:00" maxDate="2022-05-21T00:00:00"/>
    </cacheField>
    <cacheField name="ID.ORIG_IDS" numFmtId="0">
      <sharedItems containsBlank="1"/>
    </cacheField>
    <cacheField name="ID2" numFmtId="0">
      <sharedItems containsBlank="1"/>
    </cacheField>
    <cacheField name="In ZWH?" numFmtId="0">
      <sharedItems containsBlank="1"/>
    </cacheField>
    <cacheField name="GICS_SECTOR_NAME" numFmtId="0">
      <sharedItems containsBlank="1"/>
    </cacheField>
    <cacheField name="INDUSTRY_SECTOR" numFmtId="0">
      <sharedItems containsBlank="1" count="11">
        <s v="Consumer, Non-cyclical"/>
        <s v="Energy"/>
        <s v="Financial"/>
        <s v="Basic Materials"/>
        <s v="Technology"/>
        <s v="Communications"/>
        <s v="Industrial"/>
        <s v="Utilities"/>
        <s v="Consumer, Cyclical"/>
        <s v="#N/A Field Not Applicable"/>
        <m/>
      </sharedItems>
    </cacheField>
    <cacheField name="SECURITY_NAME" numFmtId="0">
      <sharedItems containsBlank="1"/>
    </cacheField>
    <cacheField name="PX_LAST" numFmtId="2">
      <sharedItems containsSemiMixedTypes="0" containsString="0" containsNumber="1" minValue="1" maxValue="600.44000000000005"/>
    </cacheField>
    <cacheField name="PX_VOLUME" numFmtId="2">
      <sharedItems containsString="0" containsBlank="1" containsNumber="1" minValue="819090" maxValue="137426125"/>
    </cacheField>
    <cacheField name="CUR_MKT_CAP" numFmtId="2">
      <sharedItems containsString="0" containsBlank="1" containsNumber="1" minValue="12073680676.630001" maxValue="2226919053790.0005"/>
    </cacheField>
    <cacheField name="TOT_MKT_VAL" numFmtId="2">
      <sharedItems containsString="0" containsBlank="1" containsNumber="1" minValue="14610.88067663" maxValue="3778795.5016804403"/>
    </cacheField>
    <cacheField name="BEST_DIV_YLD" numFmtId="2">
      <sharedItems containsString="0" containsBlank="1" containsNumber="1" minValue="0.55000297459694214" maxValue="5.2291540480516856"/>
    </cacheField>
    <cacheField name="DIVIDEND_INDICATED_YIELD" numFmtId="2">
      <sharedItems containsString="0" containsBlank="1" containsNumber="1" minValue="0.58302101200159817" maxValue="5.1685845806168809" count="103">
        <n v="4.573934956600791"/>
        <n v="3.8315010133084941"/>
        <n v="3.385385521718097"/>
        <n v="3.5282257463662856"/>
        <n v="3.2742968413212026"/>
        <n v="4.8632220777455553"/>
        <n v="3.7353466232767705"/>
        <n v="3.9415340702372008"/>
        <n v="5.13698622714241"/>
        <n v="5.1685845806168809"/>
        <n v="3.7408148995541541"/>
        <n v="2.9515559731186576"/>
        <n v="4.7619047985282004"/>
        <n v="3.5553475958751273"/>
        <n v="3.3746898617992924"/>
        <n v="2.6405752232146971"/>
        <n v="1.6679176048703195"/>
        <n v="2.8350178315142256"/>
        <n v="3.1353536278310443"/>
        <n v="2.6076469246064082"/>
        <n v="2.860533335648026"/>
        <n v="3.6972847238294935"/>
        <n v="3.7821974783873453"/>
        <n v="3.8963774722869799"/>
        <n v="4.257641765228005"/>
        <n v="3.7390774911168481"/>
        <n v="3.705217311824315"/>
        <n v="4.2527338279408928"/>
        <n v="3.1293880497082065"/>
        <n v="3.2981944325547317"/>
        <n v="2.708909902027306"/>
        <n v="4.203152270325428"/>
        <n v="4.100502435885482"/>
        <n v="3.5873623392701983"/>
        <n v="3.8466470060264135"/>
        <n v="3.4248596593486837"/>
        <n v="3.4529914203872023"/>
        <n v="3.2232070910556008"/>
        <n v="3.5045608212841404"/>
        <n v="2.8632025956349052"/>
        <n v="2.9393878931354469"/>
        <n v="3.3547826379044148"/>
        <n v="3.6156782252673541"/>
        <n v="4.1434927962645807"/>
        <n v="2.810236683564161"/>
        <n v="2.3167513383310179"/>
        <n v="2.6273242356288273"/>
        <n v="2.2437841404995247"/>
        <n v="1.8714602079863503"/>
        <n v="3.0493615853666056"/>
        <n v="2.5539608887594722"/>
        <n v="2.8861921785228879"/>
        <n v="2.6728646620839642"/>
        <n v="3.1971582087487986"/>
        <n v="4.2247570764681024"/>
        <n v="1.3106423070961735"/>
        <n v="3.408606731998296"/>
        <n v="2.821420615530299"/>
        <n v="3.0443216860961457"/>
        <n v="2.4578172056242207"/>
        <n v="3.1071510493605548"/>
        <n v="3.2509493800818849"/>
        <n v="2.8358300379955419"/>
        <n v="3.5398229644306327"/>
        <n v="2.5474955689721774"/>
        <n v="2.7499417088891693"/>
        <n v="2.6462395211116188"/>
        <n v="2.4351408678772768"/>
        <n v="2.4815361115921899"/>
        <n v="1.2516762954150309"/>
        <n v="2.279462046956918"/>
        <n v="2.6932584043558241"/>
        <n v="2.570816574423576"/>
        <n v="2.2879555093285537"/>
        <n v="2.670299779491788"/>
        <n v="2.5773951679960163"/>
        <n v="2.6397127105761329"/>
        <n v="1.1937595584602279"/>
        <n v="2.386970019213305"/>
        <n v="2.0663117791860977"/>
        <n v="1.9938649575403133"/>
        <n v="0.58302101200159817"/>
        <n v="1.4845360280217677"/>
        <n v="0.75369309617123903"/>
        <n v="2.9011426490749579"/>
        <n v="1.8650735412935604"/>
        <n v="1.6601907411088208"/>
        <n v="2.4629363256570316"/>
        <n v="2.5016633336415546"/>
        <n v="2.3172530521210404"/>
        <n v="2.3598819977455063"/>
        <n v="1.7326330866228361"/>
        <n v="2.4146668725121052"/>
        <n v="2.739189935742794"/>
        <n v="1.8810883519791259"/>
        <n v="0.98194489193597023"/>
        <n v="1.129629656120583"/>
        <n v="0.86449100800436285"/>
        <n v="1.4021393879881894"/>
        <n v="0.66865325727836356"/>
        <m/>
        <n v="2.8670330297216897"/>
        <n v="0.97610808767860469"/>
      </sharedItems>
    </cacheField>
    <cacheField name="DVD_PAY_DT" numFmtId="0">
      <sharedItems containsBlank="1"/>
    </cacheField>
    <cacheField name="DVD_TYP_LAST" numFmtId="0">
      <sharedItems containsBlank="1"/>
    </cacheField>
    <cacheField name="RTG_SP_LT_LC_ISSUER_CREDIT" numFmtId="0">
      <sharedItems containsBlank="1"/>
    </cacheField>
    <cacheField name="RETURN_ON_ASSET" numFmtId="2">
      <sharedItems containsString="0" containsBlank="1" containsNumber="1" minValue="-2.6495203102674014" maxValue="36.589112768562842" count="103">
        <n v="6.9157246576601414"/>
        <n v="7.4912024120567979"/>
        <n v="8.3583829400460168"/>
        <n v="1.2246929342861523"/>
        <n v="2.6057103339261016"/>
        <n v="0.54499239923241771"/>
        <n v="8.4974396687911966"/>
        <n v="25.106869039995843"/>
        <n v="3.916226800612975"/>
        <n v="6.0172447486183538"/>
        <n v="4.9992272024729525"/>
        <n v="14.358403159253728"/>
        <n v="0.80826371999577029"/>
        <n v="16.128911373430764"/>
        <n v="1.5758648826607606"/>
        <n v="12.066403100624594"/>
        <n v="32.047416020744471"/>
        <n v="5.8022267704402957"/>
        <n v="9.4023904382470125"/>
        <n v="1.2963037908480455"/>
        <n v="1.4655709912219863"/>
        <n v="0.53466345784573577"/>
        <n v="5.9625013876473085"/>
        <n v="6.2258320826344127"/>
        <n v="1.3714803706522225"/>
        <n v="1.2702957824074561"/>
        <n v="1.8155193046545317"/>
        <n v="1.0618006541573421"/>
        <n v="3.0411447980950896"/>
        <n v="2.426290901012409"/>
        <n v="36.589112768562842"/>
        <n v="1.2016776007144498"/>
        <n v="0.77801855461262504"/>
        <n v="2.254657364387409"/>
        <n v="1.039718015871453"/>
        <n v="8.4087686770640193"/>
        <n v="1.7876079080208787"/>
        <n v="0.91894909169278061"/>
        <n v="15.059117127146168"/>
        <n v="2.3278161456322013"/>
        <n v="8.2660776484580758"/>
        <n v="7.1769960040742777"/>
        <n v="9.7665608111872526"/>
        <n v="12.029881227495029"/>
        <n v="3.5450165915552181"/>
        <n v="11.564162545773987"/>
        <n v="2.8210592509782"/>
        <n v="7.9703076592742548"/>
        <n v="4.5375705483117841"/>
        <n v="14.571921356217112"/>
        <n v="11.301978843698706"/>
        <n v="11.199791368978088"/>
        <n v="4.6422523647435128"/>
        <n v="-2.6495203102674014"/>
        <n v="10.237148427658052"/>
        <n v="13.074780071162232"/>
        <n v="1.1071656901084679"/>
        <n v="2.7092488618333492"/>
        <n v="7.214943426040012"/>
        <n v="5.1990226049060162"/>
        <n v="0.76800579466230645"/>
        <n v="3.8702843126745821"/>
        <n v="11.037755312564473"/>
        <n v="12.861757002137198"/>
        <n v="2.9252312063317194"/>
        <n v="2.0767525471232151"/>
        <n v="22.15323132216664"/>
        <n v="10.826102158227648"/>
        <n v="0.99851567640618122"/>
        <n v="28.687011352890181"/>
        <n v="27.391677918252118"/>
        <n v="13.628343425432091"/>
        <n v="5.2046385707874281"/>
        <n v="6.2437194345816307"/>
        <n v="15.361401699156001"/>
        <n v="12.317559442182324"/>
        <n v="6.4463243342635632"/>
        <n v="8.1846302493615291"/>
        <n v="1.0498006388209933"/>
        <n v="8.2718082465941247"/>
        <n v="4.525134452598838"/>
        <n v="26.374664758278559"/>
        <n v="4.792560801144492"/>
        <n v="16.993512465818533"/>
        <n v="14.606061438709899"/>
        <n v="6.6698125272874016"/>
        <n v="10.525096735516922"/>
        <n v="10.758579282135955"/>
        <n v="12.967897474939729"/>
        <n v="3.459184092683127"/>
        <n v="13.948507954438485"/>
        <n v="16.751052761951946"/>
        <n v="6.4022630181272371"/>
        <n v="2.9345023820555776"/>
        <n v="5.3848687549588474"/>
        <n v="22.175226401177682"/>
        <n v="16.361253042989755"/>
        <n v="9.3443845554086575"/>
        <n v="15.163450779909542"/>
        <n v="29.64002209880492"/>
        <m/>
        <n v="8.6107339079371581"/>
        <n v="7.7711856059585882"/>
      </sharedItems>
    </cacheField>
    <cacheField name="EBITDA_GROWTH" numFmtId="2">
      <sharedItems containsString="0" containsBlank="1" containsNumber="1" minValue="-84.260479831268128" maxValue="1219.6389891696751"/>
    </cacheField>
    <cacheField name="EQY_DPS_NET_3YR_GROWTH" numFmtId="2">
      <sharedItems containsString="0" containsBlank="1" containsNumber="1" minValue="0" maxValue="37.531539916992188"/>
    </cacheField>
    <cacheField name="NET_INC_GROWTH" numFmtId="2">
      <sharedItems containsString="0" containsBlank="1" containsNumber="1" minValue="-66.488685481820497" maxValue="4960.9756097560976" count="98">
        <n v="4960.9756097560976"/>
        <m/>
        <n v="36.722444525281922"/>
        <n v="-58.784022622834925"/>
        <n v="150.04332755632583"/>
        <n v="29.932144813925078"/>
        <n v="2.737030411449016"/>
        <n v="23.953710465704173"/>
        <n v="48.910514068119319"/>
        <n v="84.646950615537008"/>
        <n v="58.506731946144434"/>
        <n v="859.79151154132535"/>
        <n v="130.43875685557586"/>
        <n v="-7.5808576028098935"/>
        <n v="846.32638917765109"/>
        <n v="-18.873898678414097"/>
        <n v="128.72396659266306"/>
        <n v="-66.488685481820497"/>
        <n v="22.553374408941107"/>
        <n v="171.37567644545712"/>
        <n v="263.48547717842325"/>
        <n v="95.457930007446009"/>
        <n v="60.576729179270011"/>
        <n v="-23.165283982131463"/>
        <n v="6.1997703788748568"/>
        <n v="13.090314076632881"/>
        <n v="22.252497729336966"/>
        <n v="38.856121537086686"/>
        <n v="43.685854529228024"/>
        <n v="98.714583144745177"/>
        <n v="183.80537400145244"/>
        <n v="-24.517759744578953"/>
        <n v="18.944844124700239"/>
        <n v="-20.469440579872931"/>
        <n v="21.213242093582394"/>
        <n v="-4.9332503947557296"/>
        <n v="-13.092205807437596"/>
        <n v="19.116825041922862"/>
        <n v="-24.387646432374869"/>
        <n v="-22.874149659863946"/>
        <n v="8.6621398421728752"/>
        <n v="8.3590042461077427"/>
        <n v="59.020146520146518"/>
        <n v="8.4181941615750162"/>
        <n v="116.44429619746498"/>
        <n v="13.897970200555232"/>
        <n v="128.56697171381032"/>
        <n v="41.892075574282998"/>
        <n v="26.126242416419259"/>
        <n v="79.205298013245027"/>
        <n v="240.0457009480985"/>
        <n v="-9.881008121155368"/>
        <n v="65.919467234217848"/>
        <n v="1.2745121630446343"/>
        <n v="7.2712268476068393"/>
        <n v="-24.702443098768011"/>
        <n v="3.9259054465026266"/>
        <n v="19.64720194647202"/>
        <n v="6.9943820224719104"/>
        <n v="-5.5555555555555554"/>
        <n v="13.662456946039036"/>
        <n v="-33.698830409356724"/>
        <n v="27.724234416291001"/>
        <n v="21.948027668723125"/>
        <n v="78.707946797809328"/>
        <n v="70.801908307548146"/>
        <n v="73.970757983839945"/>
        <n v="-5.463983243783891E-2"/>
        <n v="34.412378963356751"/>
        <n v="20.956399437412095"/>
        <n v="352.36453732629542"/>
        <n v="9.8180701619712902"/>
        <n v="98.386774588443615"/>
        <n v="12.218399013179251"/>
        <n v="22.404933196300103"/>
        <n v="15.965683197321615"/>
        <n v="5.3517129535779446"/>
        <n v="35.501481828107941"/>
        <n v="52.978808476609359"/>
        <n v="13.298361862690962"/>
        <n v="9.0571224720958181"/>
        <n v="35.629008386778487"/>
        <n v="57.308120133481644"/>
        <n v="17.201017811704833"/>
        <n v="-19.628942486085343"/>
        <n v="10.182476668059618"/>
        <n v="59.501109819258005"/>
        <n v="44.678663239074552"/>
        <n v="52.056737588652481"/>
        <n v="159.42947702060221"/>
        <n v="1.2065136935603258"/>
        <n v="38.368600528443352"/>
        <n v="125.56124458448208"/>
        <n v="25.112443778110944"/>
        <n v="15.642035702378251"/>
        <n v="64.916131055024294"/>
        <n v="111.30887781909539"/>
        <n v="517.69787133397142"/>
      </sharedItems>
    </cacheField>
    <cacheField name="EPS_GROWTH" numFmtId="2">
      <sharedItems containsString="0" containsBlank="1" containsNumber="1" minValue="-58.132530120481931" maxValue="4860" count="98">
        <n v="4860"/>
        <m/>
        <n v="24.58015267175573"/>
        <n v="-58.132530120481931"/>
        <n v="137.36263736263737"/>
        <n v="31.448412698412699"/>
        <n v="19.004524886877824"/>
        <n v="23.72093023255815"/>
        <n v="50.000000000000007"/>
        <n v="172.62569832402235"/>
        <n v="28.169014084507054"/>
        <n v="851.61290322580646"/>
        <n v="143.68932038834947"/>
        <n v="-7.1138211382113816"/>
        <n v="880.16877637130801"/>
        <n v="-16.612903225806456"/>
        <n v="141.28437025189925"/>
        <n v="-38.712630672883613"/>
        <n v="25.196850393700792"/>
        <n v="168.88888888888889"/>
        <n v="388.13559322033899"/>
        <n v="109.52380952380952"/>
        <n v="66.993464052287592"/>
        <n v="-23.389830508474589"/>
        <n v="1.0101010101010111"/>
        <n v="11.936936936936922"/>
        <n v="17.32522796352583"/>
        <n v="38.512396694214893"/>
        <n v="45.016077170418008"/>
        <n v="114.94736842105266"/>
        <n v="187.97155167987006"/>
        <n v="100.32281004709576"/>
        <n v="19.45205479452056"/>
        <n v="-19.740634005763688"/>
        <n v="28.671328671328684"/>
        <n v="-1.8072289156626655"/>
        <n v="-13.432835820895514"/>
        <n v="22.120961060480528"/>
        <n v="-24.128686327077745"/>
        <n v="-22.028985507246382"/>
        <n v="8.1171119449985927"/>
        <n v="8.4210526315789558"/>
        <n v="63.188073394495412"/>
        <n v="6.0931899641577036"/>
        <n v="116.51542649727769"/>
        <n v="5.7401812688821732"/>
        <n v="217.46031746031747"/>
        <n v="41.860465116279073"/>
        <n v="25.555555555555539"/>
        <n v="5.3061224489795871"/>
        <n v="242.85714285714286"/>
        <n v="-9.8240469208211145"/>
        <n v="73.115860517435323"/>
        <n v="-0.28089887640450084"/>
        <n v="6.1281337047353821"/>
        <n v="-24.929971988795511"/>
        <n v="8.5937500000000018"/>
        <n v="20.634920634920618"/>
        <n v="7.1984435797665398"/>
        <n v="-5.2830188679245333"/>
        <n v="9.3484419263456111"/>
        <n v="-23.888888888888886"/>
        <n v="30.133555926544236"/>
        <n v="26.329113924050631"/>
        <n v="91.489361702127681"/>
        <n v="73.840206185567013"/>
        <n v="74.454148471615724"/>
        <n v="-0.32679738562092259"/>
        <n v="34.347826086956523"/>
        <n v="23.387096774193552"/>
        <n v="351.89873417721515"/>
        <n v="10.916179337231979"/>
        <n v="96.534653465346551"/>
        <n v="12.939001848428822"/>
        <n v="22.147651006711413"/>
        <n v="17.967599410898377"/>
        <n v="6.4572425828970195"/>
        <n v="37.343749999999979"/>
        <n v="55.907172995780577"/>
        <n v="13.705904724656829"/>
        <n v="8.4778420038535547"/>
        <n v="47.784810126582265"/>
        <n v="58.167330677290856"/>
        <n v="18.098159509202464"/>
        <n v="-18.730158730158728"/>
        <n v="9.289617486338793"/>
        <n v="59.212598425196852"/>
        <n v="55.341055341055352"/>
        <n v="53.276353276353277"/>
        <n v="171.95226190476194"/>
        <n v="2.725366876310289"/>
        <n v="39.518900343642592"/>
        <n v="123.31288343558285"/>
        <n v="24.861878453038671"/>
        <n v="15.940224159402257"/>
        <n v="71.299093655589118"/>
        <n v="115.85810586234601"/>
        <n v="508.5696403479364"/>
      </sharedItems>
    </cacheField>
    <cacheField name="FREE_CASH_FLOW_1_YEAR_GROWTH" numFmtId="2">
      <sharedItems containsString="0" containsBlank="1" containsNumber="1" minValue="-414.25233644859628" maxValue="3857.1803852889657"/>
    </cacheField>
    <cacheField name="VOLATILITY_30D" numFmtId="2">
      <sharedItems containsSemiMixedTypes="0" containsString="0" containsNumber="1" minValue="0" maxValue="90.645051866900275"/>
    </cacheField>
    <cacheField name="VOLATILITY_90D" numFmtId="2">
      <sharedItems containsSemiMixedTypes="0" containsString="0" containsNumber="1" minValue="0" maxValue="61.333202621895687"/>
    </cacheField>
    <cacheField name="VOLATILITY_90D2" numFmtId="2">
      <sharedItems containsSemiMixedTypes="0" containsString="0" containsNumber="1" minValue="0" maxValue="61.333202621895687"/>
    </cacheField>
    <cacheField name="VOLATILITY_360D" numFmtId="2">
      <sharedItems containsSemiMixedTypes="0" containsString="0" containsNumber="1" minValue="0" maxValue="45.167063973165973"/>
    </cacheField>
    <cacheField name="CURRENT_TRR_YTD" numFmtId="2">
      <sharedItems containsString="0" containsBlank="1" containsNumber="1" minValue="-37.526870000000002" maxValue="53.342680000000001" count="103">
        <n v="-10.974489999999999"/>
        <n v="53.342680000000001"/>
        <n v="45.741729999999997"/>
        <n v="-17.902889999999999"/>
        <n v="9.1203430000000001"/>
        <n v="-6.7486730000000001"/>
        <n v="13.70636"/>
        <n v="-37.526870000000002"/>
        <n v="-1.5005919999999999"/>
        <n v="-2.3799640000000002"/>
        <n v="3.0864319999999998"/>
        <n v="23.14706"/>
        <n v="-14.70261"/>
        <n v="-18.935980000000001"/>
        <n v="-6.854565"/>
        <n v="20.111329999999999"/>
        <n v="5.4501210000000002"/>
        <n v="24.18207"/>
        <n v="11.849069999999999"/>
        <n v="-19.312609999999999"/>
        <n v="21.911100000000001"/>
        <n v="-3.346206"/>
        <n v="-17.458760000000002"/>
        <n v="2.0777839999999999"/>
        <n v="-20.17944"/>
        <n v="-11.66062"/>
        <n v="9.1492769999999997"/>
        <n v="-2.544149"/>
        <n v="13.922599999999999"/>
        <n v="14.32321"/>
        <n v="-8.6935669999999998"/>
        <n v="-20.58982"/>
        <n v="-16.104790000000001"/>
        <n v="6.7011690000000002"/>
        <n v="-21.121860000000002"/>
        <n v="6.1075309999999998"/>
        <n v="5.7213079999999996"/>
        <n v="0.74958279999999999"/>
        <n v="-17.844470000000001"/>
        <n v="16.263639999999999"/>
        <n v="-8.295223"/>
        <n v="-19.52094"/>
        <n v="-9.3974480000000007"/>
        <n v="-17.387460000000001"/>
        <n v="8.3023480000000003"/>
        <n v="-32.298990000000003"/>
        <n v="10.399609999999999"/>
        <n v="-3.3419430000000001"/>
        <n v="-7.1442240000000004"/>
        <n v="-9.7664840000000002"/>
        <n v="4.7908419999999996"/>
        <n v="3.7634590000000001"/>
        <n v="7.3165360000000002"/>
        <n v="2.0593300000000001"/>
        <n v="-34.768749999999997"/>
        <n v="9.0096129999999999"/>
        <n v="-24.886759999999999"/>
        <n v="0.82936330000000003"/>
        <n v="0.92314770000000002"/>
        <n v="-0.30219629999999997"/>
        <n v="-23.591740000000001"/>
        <n v="-33.958840000000002"/>
        <n v="-6.0053970000000003"/>
        <n v="-31.358219999999999"/>
        <n v="4.7779759999999998"/>
        <n v="8.4353309999999997"/>
        <n v="-30.38475"/>
        <n v="-14.8165"/>
        <n v="-23.516870000000001"/>
        <n v="-21.535399999999999"/>
        <n v="-27.74718"/>
        <n v="-12.97437"/>
        <n v="-15.641999999999999"/>
        <n v="-7.2066080000000001"/>
        <n v="-36.49277"/>
        <n v="-12.365869999999999"/>
        <n v="-28.531880000000001"/>
        <n v="-2.9775390000000002"/>
        <n v="-23.300439999999998"/>
        <n v="-8.0433020000000006"/>
        <n v="-14.9663"/>
        <n v="-6.1847190000000003"/>
        <n v="-8.6450820000000004"/>
        <n v="-7.8278480000000004"/>
        <n v="-25.632190000000001"/>
        <n v="-20.703250000000001"/>
        <n v="-18.930240000000001"/>
        <n v="-8.9943310000000007"/>
        <n v="-10.98019"/>
        <n v="-6.9998139999999998"/>
        <n v="-12.25099"/>
        <n v="-28.02543"/>
        <n v="-21.511479999999999"/>
        <n v="-36.806480000000001"/>
        <n v="-16.995619999999999"/>
        <n v="-24.56578"/>
        <n v="-35.050640000000001"/>
        <n v="-26.41741"/>
        <n v="-32.894039999999997"/>
        <n v="-22.30273"/>
        <m/>
        <n v="-8.2335563050000005"/>
        <n v="17.137341533140777"/>
      </sharedItems>
    </cacheField>
    <cacheField name="Rating" numFmtId="0">
      <sharedItems containsSemiMixedTypes="0" containsString="0" containsNumber="1" minValue="0" maxValue="10"/>
    </cacheField>
    <cacheField name="Normalized_dividend" numFmtId="0">
      <sharedItems containsString="0" containsBlank="1" containsNumber="1" minValue="-2.3399171122042071" maxValue="2.3578859554055911"/>
    </cacheField>
    <cacheField name="Normalized_DPS_Growth" numFmtId="0">
      <sharedItems containsString="0" containsBlank="1" containsNumber="1" minValue="-1.3192414227491258" maxValue="4.702408139208587"/>
    </cacheField>
    <cacheField name="Normalized_EPS_Growth" numFmtId="0">
      <sharedItems containsString="0" containsBlank="1" containsNumber="1" minValue="-0.34211762201100476" maxValue="9.3284016932115019"/>
    </cacheField>
    <cacheField name="Normalized_Curr_return" numFmtId="0">
      <sharedItems containsString="0" containsBlank="1" containsNumber="1" minValue="-1.709326597614431" maxValue="3.5931031768213155"/>
    </cacheField>
    <cacheField name="Normalized_vol" numFmtId="0">
      <sharedItems containsString="0" containsBlank="1" containsNumber="1" minValue="-1.4537911132916002" maxValue="3.3933443648204382"/>
    </cacheField>
    <cacheField name="Score" numFmtId="0">
      <sharedItems containsString="0" containsBlank="1" containsNumber="1" minValue="-49.660967524213383" maxValue="117.180811064658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s v="GILD US Equity"/>
    <s v="ETF"/>
    <n v="74895"/>
    <n v="247"/>
    <n v="1.1776173531125658"/>
    <s v="CAD"/>
    <n v="6134642.8600000003"/>
    <d v="2022-05-20T00:00:00"/>
    <d v="2022-05-20T00:00:00"/>
    <s v="ZDY CN Equity"/>
    <s v="GILD US Equity"/>
    <s v="N"/>
    <s v="Health Care"/>
    <x v="0"/>
    <s v="Gilead Sciences Inc"/>
    <n v="63.84"/>
    <n v="6814570"/>
    <n v="80075370520.320007"/>
    <n v="109136.37052032001"/>
    <n v="4.4329573934837088"/>
    <x v="0"/>
    <s v="6/29/2022"/>
    <s v="Regular Cash"/>
    <s v="BBB+"/>
    <x v="0"/>
    <n v="111.88395665851101"/>
    <n v="6.9178109169006348"/>
    <x v="0"/>
    <x v="0"/>
    <n v="43.721734503857412"/>
    <n v="23.235621175654579"/>
    <n v="21.88100354552958"/>
    <n v="21.88100354552958"/>
    <n v="20.002746367043034"/>
    <x v="0"/>
    <n v="3"/>
    <n v="1.7486812663733602"/>
    <n v="-0.20933137990003958"/>
    <n v="9.3284016932115019"/>
    <n v="-0.15993925835576583"/>
    <n v="-0.87847322288075602"/>
    <n v="117.18081106465897"/>
  </r>
  <r>
    <s v="XOM US Equity"/>
    <s v="ETF"/>
    <n v="116806"/>
    <n v="386"/>
    <n v="2.642713517096273"/>
    <s v="CAD"/>
    <n v="13766868.810000001"/>
    <d v="2022-05-20T00:00:00"/>
    <d v="2022-05-20T00:00:00"/>
    <s v="ZDY CN Equity"/>
    <s v="XOM US Equity"/>
    <s v="N"/>
    <s v="Energy"/>
    <x v="1"/>
    <s v="Exxon Mobil Corp"/>
    <n v="91.86"/>
    <n v="28795031"/>
    <n v="386964221658.96002"/>
    <n v="499512.22165896004"/>
    <n v="3.9190071848465058"/>
    <x v="1"/>
    <s v="6/10/2022"/>
    <s v="Regular Cash"/>
    <s v="AA-"/>
    <x v="1"/>
    <n v="168.3896149979301"/>
    <n v="1.7702770233154299"/>
    <x v="1"/>
    <x v="1"/>
    <m/>
    <n v="40.578800902433748"/>
    <n v="36.455455755878631"/>
    <n v="36.455455755878631"/>
    <n v="31.835098039970823"/>
    <x v="1"/>
    <n v="7"/>
    <n v="0.98807498448303721"/>
    <n v="-1.0352139651609837"/>
    <n v="-0.22781168333816001"/>
    <n v="3.5931031768213155"/>
    <n v="0.69962388554066524"/>
    <n v="92.989545596502253"/>
  </r>
  <r>
    <s v="CVX US Equity"/>
    <s v="ETF"/>
    <n v="44616"/>
    <n v="147"/>
    <n v="1.8441355567197619"/>
    <s v="CAD"/>
    <n v="9606781.8599999994"/>
    <d v="2022-05-20T00:00:00"/>
    <d v="2022-05-20T00:00:00"/>
    <s v="ZDY CN Equity"/>
    <s v="CVX US Equity"/>
    <s v="CVX US Equity"/>
    <s v="Energy"/>
    <x v="1"/>
    <s v="Chevron Corp"/>
    <n v="167.82"/>
    <n v="9615014"/>
    <n v="329734994185.91998"/>
    <n v="398987.99418591999"/>
    <n v="3.4143725420092959"/>
    <x v="2"/>
    <s v="6/10/2022"/>
    <s v="Regular Cash"/>
    <s v="AA-"/>
    <x v="2"/>
    <n v="127.44017040471118"/>
    <n v="6.1122956275939941"/>
    <x v="1"/>
    <x v="1"/>
    <n v="1176.797583081571"/>
    <n v="40.153043866539981"/>
    <n v="34.052291280494543"/>
    <n v="34.052291280494543"/>
    <n v="27.447993286036787"/>
    <x v="2"/>
    <n v="7"/>
    <n v="0.53104005441565516"/>
    <n v="-0.338570169454942"/>
    <n v="-0.22781168333816001"/>
    <n v="3.1495717232816269"/>
    <n v="0.43941328860503714"/>
    <n v="79.342549912064982"/>
  </r>
  <r>
    <s v="MS US Equity"/>
    <s v="ETF"/>
    <n v="83051"/>
    <n v="274"/>
    <n v="1.6235278365447883"/>
    <s v="CAD"/>
    <n v="8457554.9299999997"/>
    <d v="2022-05-20T00:00:00"/>
    <d v="2022-05-20T00:00:00"/>
    <s v="ZDY CN Equity"/>
    <s v="MS US Equity"/>
    <s v="MS US Equity"/>
    <s v="Financials"/>
    <x v="2"/>
    <s v="Morgan Stanley"/>
    <n v="79.37"/>
    <n v="8705000"/>
    <n v="138840675762.83002"/>
    <n v="1194721.6757628301"/>
    <n v="3.6991306538994584"/>
    <x v="3"/>
    <s v="5/13/2022"/>
    <s v="Regular Cash"/>
    <s v="A-"/>
    <x v="3"/>
    <n v="14.491291185890406"/>
    <n v="32.635238647460938"/>
    <x v="2"/>
    <x v="2"/>
    <m/>
    <n v="36.690506625793226"/>
    <n v="35.964463278612072"/>
    <n v="35.964463278612072"/>
    <n v="29.573325899563425"/>
    <x v="3"/>
    <n v="4"/>
    <n v="0.67737653748680093"/>
    <n v="3.9168339139011614"/>
    <n v="-0.17947975252345527"/>
    <n v="-0.56422600181604077"/>
    <n v="0.64646004806340951"/>
    <n v="50.101152807826367"/>
  </r>
  <r>
    <s v="NEM US Equity"/>
    <s v="ETF"/>
    <n v="37123"/>
    <n v="123"/>
    <n v="0.61433633072265348"/>
    <s v="CAD"/>
    <n v="3200304.39"/>
    <d v="2022-05-20T00:00:00"/>
    <d v="2022-05-20T00:00:00"/>
    <s v="ZDY CN Equity"/>
    <s v="NEM US Equity"/>
    <s v="N"/>
    <s v="Materials"/>
    <x v="3"/>
    <s v="Newmont Corp"/>
    <n v="67.19"/>
    <n v="6135071"/>
    <n v="53325420029.409996"/>
    <n v="64332.420029409986"/>
    <n v="3.1924393510939129"/>
    <x v="4"/>
    <s v="6/16/2022"/>
    <s v="Regular Cash"/>
    <s v="BBB+"/>
    <x v="4"/>
    <n v="-30.173590793836553"/>
    <n v="15.173721313476563"/>
    <x v="3"/>
    <x v="3"/>
    <n v="-26.648044692737429"/>
    <n v="37.665873545852826"/>
    <n v="38.145314647834454"/>
    <n v="38.145314647834454"/>
    <n v="30.464549630611092"/>
    <x v="4"/>
    <n v="3"/>
    <n v="0.41723228886267499"/>
    <n v="1.115266527168403"/>
    <n v="-0.34211762201100476"/>
    <n v="1.0126366024415419"/>
    <n v="0.88259895675068933"/>
    <n v="48.154856445165208"/>
  </r>
  <r>
    <s v="PRU US Equity"/>
    <s v="ETF"/>
    <n v="24106"/>
    <n v="80"/>
    <n v="0.58600429446570712"/>
    <s v="CAD"/>
    <n v="3052712.37"/>
    <d v="2022-05-20T00:00:00"/>
    <d v="2022-05-20T00:00:00"/>
    <s v="ZDY CN Equity"/>
    <s v="PRU US Equity"/>
    <s v="PRU US Equity"/>
    <s v="Financials"/>
    <x v="2"/>
    <s v="Prudential Financial Inc"/>
    <n v="98.7"/>
    <n v="3614234"/>
    <n v="37012500000"/>
    <n v="899083.5"/>
    <n v="4.9189463019250255"/>
    <x v="5"/>
    <s v="6/16/2022"/>
    <s v="Regular Cash"/>
    <s v="A"/>
    <x v="5"/>
    <m/>
    <n v="7.9154801368713379"/>
    <x v="1"/>
    <x v="1"/>
    <n v="17.256214149139581"/>
    <n v="27.689530320101458"/>
    <n v="30.609417958134937"/>
    <n v="30.609417958134937"/>
    <n v="27.104768136074846"/>
    <x v="5"/>
    <n v="5"/>
    <n v="2.0450491838165514"/>
    <n v="-4.9262956523268835E-2"/>
    <n v="-0.22781168333816001"/>
    <n v="8.6646070636363412E-2"/>
    <n v="6.6624770981099327E-2"/>
    <n v="45.529406400254999"/>
  </r>
  <r>
    <s v="ABBV US Equity"/>
    <s v="ETF"/>
    <n v="67447"/>
    <n v="223"/>
    <n v="2.5085735446931969"/>
    <s v="CAD"/>
    <n v="13068084.25"/>
    <d v="2022-05-20T00:00:00"/>
    <d v="2022-05-20T00:00:00"/>
    <s v="ZDY CN Equity"/>
    <s v="ABBV US Equity"/>
    <s v="ABBV US Equity"/>
    <s v="Health Care"/>
    <x v="0"/>
    <s v="AbbVie Inc"/>
    <n v="151.01"/>
    <n v="6746396"/>
    <n v="266851293633.82999"/>
    <n v="365621.29363382998"/>
    <n v="3.7745844646049931"/>
    <x v="6"/>
    <s v="5/16/2022"/>
    <s v="Regular Cash"/>
    <s v="BBB+"/>
    <x v="6"/>
    <n v="47.958504382558523"/>
    <n v="10.109405517578125"/>
    <x v="4"/>
    <x v="4"/>
    <n v="30.970815961882074"/>
    <n v="30.75170143855409"/>
    <n v="24.053895443682482"/>
    <n v="24.053895443682482"/>
    <n v="21.14118942892901"/>
    <x v="6"/>
    <n v="3"/>
    <n v="0.88956705155483096"/>
    <n v="0.30273565149866599"/>
    <n v="4.2284339831176521E-2"/>
    <n v="1.280240360651729"/>
    <n v="-0.64319615229881455"/>
    <n v="43.414386634441477"/>
  </r>
  <r>
    <s v="TROW US Equity"/>
    <s v="ETF"/>
    <n v="11927"/>
    <n v="39"/>
    <n v="0.35773850033263721"/>
    <s v="CAD"/>
    <n v="1863591.71"/>
    <d v="2022-05-20T00:00:00"/>
    <d v="2022-05-20T00:00:00"/>
    <s v="ZDY CN Equity"/>
    <s v="TROW US Equity"/>
    <s v="N"/>
    <s v="Financials"/>
    <x v="2"/>
    <s v="T Rowe Price Group Inc"/>
    <n v="121.78"/>
    <n v="1880484"/>
    <n v="27680182261.82"/>
    <n v="29518.182261819999"/>
    <n v="3.9530300541960912"/>
    <x v="7"/>
    <s v="6/29/2022"/>
    <s v="Regular Cash"/>
    <s v="#N/A N/A"/>
    <x v="7"/>
    <n v="33.022174293994766"/>
    <n v="37.531539916992188"/>
    <x v="5"/>
    <x v="5"/>
    <n v="88.517279821627639"/>
    <n v="49.463761544089124"/>
    <n v="39.062306692766668"/>
    <n v="39.062306692766668"/>
    <n v="30.097580525096184"/>
    <x v="7"/>
    <n v="0"/>
    <n v="1.1008012883807838"/>
    <n v="4.702408139208587"/>
    <n v="-0.16597469936700246"/>
    <n v="-1.709326597614431"/>
    <n v="0.98188930905123151"/>
    <n v="43.012721304255209"/>
  </r>
  <r>
    <s v="IBM US Equity"/>
    <s v="ETF"/>
    <n v="59980"/>
    <n v="198"/>
    <n v="1.8980186799253247"/>
    <s v="CAD"/>
    <n v="9887478.9100000001"/>
    <d v="2022-05-20T00:00:00"/>
    <d v="2022-05-20T00:00:00"/>
    <s v="ZDY CN Equity"/>
    <s v="IBM US Equity"/>
    <s v="IBM US Equity"/>
    <s v="Information Technology"/>
    <x v="4"/>
    <s v="International Business Machine"/>
    <n v="128.47999999999999"/>
    <n v="6914458"/>
    <n v="115559450556"/>
    <n v="195552.450556"/>
    <n v="5.1759028642590295"/>
    <x v="8"/>
    <s v="6/10/2022"/>
    <s v="Regular Cash"/>
    <s v="A-"/>
    <x v="8"/>
    <n v="15.643397813288479"/>
    <n v="1.248180747032166"/>
    <x v="6"/>
    <x v="6"/>
    <n v="-31.099557096090891"/>
    <n v="36.341489522891123"/>
    <n v="26.894639845262937"/>
    <n v="26.894639845262937"/>
    <n v="24.391772253962575"/>
    <x v="8"/>
    <n v="4"/>
    <n v="2.3255141782701116"/>
    <n v="-1.1189803339359963"/>
    <n v="-0.19044310413261417"/>
    <n v="0.39288265872390787"/>
    <n v="-0.33560513884616611"/>
    <n v="41.917650970732623"/>
  </r>
  <r>
    <s v="VZ US Equity"/>
    <s v="ETF"/>
    <n v="213658"/>
    <n v="706"/>
    <n v="2.6064294845044325"/>
    <s v="CAD"/>
    <n v="13577851.91"/>
    <d v="2022-05-20T00:00:00"/>
    <d v="2022-05-20T00:00:00"/>
    <s v="ZDY CN Equity"/>
    <s v="VZ US Equity"/>
    <s v="VZ US Equity"/>
    <s v="Communication Services"/>
    <x v="5"/>
    <s v="Verizon Communications Inc"/>
    <n v="49.53"/>
    <n v="24181815"/>
    <n v="208008352510.53"/>
    <n v="454035.35251053004"/>
    <n v="5.2291540480516856"/>
    <x v="9"/>
    <s v="5/2/2022"/>
    <s v="Regular Cash"/>
    <s v="BBB+"/>
    <x v="9"/>
    <n v="6.6352969206027756"/>
    <n v="2.0434613227844238"/>
    <x v="7"/>
    <x v="7"/>
    <n v="-18.336443841194434"/>
    <n v="29.285882692424181"/>
    <n v="22.486092307031676"/>
    <n v="22.486092307031676"/>
    <n v="16.951616833661031"/>
    <x v="9"/>
    <n v="3"/>
    <n v="2.3578859554055911"/>
    <n v="-0.99138362617490816"/>
    <n v="-0.18116924078824778"/>
    <n v="0.34156944901168734"/>
    <n v="-0.81295523214716903"/>
    <n v="37.134027097242317"/>
  </r>
  <r>
    <s v="OMC US Equity"/>
    <s v="ETF"/>
    <n v="12902"/>
    <n v="43"/>
    <n v="0.23785228989711618"/>
    <s v="CAD"/>
    <n v="1239060.25"/>
    <d v="2022-05-20T00:00:00"/>
    <d v="2022-05-20T00:00:00"/>
    <s v="ZDY CN Equity"/>
    <s v="OMC US Equity"/>
    <s v="N"/>
    <s v="Communication Services"/>
    <x v="5"/>
    <s v="Omnicom Group Inc"/>
    <n v="74.849999999999994"/>
    <n v="1369618"/>
    <n v="15399091397.4"/>
    <n v="19293.391397400002"/>
    <n v="3.9786239144956586"/>
    <x v="10"/>
    <s v="7/8/2022"/>
    <s v="Regular Cash"/>
    <s v="BBB+"/>
    <x v="10"/>
    <n v="26.444141047973275"/>
    <n v="4.5515899658203116"/>
    <x v="8"/>
    <x v="8"/>
    <n v="-22.410865874363314"/>
    <n v="32.648089844437607"/>
    <n v="39.21674162443616"/>
    <n v="39.21674162443616"/>
    <n v="29.207477789056803"/>
    <x v="10"/>
    <n v="3"/>
    <n v="0.89516917323214273"/>
    <n v="-0.5889734991704253"/>
    <n v="-0.12949673090452152"/>
    <n v="0.66054517750661734"/>
    <n v="0.99861126302860492"/>
    <n v="36.915697344311781"/>
  </r>
  <r>
    <s v="MRK US Equity"/>
    <s v="ETF"/>
    <n v="105844"/>
    <n v="350"/>
    <n v="2.4387570010672244"/>
    <s v="CAD"/>
    <n v="12704384.140000001"/>
    <d v="2022-05-20T00:00:00"/>
    <d v="2022-05-20T00:00:00"/>
    <s v="ZDY CN Equity"/>
    <s v="MRK US Equity"/>
    <s v="MRK US Equity"/>
    <s v="Health Care"/>
    <x v="0"/>
    <s v="Merck &amp; Co Inc"/>
    <n v="93.55"/>
    <n v="11757111"/>
    <n v="236569710088.75"/>
    <n v="274827.71008875"/>
    <n v="2.7653661143773389"/>
    <x v="11"/>
    <s v="4/7/2022"/>
    <s v="Regular Cash"/>
    <s v="A+"/>
    <x v="11"/>
    <n v="82.793867120954005"/>
    <n v="9.1664524078369141"/>
    <x v="9"/>
    <x v="9"/>
    <n v="65.882554945054949"/>
    <n v="22.277867825761717"/>
    <n v="19.533226366757631"/>
    <n v="19.533226366757631"/>
    <n v="22.702833147542549"/>
    <x v="11"/>
    <n v="6"/>
    <n v="8.6591786774333185E-2"/>
    <n v="0.15144601103152691"/>
    <n v="0.11162206305283769"/>
    <n v="1.8311251044577184"/>
    <n v="-1.1326865767388825"/>
    <n v="35.658152798095848"/>
  </r>
  <r>
    <s v="HBAN US Equity"/>
    <s v="ETF"/>
    <n v="73067"/>
    <n v="241"/>
    <n v="0.23430996232859358"/>
    <s v="CAD"/>
    <n v="1220606.96"/>
    <d v="2022-05-20T00:00:00"/>
    <d v="2022-05-20T00:00:00"/>
    <s v="ZDY CN Equity"/>
    <s v="HBAN US Equity"/>
    <s v="N"/>
    <s v="Financials"/>
    <x v="2"/>
    <s v="Huntington Bancshares Inc/OH"/>
    <n v="13.02"/>
    <n v="14067504"/>
    <n v="18738054060.18"/>
    <n v="172072.05406018"/>
    <n v="5.0230414746543781"/>
    <x v="12"/>
    <s v="7/1/2022"/>
    <s v="Regular Cash"/>
    <s v="BBB+"/>
    <x v="12"/>
    <m/>
    <n v="4.797600269317627"/>
    <x v="10"/>
    <x v="10"/>
    <n v="50.747508305647841"/>
    <n v="31.150193482579585"/>
    <n v="37.503719376885705"/>
    <n v="37.503719376885705"/>
    <n v="33.208084557800326"/>
    <x v="12"/>
    <n v="3"/>
    <n v="1.9412519911733586"/>
    <n v="-0.54950302075232549"/>
    <n v="-0.17242297774174392"/>
    <n v="-0.37748291836805153"/>
    <n v="0.81312810273518665"/>
    <n v="35.187402498517322"/>
  </r>
  <r>
    <s v="UPS US Equity"/>
    <s v="ETF"/>
    <n v="40976"/>
    <n v="135"/>
    <n v="1.7261786549539082"/>
    <s v="CAD"/>
    <n v="8992300.8800000008"/>
    <d v="2022-05-20T00:00:00"/>
    <d v="2022-05-20T00:00:00"/>
    <s v="ZDY CN Equity"/>
    <s v="UPS US Equity"/>
    <s v="UPS US Equity"/>
    <s v="Industrials"/>
    <x v="6"/>
    <s v="United Parcel Service Inc"/>
    <n v="171.04"/>
    <n v="3483296"/>
    <n v="149448996161.91998"/>
    <n v="179149.99616191999"/>
    <n v="3.6149438727782974"/>
    <x v="13"/>
    <s v="6/2/2022"/>
    <s v="Regular Cash"/>
    <s v="A"/>
    <x v="13"/>
    <n v="48.670332642206795"/>
    <n v="10.746677398681641"/>
    <x v="11"/>
    <x v="11"/>
    <n v="114.24608678422825"/>
    <n v="35.249823995722501"/>
    <n v="37.767473304777091"/>
    <n v="37.767473304777091"/>
    <n v="28.49383548282151"/>
    <x v="13"/>
    <n v="5"/>
    <n v="0.70516224057767807"/>
    <n v="0.40498106834492703"/>
    <n v="1.4467139581121988"/>
    <n v="-0.62450898083015316"/>
    <n v="0.84168693327872035"/>
    <n v="33.546884792308965"/>
  </r>
  <r>
    <s v="RF US Equity"/>
    <s v="ETF"/>
    <n v="41567"/>
    <n v="137"/>
    <n v="0.20629192381804692"/>
    <s v="CAD"/>
    <n v="1074650.67"/>
    <d v="2022-05-20T00:00:00"/>
    <d v="2022-05-20T00:00:00"/>
    <s v="ZDY CN Equity"/>
    <s v="RF US Equity"/>
    <s v="N"/>
    <s v="Financials"/>
    <x v="2"/>
    <s v="Regions Financial Corp"/>
    <n v="20.149999999999999"/>
    <n v="7964047"/>
    <n v="18830168290.049999"/>
    <n v="165192.16829005"/>
    <n v="3.5880893300248142"/>
    <x v="14"/>
    <s v="7/1/2022"/>
    <s v="Regular Cash"/>
    <s v="BBB+"/>
    <x v="14"/>
    <m/>
    <n v="9.2489213943481445"/>
    <x v="12"/>
    <x v="12"/>
    <n v="34.200913242009129"/>
    <n v="32.693054627460356"/>
    <n v="41.270519967926624"/>
    <n v="41.270519967926624"/>
    <n v="35.034570003408099"/>
    <x v="14"/>
    <n v="3"/>
    <n v="0.52008259995562578"/>
    <n v="0.16467753144339298"/>
    <n v="5.4724490645888385E-2"/>
    <n v="8.0467049240587285E-2"/>
    <n v="1.220990918773019"/>
    <n v="29.414922392547265"/>
  </r>
  <r>
    <s v="LMT US Equity"/>
    <s v="ETF"/>
    <n v="9907"/>
    <n v="33"/>
    <n v="1.0349518081448326"/>
    <s v="CAD"/>
    <n v="5391445.4500000002"/>
    <d v="2022-05-20T00:00:00"/>
    <d v="2022-05-20T00:00:00"/>
    <s v="ZDY CN Equity"/>
    <s v="LMT US Equity"/>
    <s v="LMT US Equity"/>
    <s v="Industrials"/>
    <x v="6"/>
    <s v="Lockheed Martin Corp"/>
    <n v="424.15"/>
    <n v="1632492"/>
    <n v="112869273022.09998"/>
    <n v="135733.27302209998"/>
    <n v="2.7285158552398916"/>
    <x v="15"/>
    <s v="6/24/2022"/>
    <s v="Regular Cash"/>
    <s v="A-"/>
    <x v="15"/>
    <n v="5.9564832135473074"/>
    <n v="8.7380409240722656"/>
    <x v="13"/>
    <x v="13"/>
    <n v="19.978182951534986"/>
    <n v="20.699995672564015"/>
    <n v="28.649385889510111"/>
    <n v="28.649385889510111"/>
    <n v="22.736954565354509"/>
    <x v="15"/>
    <n v="4"/>
    <n v="-0.23200074803760523"/>
    <n v="8.271065326963864E-2"/>
    <n v="-0.24179958307465327"/>
    <n v="1.6539838603429644"/>
    <n v="-0.14560419620531248"/>
    <n v="29.392730986003912"/>
  </r>
  <r>
    <s v="NUE US Equity"/>
    <s v="ETF"/>
    <n v="7671"/>
    <n v="25"/>
    <n v="0.22666430638215848"/>
    <s v="CAD"/>
    <n v="1180777.92"/>
    <d v="2022-05-20T00:00:00"/>
    <d v="2022-05-20T00:00:00"/>
    <s v="ZDY CN Equity"/>
    <s v="NUE US Equity"/>
    <s v="N"/>
    <s v="Materials"/>
    <x v="3"/>
    <s v="Nucor Corp"/>
    <n v="119.97"/>
    <n v="2869527"/>
    <n v="31912020000"/>
    <n v="36702.103999999999"/>
    <n v="1.6670834375260482"/>
    <x v="16"/>
    <s v="5/11/2022"/>
    <s v="Regular Cash"/>
    <s v="A-"/>
    <x v="16"/>
    <n v="460.92199381452645"/>
    <n v="5.079498291015625"/>
    <x v="14"/>
    <x v="14"/>
    <n v="299.49335071572341"/>
    <n v="55.054627875186966"/>
    <n v="49.900081756247758"/>
    <n v="49.900081756247758"/>
    <n v="44.028795023903562"/>
    <x v="16"/>
    <n v="4"/>
    <n v="-1.2284658225741425"/>
    <n v="-0.50427463143952866"/>
    <n v="1.5028633443122186"/>
    <n v="0.79847141276481171"/>
    <n v="2.1553853171726702"/>
    <n v="26.939852104266986"/>
  </r>
  <r>
    <s v="BMY US Equity"/>
    <s v="ETF"/>
    <n v="83023"/>
    <n v="274"/>
    <n v="1.5579549281278198"/>
    <s v="CAD"/>
    <n v="8115961.4800000004"/>
    <d v="2022-05-20T00:00:00"/>
    <d v="2022-05-20T00:00:00"/>
    <s v="ZDY CN Equity"/>
    <s v="BMY US Equity"/>
    <s v="N"/>
    <s v="Health Care"/>
    <x v="0"/>
    <s v="Bristol-Myers Squibb Co"/>
    <n v="76.19"/>
    <n v="17329678"/>
    <n v="162213406807.49002"/>
    <n v="201864.40680749001"/>
    <n v="2.863892899330621"/>
    <x v="17"/>
    <s v="5/2/2022"/>
    <s v="Regular Cash"/>
    <s v="A+"/>
    <x v="17"/>
    <n v="1219.6389891696751"/>
    <n v="8.338810920715332"/>
    <x v="1"/>
    <x v="1"/>
    <n v="14.549966162869389"/>
    <n v="18.08998039971625"/>
    <n v="16.567678367499706"/>
    <n v="16.567678367499706"/>
    <n v="18.509505757699234"/>
    <x v="17"/>
    <n v="6"/>
    <n v="-3.2798824855148123E-2"/>
    <n v="1.8657241654991625E-2"/>
    <n v="-0.22781168333816001"/>
    <n v="1.8915201195187454"/>
    <n v="-1.4537911132916002"/>
    <n v="26.544970343524259"/>
  </r>
  <r>
    <s v="AMGN US Equity"/>
    <s v="ETF"/>
    <n v="11959"/>
    <n v="40"/>
    <n v="0.72900173570213556"/>
    <s v="CAD"/>
    <n v="3797638.75"/>
    <d v="2022-05-20T00:00:00"/>
    <d v="2022-05-20T00:00:00"/>
    <s v="ZDY CN Equity"/>
    <s v="AMGN US Equity"/>
    <s v="AMGN US Equity"/>
    <s v="Health Care"/>
    <x v="0"/>
    <s v="Amgen Inc"/>
    <n v="247.5"/>
    <n v="3860535"/>
    <n v="132214483417.49998"/>
    <n v="166690.48341749999"/>
    <n v="3.1212121212121211"/>
    <x v="18"/>
    <s v="6/8/2022"/>
    <s v="Regular Cash"/>
    <s v="A-"/>
    <x v="18"/>
    <n v="-13.094593549385102"/>
    <n v="10.130426406860352"/>
    <x v="15"/>
    <x v="15"/>
    <n v="-15.249266862170089"/>
    <n v="20.511394962726825"/>
    <n v="23.190885898285739"/>
    <n v="23.190885898285739"/>
    <n v="21.040581016335395"/>
    <x v="18"/>
    <n v="4"/>
    <n v="0.27488820295248123"/>
    <n v="0.30610829298948239"/>
    <n v="-0.26047761914675605"/>
    <n v="1.1718635744151757"/>
    <n v="-0.73664137058040569"/>
    <n v="26.024928579976343"/>
  </r>
  <r>
    <s v="GS US Equity"/>
    <s v="ETF"/>
    <n v="12615"/>
    <n v="42"/>
    <n v="0.95323746561451395"/>
    <s v="CAD"/>
    <n v="4965765.32"/>
    <d v="2022-05-20T00:00:00"/>
    <d v="2022-05-20T00:00:00"/>
    <s v="ZDY CN Equity"/>
    <s v="GS US Equity"/>
    <s v="N"/>
    <s v="Financials"/>
    <x v="2"/>
    <s v="Goldman Sachs Group Inc/The"/>
    <n v="306.8"/>
    <n v="2201054"/>
    <n v="109849188066.8"/>
    <n v="1422661.1880668001"/>
    <n v="2.8324641460234679"/>
    <x v="19"/>
    <s v="6/29/2022"/>
    <s v="Regular Cash"/>
    <s v="BBB+"/>
    <x v="19"/>
    <n v="47.924464818942674"/>
    <n v="31.339698791503906"/>
    <x v="16"/>
    <x v="16"/>
    <n v="81.304586514947346"/>
    <n v="32.610648014275441"/>
    <n v="30.807565471366257"/>
    <n v="30.807565471366257"/>
    <n v="27.628057201449082"/>
    <x v="19"/>
    <n v="3"/>
    <n v="-0.26573502298516705"/>
    <n v="3.7089744169720085"/>
    <n v="4.9995639480480858E-2"/>
    <n v="-0.64648613517884013"/>
    <n v="8.8079849577411898E-2"/>
    <n v="23.22607589701887"/>
  </r>
  <r>
    <s v="SRE US Equity"/>
    <s v="ETF"/>
    <n v="6552"/>
    <n v="22"/>
    <n v="0.25837520893896349"/>
    <s v="CAD"/>
    <n v="1345971.7"/>
    <d v="2022-05-20T00:00:00"/>
    <d v="2022-05-20T00:00:00"/>
    <s v="ZDY CN Equity"/>
    <s v="SRE US Equity"/>
    <s v="N"/>
    <s v="Utilities"/>
    <x v="7"/>
    <s v="Sempra Energy"/>
    <n v="160.11000000000001"/>
    <n v="1568303"/>
    <n v="50323330320.300003"/>
    <n v="90308.3313203"/>
    <n v="2.9617138217475483"/>
    <x v="20"/>
    <s v="7/15/2022"/>
    <s v="Regular Cash"/>
    <s v="BBB+"/>
    <x v="20"/>
    <n v="-24.439252336448597"/>
    <n v="6.7645783424377441"/>
    <x v="17"/>
    <x v="17"/>
    <n v="43.741007194244602"/>
    <n v="21.600454400950124"/>
    <n v="20.936555898793184"/>
    <n v="20.936555898793184"/>
    <n v="20.344844961117232"/>
    <x v="20"/>
    <n v="3"/>
    <n v="-6.6587851854822341E-3"/>
    <n v="-0.23391637872856794"/>
    <n v="-0.30393229220187135"/>
    <n v="1.7590042333406983"/>
    <n v="-0.98073642144624285"/>
    <n v="22.8610580393375"/>
  </r>
  <r>
    <s v="PFG US Equity"/>
    <s v="ETF"/>
    <n v="14546"/>
    <n v="48"/>
    <n v="0.2480613678299729"/>
    <s v="CAD"/>
    <n v="1292243.1000000001"/>
    <d v="2022-05-20T00:00:00"/>
    <d v="2022-05-20T00:00:00"/>
    <s v="ZDY CN Equity"/>
    <s v="PFG US Equity"/>
    <s v="N"/>
    <s v="Financials"/>
    <x v="2"/>
    <s v="Principal Financial Group Inc"/>
    <n v="69.239999999999995"/>
    <n v="2435832"/>
    <n v="17495855877.479996"/>
    <n v="306068.15587747999"/>
    <n v="3.8734835355285964"/>
    <x v="21"/>
    <s v="6/24/2022"/>
    <s v="Regular Cash"/>
    <s v="A-"/>
    <x v="21"/>
    <m/>
    <n v="5.764594554901123"/>
    <x v="18"/>
    <x v="18"/>
    <n v="-14.901647473690002"/>
    <n v="33.919234489854801"/>
    <n v="31.636136761138488"/>
    <n v="31.636136761138488"/>
    <n v="29.352755393694313"/>
    <x v="21"/>
    <n v="4"/>
    <n v="0.85057352212122439"/>
    <n v="-0.39435615683259628"/>
    <n v="-0.17826714037947602"/>
    <n v="0.28518719169765477"/>
    <n v="0.17779615161325013"/>
    <n v="22.76694282038936"/>
  </r>
  <r>
    <s v="IPG US Equity"/>
    <s v="ETF"/>
    <n v="18089"/>
    <n v="60"/>
    <n v="0.1366428227493745"/>
    <s v="CAD"/>
    <n v="711822.83"/>
    <d v="2022-05-20T00:00:00"/>
    <d v="2022-05-20T00:00:00"/>
    <s v="ZDY CN Equity"/>
    <s v="IPG US Equity"/>
    <s v="N"/>
    <s v="Communication Services"/>
    <x v="5"/>
    <s v="Interpublic Group of Cos Inc/T"/>
    <n v="30.67"/>
    <n v="3155184"/>
    <n v="12073680676.630001"/>
    <n v="14610.88067663"/>
    <n v="3.7919791327029668"/>
    <x v="22"/>
    <s v="3/15/2022"/>
    <s v="Regular Cash"/>
    <s v="BBB"/>
    <x v="22"/>
    <n v="69.662350850469664"/>
    <n v="8.3408384323120117"/>
    <x v="19"/>
    <x v="19"/>
    <n v="11.942608799190326"/>
    <n v="37.374595205990261"/>
    <n v="41.023423467636192"/>
    <n v="41.023423467636192"/>
    <n v="32.497676172543336"/>
    <x v="22"/>
    <n v="1"/>
    <n v="0.93756466135027505"/>
    <n v="1.898254043956089E-2"/>
    <n v="0.10427437821546333"/>
    <n v="-0.5383100801930093"/>
    <n v="1.1942357264006778"/>
    <n v="22.160018073702336"/>
  </r>
  <r>
    <s v="IP US Equity"/>
    <s v="ETF"/>
    <n v="19161"/>
    <n v="63"/>
    <n v="0.22407188855926413"/>
    <s v="CAD"/>
    <n v="1167273.06"/>
    <d v="2022-05-20T00:00:00"/>
    <d v="2022-05-20T00:00:00"/>
    <s v="ZDY CN Equity"/>
    <s v="IP US Equity"/>
    <s v="N"/>
    <s v="Materials"/>
    <x v="3"/>
    <s v="International Paper Co"/>
    <n v="47.48"/>
    <n v="3943025"/>
    <n v="17597481015.720001"/>
    <n v="28402.481015720001"/>
    <n v="4.0395956192080877"/>
    <x v="23"/>
    <s v="6/15/2022"/>
    <s v="Regular Cash"/>
    <s v="BBB"/>
    <x v="23"/>
    <n v="16.86019507663725"/>
    <n v="0"/>
    <x v="20"/>
    <x v="20"/>
    <n v="-35.942906574394463"/>
    <n v="23.83648333707076"/>
    <n v="25.748385902492192"/>
    <n v="25.748385902492192"/>
    <n v="24.827077726633139"/>
    <x v="23"/>
    <n v="1"/>
    <n v="1.054539405582934"/>
    <n v="-1.3192414227491258"/>
    <n v="0.53537896436703369"/>
    <n v="0.60168844071057215"/>
    <n v="-0.45971958284006792"/>
    <n v="21.688736513648522"/>
  </r>
  <r>
    <s v="KEY US Equity"/>
    <s v="ETF"/>
    <n v="49709"/>
    <n v="164"/>
    <n v="0.22429468907301564"/>
    <s v="CAD"/>
    <n v="1168433.71"/>
    <d v="2022-05-20T00:00:00"/>
    <d v="2022-05-20T00:00:00"/>
    <s v="ZDY CN Equity"/>
    <s v="KEY US Equity"/>
    <s v="N"/>
    <s v="Financials"/>
    <x v="2"/>
    <s v="KeyCorp"/>
    <n v="18.32"/>
    <n v="9884173"/>
    <n v="17082866320.08"/>
    <n v="185033.86632008001"/>
    <n v="4.5524017467248905"/>
    <x v="24"/>
    <s v="6/15/2022"/>
    <s v="Regular Cash"/>
    <s v="BBB+"/>
    <x v="24"/>
    <m/>
    <n v="6.452946662902832"/>
    <x v="21"/>
    <x v="21"/>
    <n v="-32.484472049689444"/>
    <n v="31.586786153418096"/>
    <n v="35.998244690964654"/>
    <n v="35.998244690964654"/>
    <n v="32.824933522383034"/>
    <x v="24"/>
    <n v="3"/>
    <n v="1.4246462590157227"/>
    <n v="-0.28391530684912603"/>
    <n v="-1.2455120864475708E-2"/>
    <n v="-0.69706749275543356"/>
    <n v="0.65011784242731341"/>
    <n v="21.0890494723429"/>
  </r>
  <r>
    <s v="USB US Equity"/>
    <s v="ETF"/>
    <n v="77355"/>
    <n v="256"/>
    <n v="0.93756254293228813"/>
    <s v="CAD"/>
    <n v="4884108.87"/>
    <d v="2022-05-20T00:00:00"/>
    <d v="2022-05-20T00:00:00"/>
    <s v="ZDY CN Equity"/>
    <s v="USB US Equity"/>
    <s v="N"/>
    <s v="Financials"/>
    <x v="2"/>
    <s v="US Bancorp"/>
    <n v="49.21"/>
    <n v="8463807"/>
    <n v="73113272387.820007"/>
    <n v="598055.27238782006"/>
    <n v="3.856939646413331"/>
    <x v="25"/>
    <s v="4/15/2022"/>
    <s v="Regular Cash"/>
    <s v="A+"/>
    <x v="25"/>
    <m/>
    <n v="8.4803628921508789"/>
    <x v="22"/>
    <x v="22"/>
    <n v="165.60818083961249"/>
    <n v="25.839561809310922"/>
    <n v="31.364777599326683"/>
    <n v="31.364777599326683"/>
    <n v="27.888439802704717"/>
    <x v="25"/>
    <n v="6"/>
    <n v="0.89338923875640441"/>
    <n v="4.1368176742501928E-2"/>
    <n v="-9.6082498704853511E-2"/>
    <n v="-0.19997639005866963"/>
    <n v="0.148413839165528"/>
    <n v="20.805252145986458"/>
  </r>
  <r>
    <s v="SO US Equity"/>
    <s v="ETF"/>
    <n v="54619"/>
    <n v="180"/>
    <n v="0.9875462895402688"/>
    <s v="CAD"/>
    <n v="5144492.63"/>
    <d v="2022-05-20T00:00:00"/>
    <d v="2022-05-20T00:00:00"/>
    <s v="ZDY CN Equity"/>
    <s v="SO US Equity"/>
    <s v="SO US Equity"/>
    <s v="Utilities"/>
    <x v="7"/>
    <s v="Southern Co/The"/>
    <n v="73.41"/>
    <n v="5758224"/>
    <n v="77999936391.749985"/>
    <n v="168787.93639175"/>
    <n v="3.7093039095491083"/>
    <x v="26"/>
    <s v="6/6/2022"/>
    <s v="Regular Cash"/>
    <s v="BBB+"/>
    <x v="26"/>
    <n v="-12.254093856467744"/>
    <n v="3.2021527290344238"/>
    <x v="23"/>
    <x v="23"/>
    <n v="-36.510791366906474"/>
    <n v="19.615850956766536"/>
    <n v="21.246356090724742"/>
    <n v="21.246356090724742"/>
    <n v="17.66143545591996"/>
    <x v="26"/>
    <n v="3"/>
    <n v="0.85870027375350211"/>
    <n v="-0.80548042011619336"/>
    <n v="-0.2738030848155909"/>
    <n v="1.0143249623277031"/>
    <n v="-0.94719177908030627"/>
    <n v="20.195751881503202"/>
  </r>
  <r>
    <s v="EIX US Equity"/>
    <s v="ETF"/>
    <n v="24021"/>
    <n v="79"/>
    <n v="0.38958780737866361"/>
    <s v="CAD"/>
    <n v="2029506.49"/>
    <d v="2022-05-20T00:00:00"/>
    <d v="2022-05-20T00:00:00"/>
    <s v="ZDY CN Equity"/>
    <s v="EIX US Equity"/>
    <s v="N"/>
    <s v="Utilities"/>
    <x v="7"/>
    <s v="Edison International"/>
    <n v="65.849999999999994"/>
    <n v="1886743"/>
    <n v="25102036923.450001"/>
    <n v="80950.036923449996"/>
    <n v="4.3158694001518603"/>
    <x v="27"/>
    <s v="4/30/2022"/>
    <s v="Regular Cash"/>
    <s v="BBB"/>
    <x v="27"/>
    <n v="20.945945945945947"/>
    <n v="3.82194995880127"/>
    <x v="24"/>
    <x v="24"/>
    <n v="-30.168986083499007"/>
    <n v="28.5789867153389"/>
    <n v="23.298398783459962"/>
    <n v="23.298398783459962"/>
    <n v="21.236173432004573"/>
    <x v="27"/>
    <n v="1"/>
    <n v="1.4196181915823463"/>
    <n v="-0.70603867790730535"/>
    <n v="-0.22582552268293499"/>
    <n v="0.33198890819778726"/>
    <n v="-0.72500005667284007"/>
    <n v="19.463499422971868"/>
  </r>
  <r>
    <s v="AEP US Equity"/>
    <s v="ETF"/>
    <n v="22070"/>
    <n v="73"/>
    <n v="0.54194596269795603"/>
    <s v="CAD"/>
    <n v="2823196.28"/>
    <d v="2022-05-20T00:00:00"/>
    <d v="2022-05-20T00:00:00"/>
    <s v="ZDY CN Equity"/>
    <s v="AEP US Equity"/>
    <s v="N"/>
    <s v="Utilities"/>
    <x v="7"/>
    <s v="American Electric Power Co Inc"/>
    <n v="99.7"/>
    <n v="2925622"/>
    <n v="51200354347.200005"/>
    <n v="108159.45434720001"/>
    <n v="3.2497492477432295"/>
    <x v="28"/>
    <s v="6/10/2022"/>
    <s v="Regular Cash"/>
    <s v="A-"/>
    <x v="28"/>
    <n v="9.275208692195573"/>
    <n v="5.4059128761291504"/>
    <x v="25"/>
    <x v="25"/>
    <n v="22.508155128669795"/>
    <n v="19.701444295178863"/>
    <n v="19.721174836329222"/>
    <n v="19.721174836329222"/>
    <n v="17.573842150801937"/>
    <x v="28"/>
    <n v="4"/>
    <n v="0.26877660711781781"/>
    <n v="-0.45190389877541076"/>
    <n v="-0.20434009559499411"/>
    <n v="1.2928584204354956"/>
    <n v="-1.1123358333913864"/>
    <n v="17.546902273448353"/>
  </r>
  <r>
    <s v="ED US Equity"/>
    <s v="ETF"/>
    <n v="16852"/>
    <n v="56"/>
    <n v="0.39766812636675453"/>
    <s v="CAD"/>
    <n v="2071599.85"/>
    <d v="2022-05-20T00:00:00"/>
    <d v="2022-05-20T00:00:00"/>
    <s v="ZDY CN Equity"/>
    <s v="ED US Equity"/>
    <s v="N"/>
    <s v="Utilities"/>
    <x v="7"/>
    <s v="Consolidated Edison Inc"/>
    <n v="95.81"/>
    <n v="2400453"/>
    <n v="33944998009.779999"/>
    <n v="72645.99800978"/>
    <n v="3.3608182861914204"/>
    <x v="29"/>
    <s v="6/15/2022"/>
    <s v="Regular Cash"/>
    <s v="A-"/>
    <x v="29"/>
    <n v="6.1171925305859629"/>
    <n v="2.459078311920166"/>
    <x v="26"/>
    <x v="26"/>
    <n v="24.547677261613693"/>
    <n v="17.727488557681504"/>
    <n v="19.50766062471298"/>
    <n v="19.50766062471298"/>
    <n v="18.057920141381544"/>
    <x v="29"/>
    <n v="4"/>
    <n v="0.44171481445096583"/>
    <n v="-0.92470104757284177"/>
    <n v="-0.19374510407544029"/>
    <n v="1.3162348583284609"/>
    <n v="-1.1354547921759377"/>
    <n v="16.61998401734634"/>
  </r>
  <r>
    <s v="TXN US Equity"/>
    <s v="ETF"/>
    <n v="33304"/>
    <n v="110"/>
    <n v="1.3928942736951291"/>
    <s v="CAD"/>
    <n v="7256099.6900000004"/>
    <d v="2022-05-20T00:00:00"/>
    <d v="2022-05-20T00:00:00"/>
    <s v="ZDY CN Equity"/>
    <s v="TXN US Equity"/>
    <s v="TXN US Equity"/>
    <s v="Information Technology"/>
    <x v="4"/>
    <s v="Texas Instruments Inc"/>
    <n v="169.81"/>
    <n v="6278490"/>
    <n v="156587548219.44998"/>
    <n v="156204.54821944999"/>
    <n v="2.8337553736529064"/>
    <x v="30"/>
    <s v="5/17/2022"/>
    <s v="Regular Cash"/>
    <s v="A+"/>
    <x v="30"/>
    <n v="43.516388729154684"/>
    <n v="15.118900299072266"/>
    <x v="27"/>
    <x v="27"/>
    <n v="14.644808743169399"/>
    <n v="33.058308827924186"/>
    <n v="33.429830886130027"/>
    <n v="33.429830886130027"/>
    <n v="28.560187309283414"/>
    <x v="30"/>
    <n v="6"/>
    <n v="-0.16199346126762929"/>
    <n v="1.1064709131833703"/>
    <n v="-0.15208479435621694"/>
    <n v="-2.6842593649103332E-2"/>
    <n v="0.37201432675891122"/>
    <n v="15.487283357525992"/>
  </r>
  <r>
    <s v="TFC US Equity"/>
    <s v="ETF"/>
    <n v="74655"/>
    <n v="247"/>
    <n v="0.83993076464427496"/>
    <s v="CAD"/>
    <n v="4375508.95"/>
    <d v="2022-05-20T00:00:00"/>
    <d v="2022-05-20T00:00:00"/>
    <s v="ZDY CN Equity"/>
    <s v="TFC US Equity"/>
    <s v="N"/>
    <s v="Financials"/>
    <x v="2"/>
    <s v="Truist Financial Corp"/>
    <n v="45.68"/>
    <n v="9730275"/>
    <n v="60818986769.280006"/>
    <n v="539461.98676928005"/>
    <n v="4.3826619964973732"/>
    <x v="31"/>
    <s v="6/1/2022"/>
    <s v="Regular Cash"/>
    <s v="A-"/>
    <x v="31"/>
    <m/>
    <n v="5.8267374038696289"/>
    <x v="28"/>
    <x v="28"/>
    <n v="12.50377529447297"/>
    <n v="25.918141585137207"/>
    <n v="32.820758245099832"/>
    <n v="32.820758245099832"/>
    <n v="29.97599616874076"/>
    <x v="31"/>
    <n v="4"/>
    <n v="1.3688230406750523"/>
    <n v="-0.38438581028945884"/>
    <n v="-0.13929661362298706"/>
    <n v="-0.72101403074129289"/>
    <n v="0.30606496826804208"/>
    <n v="14.780005642231149"/>
  </r>
  <r>
    <s v="C US Equity"/>
    <s v="ETF"/>
    <n v="109312"/>
    <n v="361"/>
    <n v="1.3394281396042838"/>
    <s v="CAD"/>
    <n v="6977574.8899999997"/>
    <d v="2022-05-20T00:00:00"/>
    <d v="2022-05-20T00:00:00"/>
    <s v="ZDY CN Equity"/>
    <s v="C US Equity"/>
    <s v="N"/>
    <s v="Financials"/>
    <x v="2"/>
    <s v="Citigroup Inc"/>
    <n v="49.75"/>
    <n v="29025508"/>
    <n v="96610546964.5"/>
    <n v="2149530.5469645001"/>
    <n v="4.2090452261306526"/>
    <x v="32"/>
    <s v="5/27/2022"/>
    <s v="Regular Cash"/>
    <s v="BBB+"/>
    <x v="32"/>
    <n v="26.638715935045838"/>
    <n v="4.2603602409362793"/>
    <x v="29"/>
    <x v="29"/>
    <m/>
    <n v="39.424534985382479"/>
    <n v="31.579893728051339"/>
    <n v="31.579893728051339"/>
    <n v="28.167336531978322"/>
    <x v="32"/>
    <n v="3"/>
    <n v="1.2636606762446239"/>
    <n v="-0.63569908914503304"/>
    <n v="-1.7907821644057857E-3"/>
    <n v="-0.4593030768382797"/>
    <n v="0.17170625083326363"/>
    <n v="14.429315783365132"/>
  </r>
  <r>
    <s v="DUK US Equity"/>
    <s v="ETF"/>
    <n v="39251"/>
    <n v="130"/>
    <n v="1.0617693940703652"/>
    <s v="CAD"/>
    <n v="5531148.1399999997"/>
    <d v="2022-05-20T00:00:00"/>
    <d v="2022-05-20T00:00:00"/>
    <s v="ZDY CN Equity"/>
    <s v="DUK US Equity"/>
    <s v="N"/>
    <s v="Utilities"/>
    <x v="7"/>
    <s v="Duke Energy Corp"/>
    <n v="109.83"/>
    <n v="3375119"/>
    <n v="84569100000"/>
    <n v="197577.1"/>
    <n v="3.7130110170263135"/>
    <x v="33"/>
    <s v="6/16/2022"/>
    <s v="Regular Cash"/>
    <s v="BBB+"/>
    <x v="33"/>
    <n v="9.3392753342375503"/>
    <n v="2.0251979827880859"/>
    <x v="30"/>
    <x v="30"/>
    <n v="-35.585156993339673"/>
    <n v="16.257797860559954"/>
    <n v="18.459591614744326"/>
    <n v="18.459591614744326"/>
    <n v="16.89063042204814"/>
    <x v="33"/>
    <n v="3"/>
    <n v="0.7379605994881232"/>
    <n v="-0.99431383989734179"/>
    <n v="0.14179659990751287"/>
    <n v="0.87147270048383629"/>
    <n v="-1.2489379372153919"/>
    <n v="14.17411422738698"/>
  </r>
  <r>
    <s v="PNC US Equity"/>
    <s v="ETF"/>
    <n v="21950"/>
    <n v="73"/>
    <n v="0.84326084192196926"/>
    <s v="CAD"/>
    <n v="4392856.55"/>
    <d v="2022-05-20T00:00:00"/>
    <d v="2022-05-20T00:00:00"/>
    <s v="ZDY CN Equity"/>
    <s v="PNC US Equity"/>
    <s v="N"/>
    <s v="Financials"/>
    <x v="2"/>
    <s v="PNC Financial Services Group I"/>
    <n v="155.97999999999999"/>
    <n v="2014476"/>
    <n v="64510326788.82"/>
    <n v="555292.36678882001"/>
    <n v="3.8216438004872422"/>
    <x v="34"/>
    <s v="5/5/2022"/>
    <s v="Regular Cash"/>
    <s v="A-"/>
    <x v="34"/>
    <m/>
    <n v="11.376072883605957"/>
    <x v="31"/>
    <x v="31"/>
    <n v="54.840094440867141"/>
    <n v="25.463720791095966"/>
    <n v="29.710062608109133"/>
    <n v="29.710062608109133"/>
    <n v="27.57091527876009"/>
    <x v="34"/>
    <n v="4"/>
    <n v="1.003591701237162"/>
    <n v="0.50596277744812246"/>
    <n v="-3.0547037382376629E-2"/>
    <n v="-0.75205968615821528"/>
    <n v="-3.0755909735755239E-2"/>
    <n v="13.47723860487884"/>
  </r>
  <r>
    <s v="K US Equity"/>
    <s v="ETF"/>
    <n v="19063"/>
    <n v="63"/>
    <n v="0.318049657797778"/>
    <s v="CAD"/>
    <n v="1656837.9"/>
    <d v="2022-05-20T00:00:00"/>
    <d v="2022-05-20T00:00:00"/>
    <s v="ZDY CN Equity"/>
    <s v="K US Equity"/>
    <s v="N"/>
    <s v="Consumer Staples"/>
    <x v="0"/>
    <s v="Kellogg Co"/>
    <n v="67.739999999999995"/>
    <n v="4214320"/>
    <n v="22887488772.419998"/>
    <n v="32709.488772419994"/>
    <n v="3.4809565987599651"/>
    <x v="35"/>
    <s v="6/15/2022"/>
    <s v="Regular Cash"/>
    <s v="BBB"/>
    <x v="35"/>
    <n v="-0.71578947368421053"/>
    <n v="1.479503393173218"/>
    <x v="32"/>
    <x v="32"/>
    <n v="-22.484807562457799"/>
    <n v="28.618011554206557"/>
    <n v="25.789809182487961"/>
    <n v="25.789809182487961"/>
    <n v="20.920840414559049"/>
    <x v="35"/>
    <n v="1"/>
    <n v="0.57148038897375175"/>
    <n v="-1.0818663782100411"/>
    <n v="-0.18956312650096363"/>
    <n v="0.83683267193261657"/>
    <n v="-0.45523433993424978"/>
    <n v="11.899622771674821"/>
  </r>
  <r>
    <s v="ETR US Equity"/>
    <s v="ETF"/>
    <n v="11392"/>
    <n v="38"/>
    <n v="0.32822381403205048"/>
    <s v="CAD"/>
    <n v="1709838.83"/>
    <d v="2022-05-20T00:00:00"/>
    <d v="2022-05-20T00:00:00"/>
    <s v="ZDY CN Equity"/>
    <s v="ETR US Equity"/>
    <s v="N"/>
    <s v="Utilities"/>
    <x v="7"/>
    <s v="Entergy Corp"/>
    <n v="116.98"/>
    <n v="1611619"/>
    <n v="23790726549.84"/>
    <n v="67274.326549840014"/>
    <n v="3.5108565566763552"/>
    <x v="36"/>
    <s v="6/1/2022"/>
    <s v="Regular Cash"/>
    <s v="BBB+"/>
    <x v="36"/>
    <n v="1.5440785694467785"/>
    <n v="3.2107293605804439"/>
    <x v="33"/>
    <x v="33"/>
    <n v="-77.735356152318744"/>
    <n v="18.344528457320109"/>
    <n v="21.654087745109067"/>
    <n v="21.654087745109067"/>
    <n v="21.071613522505547"/>
    <x v="36"/>
    <n v="3"/>
    <n v="0.60030072290359549"/>
    <n v="-0.80410436494482573"/>
    <n v="-0.26662767320389047"/>
    <n v="0.81429574581411046"/>
    <n v="-0.9030432831019195"/>
    <n v="11.554176161847764"/>
  </r>
  <r>
    <s v="MET US Equity"/>
    <s v="ETF"/>
    <n v="35268"/>
    <n v="117"/>
    <n v="0.53899050087762723"/>
    <s v="CAD"/>
    <n v="2807800.19"/>
    <d v="2022-05-20T00:00:00"/>
    <d v="2022-05-20T00:00:00"/>
    <s v="ZDY CN Equity"/>
    <s v="MET US Equity"/>
    <s v="MET US Equity"/>
    <s v="Financials"/>
    <x v="2"/>
    <s v="MetLife Inc"/>
    <n v="62.05"/>
    <n v="5405352"/>
    <n v="50459427708.299995"/>
    <n v="715170.42770830006"/>
    <n v="3.2328767123287676"/>
    <x v="37"/>
    <s v="6/14/2022"/>
    <s v="Regular Cash"/>
    <s v="A-"/>
    <x v="37"/>
    <m/>
    <n v="4.5003156661987296"/>
    <x v="34"/>
    <x v="34"/>
    <n v="8.2223558724976371"/>
    <n v="25.200041850247846"/>
    <n v="26.628180433963529"/>
    <n v="26.628180433963529"/>
    <n v="26.352857690003301"/>
    <x v="37"/>
    <n v="4"/>
    <n v="0.36489202971462892"/>
    <n v="-0.59720006979712636"/>
    <n v="-0.17143527704754211"/>
    <n v="0.52418510115049644"/>
    <n v="-0.36445691457086071"/>
    <n v="10.450620003147215"/>
  </r>
  <r>
    <s v="INTC US Equity"/>
    <s v="ETF"/>
    <n v="188657"/>
    <n v="623"/>
    <n v="1.935291650025212"/>
    <s v="CAD"/>
    <n v="10081647.550000001"/>
    <d v="2022-05-20T00:00:00"/>
    <d v="2022-05-20T00:00:00"/>
    <s v="ZDY CN Equity"/>
    <s v="INTC US Equity"/>
    <s v="INTC US Equity"/>
    <s v="Information Technology"/>
    <x v="4"/>
    <s v="Intel Corp"/>
    <n v="41.65"/>
    <n v="44802286"/>
    <n v="170306850000"/>
    <n v="185919.85"/>
    <n v="3.5342136854741897"/>
    <x v="38"/>
    <s v="6/1/2022"/>
    <s v="Regular Cash"/>
    <s v="A+"/>
    <x v="38"/>
    <n v="-12.937721631205674"/>
    <n v="5.0275530815124512"/>
    <x v="35"/>
    <x v="35"/>
    <n v="-53.838803688309206"/>
    <n v="42.669731690723445"/>
    <n v="38.991576000280652"/>
    <n v="38.991576000280652"/>
    <n v="34.412699615514967"/>
    <x v="38"/>
    <n v="6"/>
    <n v="0.65313237295126714"/>
    <n v="-0.51260884444390831"/>
    <n v="-0.23136523583576141"/>
    <n v="-0.56081707168023043"/>
    <n v="0.97423070894209207"/>
    <n v="10.148872312044958"/>
  </r>
  <r>
    <s v="EXC US Equity"/>
    <s v="ETF"/>
    <n v="41920"/>
    <n v="139"/>
    <n v="0.48681221192070423"/>
    <s v="CAD"/>
    <n v="2535984.25"/>
    <d v="2022-05-20T00:00:00"/>
    <d v="2022-05-20T00:00:00"/>
    <s v="ZDY CN Equity"/>
    <s v="EXC US Equity"/>
    <s v="N"/>
    <s v="Utilities"/>
    <x v="7"/>
    <s v="Exelon Corp"/>
    <n v="47.15"/>
    <n v="6175858"/>
    <n v="46213458041.199997"/>
    <n v="134367.45804120001"/>
    <n v="3.0328738069989396"/>
    <x v="39"/>
    <s v="6/10/2022"/>
    <s v="Regular Cash"/>
    <s v="BBB+"/>
    <x v="39"/>
    <n v="9.3704398582447368"/>
    <n v="0.58549493551254295"/>
    <x v="36"/>
    <x v="36"/>
    <n v="-29.827235772357724"/>
    <n v="26.464148828865554"/>
    <n v="22.459885879284656"/>
    <n v="22.459885879284656"/>
    <n v="19.447286545570925"/>
    <x v="39"/>
    <n v="3"/>
    <n v="-3.9241905021954234E-3"/>
    <n v="-1.2253032222448255"/>
    <n v="-0.25422465563376434"/>
    <n v="1.429463038804851"/>
    <n v="-0.81579281995168784"/>
    <n v="8.5575699877503375"/>
  </r>
  <r>
    <s v="CMI US Equity"/>
    <s v="ETF"/>
    <n v="5416"/>
    <n v="18"/>
    <n v="0.26320021786781622"/>
    <s v="CAD"/>
    <n v="1371106.95"/>
    <d v="2022-05-20T00:00:00"/>
    <d v="2022-05-20T00:00:00"/>
    <s v="ZDY CN Equity"/>
    <s v="CMI US Equity"/>
    <s v="N"/>
    <s v="Industrials"/>
    <x v="8"/>
    <s v="Cummins Inc"/>
    <n v="197.31"/>
    <n v="819090"/>
    <n v="27840010272.27"/>
    <n v="33513.010272269996"/>
    <n v="2.994779788150626"/>
    <x v="40"/>
    <s v="6/2/2022"/>
    <s v="Regular Cash"/>
    <s v="A+"/>
    <x v="40"/>
    <n v="13.680154142581888"/>
    <n v="8.8274612426757813"/>
    <x v="37"/>
    <x v="37"/>
    <n v="-30.628988149498632"/>
    <n v="33.027993688046067"/>
    <n v="30.759012958330057"/>
    <n v="30.759012958330057"/>
    <n v="25.680655968821043"/>
    <x v="40"/>
    <n v="6"/>
    <n v="7.4125872254406408E-2"/>
    <n v="9.7057461941488399E-2"/>
    <n v="-0.18431525864920975"/>
    <n v="-3.598381632340488E-3"/>
    <n v="8.2822665340009649E-2"/>
    <n v="7.3661984987642013"/>
  </r>
  <r>
    <s v="CLX US Equity"/>
    <s v="ETF"/>
    <n v="4137"/>
    <n v="14"/>
    <n v="0.1409179109064489"/>
    <s v="CAD"/>
    <n v="734093.34"/>
    <d v="2022-05-20T00:00:00"/>
    <d v="2022-05-20T00:00:00"/>
    <s v="ZDY CN Equity"/>
    <s v="CLX US Equity"/>
    <s v="N"/>
    <s v="Consumer Staples"/>
    <x v="0"/>
    <s v="Clorox Co/The"/>
    <n v="138.30000000000001"/>
    <n v="1659546"/>
    <n v="17021963031.900003"/>
    <n v="20955.963031900003"/>
    <n v="3.4577006507592185"/>
    <x v="41"/>
    <s v="5/13/2022"/>
    <s v="Regular Cash"/>
    <s v="BBB+"/>
    <x v="41"/>
    <n v="-20.694171578258022"/>
    <n v="6.5112767219543457"/>
    <x v="38"/>
    <x v="38"/>
    <n v="-26.857585139318886"/>
    <n v="38.015449031196127"/>
    <n v="41.917055395633206"/>
    <n v="41.917055395633206"/>
    <n v="29.310248129287004"/>
    <x v="41"/>
    <n v="3"/>
    <n v="0.49968811276085079"/>
    <n v="-0.2745566933919284"/>
    <n v="-0.27525589630881664"/>
    <n v="-0.65864262979016153"/>
    <n v="1.2909966846316681"/>
    <n v="7.2327506087230153"/>
  </r>
  <r>
    <s v="KMB US Equity"/>
    <s v="ETF"/>
    <n v="15517"/>
    <n v="51"/>
    <n v="0.49048788962310691"/>
    <s v="CAD"/>
    <n v="2555132.21"/>
    <d v="2022-05-20T00:00:00"/>
    <d v="2022-05-20T00:00:00"/>
    <s v="ZDY CN Equity"/>
    <s v="KMB US Equity"/>
    <s v="N"/>
    <s v="Consumer Staples"/>
    <x v="0"/>
    <s v="Kimberly-Clark Corp"/>
    <n v="128.34"/>
    <n v="2110672"/>
    <n v="43241017771.620003"/>
    <n v="54082.017771620005"/>
    <n v="3.6325385694249648"/>
    <x v="42"/>
    <s v="7/5/2022"/>
    <s v="Regular Cash"/>
    <s v="A"/>
    <x v="42"/>
    <n v="-17.045993361782834"/>
    <n v="4.3566527366638184"/>
    <x v="39"/>
    <x v="39"/>
    <n v="-31.409235668789808"/>
    <n v="35.790727926434144"/>
    <n v="26.776430059719207"/>
    <n v="26.776430059719207"/>
    <n v="19.885549507644164"/>
    <x v="42"/>
    <n v="5"/>
    <n v="0.7669695651493923"/>
    <n v="-0.62024969202463853"/>
    <n v="-0.27112725658428477"/>
    <n v="-6.7915533616998106E-2"/>
    <n v="-0.34840469508754673"/>
    <n v="6.5832641936831831"/>
  </r>
  <r>
    <s v="MMM US Equity"/>
    <s v="ETF"/>
    <n v="31232"/>
    <n v="103"/>
    <n v="1.1063887976733882"/>
    <s v="CAD"/>
    <n v="5763587.0599999996"/>
    <d v="2022-05-20T00:00:00"/>
    <d v="2022-05-20T00:00:00"/>
    <s v="ZDY CN Equity"/>
    <s v="MMM US Equity"/>
    <s v="N"/>
    <s v="Industrials"/>
    <x v="6"/>
    <s v="3M Co"/>
    <n v="143.83000000000001"/>
    <n v="4195356"/>
    <n v="81847734251.670013"/>
    <n v="101650.73425167002"/>
    <n v="4.1458666481262592"/>
    <x v="43"/>
    <s v="6/12/2022"/>
    <s v="Regular Cash"/>
    <s v="A+"/>
    <x v="43"/>
    <n v="1.9426751592356688"/>
    <n v="2.4744968414306641"/>
    <x v="40"/>
    <x v="40"/>
    <n v="-11.509376890502118"/>
    <n v="28.859833402228354"/>
    <n v="26.404105057528731"/>
    <n v="26.404105057528731"/>
    <n v="20.870725452041057"/>
    <x v="43"/>
    <n v="6"/>
    <n v="1.3077032991075683"/>
    <n v="-0.92222726201332927"/>
    <n v="-0.21185101384273888"/>
    <n v="-0.53414957490914616"/>
    <n v="-0.38871941847266095"/>
    <n v="6.243097540681152"/>
  </r>
  <r>
    <s v="WEC US Equity"/>
    <s v="ETF"/>
    <n v="14346"/>
    <n v="47"/>
    <n v="0.36588063487359784"/>
    <s v="CAD"/>
    <n v="1906007.09"/>
    <d v="2022-05-20T00:00:00"/>
    <d v="2022-05-20T00:00:00"/>
    <s v="ZDY CN Equity"/>
    <s v="WEC US Equity"/>
    <s v="N"/>
    <s v="Utilities"/>
    <x v="7"/>
    <s v="WEC Energy Group Inc"/>
    <n v="103.55"/>
    <n v="1756726"/>
    <n v="32663245685.049999"/>
    <n v="59039.345685049993"/>
    <n v="2.8488652824722358"/>
    <x v="44"/>
    <s v="6/1/2022"/>
    <s v="Regular Cash"/>
    <s v="A-"/>
    <x v="44"/>
    <n v="3.9145642628562856"/>
    <n v="7.1371350288391113"/>
    <x v="41"/>
    <x v="41"/>
    <n v="-414.25233644859628"/>
    <n v="17.650796347588628"/>
    <n v="18.234906032229109"/>
    <n v="18.234906032229109"/>
    <n v="19.235556909745597"/>
    <x v="44"/>
    <n v="4"/>
    <n v="-5.8186533719439472E-2"/>
    <n v="-0.17414249754930089"/>
    <n v="-0.21125337555986298"/>
    <n v="0.96490487004780212"/>
    <n v="-1.2732665132025887"/>
    <n v="5.5477428634497272"/>
  </r>
  <r>
    <s v="TGT US Equity"/>
    <s v="ETF"/>
    <n v="10335"/>
    <n v="34"/>
    <n v="0.39546512233974723"/>
    <s v="CAD"/>
    <n v="2060123.59"/>
    <d v="2022-05-20T00:00:00"/>
    <d v="2022-05-20T00:00:00"/>
    <s v="ZDY CN Equity"/>
    <s v="TGT US Equity"/>
    <s v="TGT US Equity"/>
    <s v="Consumer Discretionary"/>
    <x v="8"/>
    <s v="Target Corp"/>
    <n v="155.36000000000001"/>
    <n v="12300170"/>
    <n v="72037901340.960022"/>
    <n v="85788.901340960016"/>
    <n v="2.6821575695159625"/>
    <x v="45"/>
    <s v="6/10/2022"/>
    <s v="Regular Cash"/>
    <s v="A"/>
    <x v="45"/>
    <n v="28.005566855797024"/>
    <n v="12.03511905670166"/>
    <x v="42"/>
    <x v="42"/>
    <n v="-35.487557135601826"/>
    <n v="90.645051866900275"/>
    <n v="61.333202621895687"/>
    <n v="61.333202621895687"/>
    <n v="36.849091417800587"/>
    <x v="45"/>
    <n v="5"/>
    <n v="-0.56375077548979258"/>
    <n v="0.61170171350853475"/>
    <n v="-0.10356503473509852"/>
    <n v="-1.4042687804559093"/>
    <n v="3.3933443648204382"/>
    <n v="4.6544193170247112"/>
  </r>
  <r>
    <s v="XEL US Equity"/>
    <s v="ETF"/>
    <n v="24172"/>
    <n v="80"/>
    <n v="0.44186746754594436"/>
    <s v="CAD"/>
    <n v="2301850.5099999998"/>
    <d v="2022-05-20T00:00:00"/>
    <d v="2022-05-20T00:00:00"/>
    <s v="ZDY CN Equity"/>
    <s v="XEL US Equity"/>
    <s v="N"/>
    <s v="Utilities"/>
    <x v="7"/>
    <s v="Xcel Energy Inc"/>
    <n v="74.22"/>
    <n v="4574043"/>
    <n v="40424166738.479996"/>
    <n v="79262.166738479995"/>
    <n v="2.7674481271894367"/>
    <x v="46"/>
    <s v="7/20/2022"/>
    <s v="Regular Cash"/>
    <s v="A-"/>
    <x v="46"/>
    <n v="13.077656026679371"/>
    <n v="6.380368709564209"/>
    <x v="43"/>
    <x v="43"/>
    <n v="18.575364029909483"/>
    <n v="15.731915097810282"/>
    <n v="18.00743272159735"/>
    <n v="18.00743272159735"/>
    <n v="18.996859747548179"/>
    <x v="46"/>
    <n v="4"/>
    <n v="-0.24557607617302049"/>
    <n v="-0.2955598863653382"/>
    <n v="-0.21583064970825425"/>
    <n v="1.0872845282896735"/>
    <n v="-1.2978969396892956"/>
    <n v="2.7412942847041784"/>
  </r>
  <r>
    <s v="CAT US Equity"/>
    <s v="ETF"/>
    <n v="15765"/>
    <n v="52"/>
    <n v="0.76810866702398373"/>
    <s v="CAD"/>
    <n v="4001361.17"/>
    <d v="2022-05-20T00:00:00"/>
    <d v="2022-05-20T00:00:00"/>
    <s v="ZDY CN Equity"/>
    <s v="CAT US Equity"/>
    <s v="CAT US Equity"/>
    <s v="Industrials"/>
    <x v="6"/>
    <s v="Caterpillar Inc"/>
    <n v="197.82"/>
    <n v="5404500"/>
    <n v="105512126775.3"/>
    <n v="144634.12677530001"/>
    <n v="2.4648670508543122"/>
    <x v="47"/>
    <s v="5/20/2022"/>
    <s v="Regular Cash"/>
    <s v="A"/>
    <x v="47"/>
    <n v="31.367366810404786"/>
    <n v="8.8783454895019531"/>
    <x v="44"/>
    <x v="44"/>
    <n v="12.203228869895536"/>
    <n v="39.836590173603902"/>
    <n v="33.18207289266531"/>
    <n v="33.18207289266531"/>
    <n v="27.864840219579062"/>
    <x v="47"/>
    <n v="5"/>
    <n v="-0.63850397009247728"/>
    <n v="0.10522145156965289"/>
    <n v="1.2924889391391417E-3"/>
    <n v="0.28543594673307005"/>
    <n v="0.3451875090211351"/>
    <n v="2.4556540281111268"/>
  </r>
  <r>
    <s v="ADI US Equity"/>
    <s v="ETF"/>
    <n v="12321"/>
    <n v="41"/>
    <n v="0.4929438264144525"/>
    <s v="CAD"/>
    <n v="2567926.09"/>
    <d v="2022-05-20T00:00:00"/>
    <d v="2022-05-20T00:00:00"/>
    <s v="ZDY CN Equity"/>
    <s v="ADI US Equity"/>
    <s v="N"/>
    <s v="Information Technology"/>
    <x v="4"/>
    <s v="Analog Devices Inc"/>
    <n v="162.44"/>
    <n v="3977616"/>
    <n v="84437291188.319992"/>
    <n v="94587.783188319998"/>
    <n v="1.91886234917508"/>
    <x v="48"/>
    <s v="6/9/2022"/>
    <s v="Regular Cash"/>
    <s v="A-"/>
    <x v="48"/>
    <n v="19.641758444268291"/>
    <n v="12.643745422363281"/>
    <x v="45"/>
    <x v="45"/>
    <n v="29.769887589232656"/>
    <n v="41.202450899274417"/>
    <n v="41.60336709141751"/>
    <n v="41.60336709141751"/>
    <n v="31.320762855681807"/>
    <x v="48"/>
    <n v="4"/>
    <n v="-1.0199411666622147"/>
    <n v="0.70935117570187622"/>
    <n v="-0.21652477036994774"/>
    <n v="6.3564836056596768E-2"/>
    <n v="1.257031044024133"/>
    <n v="2.3710478814482556"/>
  </r>
  <r>
    <s v="PFE US Equity"/>
    <s v="ETF"/>
    <n v="203975"/>
    <n v="674"/>
    <n v="2.6360066351889202"/>
    <s v="CAD"/>
    <n v="13731930.189999999"/>
    <d v="2022-05-20T00:00:00"/>
    <d v="2022-05-20T00:00:00"/>
    <s v="ZDY CN Equity"/>
    <s v="PFE US Equity"/>
    <s v="PFE US Equity"/>
    <s v="Health Care"/>
    <x v="0"/>
    <s v="Pfizer Inc"/>
    <n v="52.47"/>
    <n v="31250361"/>
    <n v="294403702678.46997"/>
    <n v="327628.70267847"/>
    <n v="3.0493615399275775"/>
    <x v="49"/>
    <s v="6/10/2022"/>
    <s v="Regular Cash"/>
    <s v="A+"/>
    <x v="49"/>
    <n v="88.444811037792448"/>
    <n v="4.1141347885131836"/>
    <x v="46"/>
    <x v="46"/>
    <n v="145.81515924615258"/>
    <n v="28.530627995405855"/>
    <n v="28.959177999804265"/>
    <n v="28.959177999804265"/>
    <n v="27.13363191831646"/>
    <x v="49"/>
    <n v="6"/>
    <n v="0.18679135840225694"/>
    <n v="-0.65915984864165977"/>
    <n v="0.19978033200814074"/>
    <n v="-8.9449562059294413E-2"/>
    <n v="-0.11206042890544592"/>
    <n v="2.232436471469601"/>
  </r>
  <r>
    <s v="JNJ US Equity"/>
    <s v="ETF"/>
    <n v="58871"/>
    <n v="195"/>
    <n v="2.5661621611147067"/>
    <s v="CAD"/>
    <n v="13368084.58"/>
    <d v="2022-05-20T00:00:00"/>
    <d v="2022-05-20T00:00:00"/>
    <s v="ZDY CN Equity"/>
    <s v="JNJ US Equity"/>
    <s v="N"/>
    <s v="Health Care"/>
    <x v="0"/>
    <s v="Johnson &amp; Johnson"/>
    <n v="176.98"/>
    <n v="7522122"/>
    <n v="465705491271.91998"/>
    <n v="500632.49127192004"/>
    <n v="2.3872753983500958"/>
    <x v="50"/>
    <s v="6/7/2022"/>
    <s v="Regular Cash"/>
    <s v="AAA"/>
    <x v="50"/>
    <n v="16.217920189882808"/>
    <n v="5.6058034896850586"/>
    <x v="47"/>
    <x v="47"/>
    <n v="-2.1348258952895143"/>
    <n v="19.524464058280405"/>
    <n v="19.749531612191358"/>
    <n v="19.749531612191358"/>
    <n v="16.192577624137499"/>
    <x v="50"/>
    <n v="10"/>
    <n v="-0.32073511623776263"/>
    <n v="-0.41983297314271539"/>
    <n v="-0.14550149060302081"/>
    <n v="0.76000109350758827"/>
    <n v="-1.1092654095190975"/>
    <n v="2.0393208127481728"/>
  </r>
  <r>
    <s v="KO US Equity"/>
    <s v="ETF"/>
    <n v="159256"/>
    <n v="526"/>
    <n v="2.3918928282988863"/>
    <s v="CAD"/>
    <n v="12460251.390000001"/>
    <d v="2022-05-20T00:00:00"/>
    <d v="2022-05-20T00:00:00"/>
    <s v="ZDY CN Equity"/>
    <s v="KO US Equity"/>
    <s v="KO US Equity"/>
    <s v="Consumer Staples"/>
    <x v="0"/>
    <s v="Coca-Cola Co/The"/>
    <n v="60.98"/>
    <n v="29133763"/>
    <n v="264350051772.45999"/>
    <n v="308085.05177245999"/>
    <n v="2.8845523122335193"/>
    <x v="51"/>
    <s v="7/1/2022"/>
    <s v="Regular Cash"/>
    <s v="A+"/>
    <x v="51"/>
    <n v="11.170310490538306"/>
    <n v="2.6872258186340332"/>
    <x v="48"/>
    <x v="48"/>
    <n v="29.895004038306219"/>
    <n v="29.594683733820869"/>
    <n v="22.881533366215841"/>
    <n v="22.881533366215841"/>
    <n v="17.641343815411453"/>
    <x v="51"/>
    <n v="6"/>
    <n v="1.9628101685708558E-2"/>
    <n v="-0.88809651877109885"/>
    <n v="-0.17756181876096702"/>
    <n v="0.70005112997250851"/>
    <n v="-0.77013754109141108"/>
    <n v="2.0356258469295767"/>
  </r>
  <r>
    <s v="CMS US Equity"/>
    <s v="ETF"/>
    <n v="11808"/>
    <n v="39"/>
    <n v="0.20017627671044769"/>
    <s v="CAD"/>
    <n v="1042792.01"/>
    <d v="2022-05-20T00:00:00"/>
    <d v="2022-05-20T00:00:00"/>
    <s v="ZDY CN Equity"/>
    <s v="CMS US Equity"/>
    <s v="N"/>
    <s v="Utilities"/>
    <x v="7"/>
    <s v="CMS Energy Corp"/>
    <n v="68.83"/>
    <n v="2142005"/>
    <n v="19969586159.489998"/>
    <n v="40044.586159489998"/>
    <n v="2.7255557169838736"/>
    <x v="52"/>
    <s v="5/31/2022"/>
    <s v="Regular Cash"/>
    <s v="BBB+"/>
    <x v="52"/>
    <n v="-0.61349693251533743"/>
    <n v="6.5443525314331046"/>
    <x v="49"/>
    <x v="49"/>
    <n v="75.169082125603865"/>
    <n v="19.062226613940215"/>
    <n v="19.454684751065926"/>
    <n v="19.454684751065926"/>
    <n v="18.563481984412199"/>
    <x v="52"/>
    <n v="3"/>
    <n v="-0.19892097001214251"/>
    <n v="-0.26924993182286761"/>
    <n v="-0.21737825981459019"/>
    <n v="0.90738066198474832"/>
    <n v="-1.1411909304411654"/>
    <n v="0.89100261866588681"/>
  </r>
  <r>
    <s v="PEG US Equity"/>
    <s v="ETF"/>
    <n v="26726"/>
    <n v="88"/>
    <n v="0.44464950143869059"/>
    <s v="CAD"/>
    <n v="2316343.15"/>
    <d v="2022-05-20T00:00:00"/>
    <d v="2022-05-20T00:00:00"/>
    <s v="ZDY CN Equity"/>
    <s v="PEG US Equity"/>
    <s v="N"/>
    <s v="Utilities"/>
    <x v="7"/>
    <s v="Public Service Enterprise Grou"/>
    <n v="67.55"/>
    <n v="2223337"/>
    <n v="33724937073.799999"/>
    <n v="64614.9370738"/>
    <n v="3.231680236861584"/>
    <x v="53"/>
    <s v="6/30/2022"/>
    <s v="Regular Cash"/>
    <s v="BBB+"/>
    <x v="53"/>
    <n v="-84.260479831268128"/>
    <n v="4.3837709426879883"/>
    <x v="1"/>
    <x v="1"/>
    <m/>
    <n v="17.375798176315126"/>
    <n v="18.246985567201044"/>
    <n v="18.246985567201044"/>
    <n v="18.612594140940779"/>
    <x v="53"/>
    <n v="3"/>
    <n v="0.33820555653034051"/>
    <n v="-0.61589878252858044"/>
    <n v="-0.22781168333816001"/>
    <n v="0.6006116109138202"/>
    <n v="-1.2719585615255611"/>
    <n v="0.61965307496020472"/>
  </r>
  <r>
    <s v="VFC US Equity"/>
    <s v="ETF"/>
    <n v="22863"/>
    <n v="76"/>
    <n v="0.2664627130588596"/>
    <s v="CAD"/>
    <n v="1388102.49"/>
    <d v="2022-05-20T00:00:00"/>
    <d v="2022-05-20T00:00:00"/>
    <s v="ZDY CN Equity"/>
    <s v="VFC US Equity"/>
    <s v="N"/>
    <s v="Consumer Discretionary"/>
    <x v="8"/>
    <s v="VF Corp"/>
    <n v="47.32"/>
    <n v="8950519"/>
    <n v="18402826882.439999"/>
    <n v="24459.852882440002"/>
    <n v="4.3110735418427728"/>
    <x v="54"/>
    <s v="6/21/2022"/>
    <s v="Regular Cash"/>
    <s v="A-"/>
    <x v="54"/>
    <n v="42.681264819283612"/>
    <n v="0.68261504173278797"/>
    <x v="50"/>
    <x v="50"/>
    <n v="-44.477182618900436"/>
    <n v="41.8863414159717"/>
    <n v="37.82736477234991"/>
    <n v="37.82736477234991"/>
    <n v="32.249957164839991"/>
    <x v="54"/>
    <n v="4"/>
    <n v="1.3909566613420579"/>
    <n v="-1.2097210413278723"/>
    <n v="0.24971808562522693"/>
    <n v="-1.5483844821371699"/>
    <n v="0.84817188039245595"/>
    <n v="-0.26686716900413598"/>
  </r>
  <r>
    <s v="LLY US Equity"/>
    <s v="ETF"/>
    <n v="18358"/>
    <n v="61"/>
    <n v="1.3512543924099092"/>
    <s v="CAD"/>
    <n v="7039182.2000000002"/>
    <d v="2022-05-20T00:00:00"/>
    <d v="2022-05-20T00:00:00"/>
    <s v="ZDY CN Equity"/>
    <s v="LLY US Equity"/>
    <s v="N"/>
    <s v="Health Care"/>
    <x v="0"/>
    <s v="Eli Lilly &amp; Co"/>
    <n v="298.85000000000002"/>
    <n v="3129140"/>
    <n v="283955184207.15002"/>
    <n v="306358.98420715006"/>
    <n v="1.2665216663878198"/>
    <x v="55"/>
    <s v="6/10/2022"/>
    <s v="Regular Cash"/>
    <s v="A+"/>
    <x v="55"/>
    <n v="7.0821875126999974"/>
    <n v="14.865071296691895"/>
    <x v="51"/>
    <x v="51"/>
    <n v="16.417238883346023"/>
    <n v="32.059720509830065"/>
    <n v="27.424416025673299"/>
    <n v="27.424416025673299"/>
    <n v="30.201372579408154"/>
    <x v="55"/>
    <n v="6"/>
    <n v="-1.5944860433714352"/>
    <n v="1.0657459841136754"/>
    <n v="-0.24712869745268723"/>
    <n v="1.006175273548384"/>
    <n v="-0.27824186739350165"/>
    <n v="-0.3624612037861592"/>
  </r>
  <r>
    <s v="JPM US Equity"/>
    <s v="ETF"/>
    <n v="85762"/>
    <n v="283"/>
    <n v="2.4785602336646733"/>
    <s v="CAD"/>
    <n v="12911733.85"/>
    <d v="2022-05-20T00:00:00"/>
    <d v="2022-05-20T00:00:00"/>
    <s v="ZDY CN Equity"/>
    <s v="JPM US Equity"/>
    <s v="JPM US Equity"/>
    <s v="Financials"/>
    <x v="2"/>
    <s v="JPMorgan Chase &amp; Co"/>
    <n v="117.34"/>
    <n v="13150099"/>
    <n v="344633501680.44006"/>
    <n v="3778795.5016804403"/>
    <n v="3.5691153911709557"/>
    <x v="56"/>
    <s v="7/31/2022"/>
    <s v="Regular Cash"/>
    <s v="A-"/>
    <x v="56"/>
    <m/>
    <n v="9.6287097930908203"/>
    <x v="52"/>
    <x v="52"/>
    <m/>
    <n v="29.998682685738082"/>
    <n v="31.784901154701068"/>
    <n v="31.784901154701068"/>
    <n v="25.056792881690221"/>
    <x v="56"/>
    <n v="4"/>
    <n v="0.55482964347174424"/>
    <n v="0.22561168575689744"/>
    <n v="-8.4044036359835997E-2"/>
    <n v="-0.97174953669421038"/>
    <n v="0.1939041092866419"/>
    <n v="-0.98368027761228927"/>
  </r>
  <r>
    <s v="ES US Equity"/>
    <s v="ETF"/>
    <n v="13644"/>
    <n v="45"/>
    <n v="0.30368579995407408"/>
    <s v="CAD"/>
    <n v="1582011.27"/>
    <d v="2022-05-20T00:00:00"/>
    <d v="2022-05-20T00:00:00"/>
    <s v="ZDY CN Equity"/>
    <s v="ES US Equity"/>
    <s v="N"/>
    <s v="Utilities"/>
    <x v="7"/>
    <s v="Eversource Energy"/>
    <n v="90.37"/>
    <n v="1487014"/>
    <n v="31166637150.32"/>
    <n v="61857.572150319989"/>
    <n v="2.8726347239128032"/>
    <x v="57"/>
    <s v="6/30/2022"/>
    <s v="Regular Cash"/>
    <s v="A-"/>
    <x v="57"/>
    <n v="5.7488810162294248"/>
    <n v="6.038306713104248"/>
    <x v="53"/>
    <x v="53"/>
    <n v="3.8037993564070645"/>
    <n v="17.94658141695442"/>
    <n v="20.37209024399872"/>
    <n v="20.37209024399872"/>
    <n v="20.389217502581339"/>
    <x v="57"/>
    <n v="4"/>
    <n v="-4.6728855919908288E-2"/>
    <n v="-0.35044112693529822"/>
    <n v="-0.22836401453160743"/>
    <n v="0.52884046148428665"/>
    <n v="-1.0418558106883182"/>
    <n v="-2.5643774102646706"/>
  </r>
  <r>
    <s v="GIS US Equity"/>
    <s v="ETF"/>
    <n v="23774"/>
    <n v="79"/>
    <n v="0.39237413353823225"/>
    <s v="CAD"/>
    <n v="2044021.49"/>
    <d v="2022-05-20T00:00:00"/>
    <d v="2022-05-20T00:00:00"/>
    <s v="ZDY CN Equity"/>
    <s v="GIS US Equity"/>
    <s v="N"/>
    <s v="Consumer Staples"/>
    <x v="0"/>
    <s v="General Mills Inc"/>
    <n v="67.010000000000005"/>
    <n v="4804135"/>
    <n v="40354228197.310005"/>
    <n v="55891.028197310006"/>
    <n v="3.1428145052977166"/>
    <x v="58"/>
    <s v="5/2/2022"/>
    <s v="Regular Cash"/>
    <s v="BBB"/>
    <x v="58"/>
    <n v="5.3420602373645423"/>
    <n v="1.3424414396286011"/>
    <x v="54"/>
    <x v="54"/>
    <n v="-23.729551533246255"/>
    <n v="30.784693870323615"/>
    <n v="25.63752073263349"/>
    <n v="25.63752073263349"/>
    <n v="21.117370794088679"/>
    <x v="58"/>
    <n v="1"/>
    <n v="0.18162809899064214"/>
    <n v="-1.1038569241441647"/>
    <n v="-0.21576193986439929"/>
    <n v="0.53431297890005003"/>
    <n v="-0.47172387648030739"/>
    <n v="-2.5946058470748721"/>
  </r>
  <r>
    <s v="MDT US Equity"/>
    <s v="ETF"/>
    <n v="44762"/>
    <n v="148"/>
    <n v="1.1303656036231837"/>
    <s v="CAD"/>
    <n v="5888491.0800000001"/>
    <d v="2022-05-20T00:00:00"/>
    <d v="2022-05-20T00:00:00"/>
    <s v="ZDY CN Equity"/>
    <s v="MDT US Equity"/>
    <s v="N"/>
    <s v="Health Care"/>
    <x v="0"/>
    <s v="Medtronic PLC"/>
    <n v="102.53"/>
    <n v="5335985"/>
    <n v="137548011920.34"/>
    <n v="160074.01192034001"/>
    <n v="2.6158197600702233"/>
    <x v="59"/>
    <s v="4/22/2022"/>
    <s v="Regular Cash"/>
    <s v="A"/>
    <x v="59"/>
    <n v="-3.5821284355868177"/>
    <n v="8.0082302093505859"/>
    <x v="55"/>
    <x v="55"/>
    <n v="-18.867297791064608"/>
    <n v="29.264632470146861"/>
    <n v="24.150687430442819"/>
    <n v="24.150687430442819"/>
    <n v="21.825378528126052"/>
    <x v="59"/>
    <n v="5"/>
    <n v="-0.41923208019992175"/>
    <n v="-3.4381914217212303E-2"/>
    <n v="-0.2768314635431674"/>
    <n v="0.46281157375909587"/>
    <n v="-0.63271567919284155"/>
    <n v="-3.5677006983487303"/>
  </r>
  <r>
    <s v="BK US Equity"/>
    <s v="ETF"/>
    <n v="34474"/>
    <n v="114"/>
    <n v="0.37164364999415844"/>
    <s v="CAD"/>
    <n v="1936028.76"/>
    <d v="2022-05-20T00:00:00"/>
    <d v="2022-05-20T00:00:00"/>
    <s v="ZDY CN Equity"/>
    <s v="BK US Equity"/>
    <s v="N"/>
    <s v="Financials"/>
    <x v="2"/>
    <s v="Bank of New York Mellon Corp/T"/>
    <n v="43.77"/>
    <n v="5013639"/>
    <n v="35357329096.110001"/>
    <n v="433126.32909611001"/>
    <n v="3.333333333333333"/>
    <x v="60"/>
    <s v="5/11/2022"/>
    <s v="Regular Cash"/>
    <s v="A"/>
    <x v="60"/>
    <m/>
    <n v="6.685884952545166"/>
    <x v="56"/>
    <x v="56"/>
    <n v="-57.468553459119498"/>
    <n v="31.822211650957605"/>
    <n v="35.415745087193976"/>
    <n v="35.415745087193976"/>
    <n v="28.82189508105148"/>
    <x v="60"/>
    <n v="5"/>
    <n v="0.24599531821308582"/>
    <n v="-0.24654213343577278"/>
    <n v="-0.21091380088862838"/>
    <n v="-0.89618239009240841"/>
    <n v="0.5870457676007621"/>
    <n v="-6.7078431048228424"/>
  </r>
  <r>
    <s v="BLK US Equity"/>
    <s v="ETF"/>
    <n v="7072"/>
    <n v="23"/>
    <n v="1.0458523134420812"/>
    <s v="CAD"/>
    <n v="5448230.2000000002"/>
    <d v="2022-05-20T00:00:00"/>
    <d v="2022-05-20T00:00:00"/>
    <s v="ZDY CN Equity"/>
    <s v="BLK US Equity"/>
    <s v="N"/>
    <s v="Financials"/>
    <x v="2"/>
    <s v="BlackRock Inc"/>
    <n v="600.44000000000005"/>
    <n v="1200898"/>
    <n v="91549027356.440002"/>
    <n v="195075.02735644"/>
    <n v="3.3034108320564917"/>
    <x v="61"/>
    <s v="3/23/2022"/>
    <s v="Regular Cash"/>
    <s v="AA-"/>
    <x v="61"/>
    <n v="23.9288256227758"/>
    <n v="11.555415153503418"/>
    <x v="57"/>
    <x v="57"/>
    <n v="29.698506621583544"/>
    <n v="38.669082354738784"/>
    <n v="34.564445588821194"/>
    <n v="34.564445588821194"/>
    <n v="26.422721670964943"/>
    <x v="61"/>
    <n v="7"/>
    <n v="0.39331335863964717"/>
    <n v="0.53473687793419422"/>
    <n v="-0.18723725852427747"/>
    <n v="-1.5011245265347353"/>
    <n v="0.49486849346425998"/>
    <n v="-6.7325422291599963"/>
  </r>
  <r>
    <s v="PEP US Equity"/>
    <s v="ETF"/>
    <n v="50746"/>
    <n v="168"/>
    <n v="2.027392953850359"/>
    <s v="CAD"/>
    <n v="10561437.189999999"/>
    <d v="2022-05-20T00:00:00"/>
    <d v="2022-05-20T00:00:00"/>
    <s v="ZDY CN Equity"/>
    <s v="PEP US Equity"/>
    <s v="N"/>
    <s v="Consumer Staples"/>
    <x v="0"/>
    <s v="PepsiCo Inc"/>
    <n v="162.21"/>
    <n v="5768823"/>
    <n v="224285100105.39001"/>
    <n v="273165.10010539001"/>
    <n v="2.825349855126071"/>
    <x v="62"/>
    <s v="6/30/2022"/>
    <s v="Regular Cash"/>
    <s v="A+"/>
    <x v="62"/>
    <n v="9.630135945925419"/>
    <n v="5.0424537658691406"/>
    <x v="58"/>
    <x v="58"/>
    <n v="9.6971598932998582"/>
    <n v="29.31075483162493"/>
    <n v="22.704325321771321"/>
    <n v="22.704325321771321"/>
    <n v="17.015490403635418"/>
    <x v="62"/>
    <n v="6"/>
    <n v="-3.1966738233216836E-2"/>
    <n v="-0.51021814319296632"/>
    <n v="-0.21365739057534044"/>
    <n v="0.13001779188978113"/>
    <n v="-0.78932532931773869"/>
    <n v="-7.170987557729168"/>
  </r>
  <r>
    <s v="CSCO US Equity"/>
    <s v="ETF"/>
    <n v="175486"/>
    <n v="580"/>
    <n v="1.8559360520852157"/>
    <s v="CAD"/>
    <n v="9668254.9900000002"/>
    <d v="2022-05-20T00:00:00"/>
    <d v="2022-05-20T00:00:00"/>
    <s v="ZDY CN Equity"/>
    <s v="CSCO US Equity"/>
    <s v="CSCO US Equity"/>
    <s v="Information Technology"/>
    <x v="5"/>
    <s v="Cisco Systems Inc"/>
    <n v="42.94"/>
    <n v="46148684"/>
    <n v="178379973920"/>
    <n v="186671.97391999999"/>
    <n v="3.5607824871914304"/>
    <x v="63"/>
    <s v="4/27/2022"/>
    <s v="Regular Cash"/>
    <s v="AA-"/>
    <x v="63"/>
    <n v="-4.8057517658930378"/>
    <n v="3.600174188613892"/>
    <x v="59"/>
    <x v="59"/>
    <n v="0.72325327510917026"/>
    <n v="56.576974354479567"/>
    <n v="38.027535359430935"/>
    <n v="38.027535359430935"/>
    <n v="25.543213493107043"/>
    <x v="63"/>
    <n v="7"/>
    <n v="0.68925761726755319"/>
    <n v="-0.74162091014065523"/>
    <n v="-0.23819967831228031"/>
    <n v="-1.3493728680309447"/>
    <n v="0.86984601401370298"/>
    <n v="-7.3020507596601556"/>
  </r>
  <r>
    <s v="AEE US Equity"/>
    <s v="ETF"/>
    <n v="9802"/>
    <n v="32"/>
    <n v="0.22365145948830975"/>
    <s v="CAD"/>
    <n v="1165082.8899999999"/>
    <d v="2022-05-20T00:00:00"/>
    <d v="2022-05-20T00:00:00"/>
    <s v="ZDY CN Equity"/>
    <s v="AEE US Equity"/>
    <s v="N"/>
    <s v="Utilities"/>
    <x v="7"/>
    <s v="Ameren Corp"/>
    <n v="92.64"/>
    <n v="2045262"/>
    <n v="23909598876"/>
    <n v="48160.598876000004"/>
    <n v="2.5841968911917097"/>
    <x v="64"/>
    <s v="6/30/2022"/>
    <s v="Regular Cash"/>
    <s v="BBB+"/>
    <x v="64"/>
    <n v="6.4003261312678354"/>
    <n v="6.2975010871887207"/>
    <x v="60"/>
    <x v="60"/>
    <n v="-16.243025418474893"/>
    <n v="14.786576539379606"/>
    <n v="17.201269218213799"/>
    <n v="17.201269218213799"/>
    <n v="17.83763897197456"/>
    <x v="64"/>
    <n v="3"/>
    <n v="-0.32735868576751698"/>
    <n v="-0.30885536486372822"/>
    <n v="-0.20942985087181398"/>
    <n v="0.75925033528904429"/>
    <n v="-1.3851869644012431"/>
    <n v="-7.3968888109373054"/>
  </r>
  <r>
    <s v="DTE US Equity"/>
    <s v="ETF"/>
    <n v="10071"/>
    <n v="33"/>
    <n v="0.31928397437161798"/>
    <s v="CAD"/>
    <n v="1663267.91"/>
    <d v="2022-05-20T00:00:00"/>
    <d v="2022-05-20T00:00:00"/>
    <s v="ZDY CN Equity"/>
    <s v="DTE US Equity"/>
    <s v="N"/>
    <s v="Utilities"/>
    <x v="7"/>
    <s v="DTE Energy Co"/>
    <n v="128.72"/>
    <n v="1698032"/>
    <n v="24938453506.400002"/>
    <n v="53224.453506400001"/>
    <n v="2.8146364201367309"/>
    <x v="65"/>
    <s v="7/15/2022"/>
    <s v="Regular Cash"/>
    <s v="BBB+"/>
    <x v="65"/>
    <n v="-0.81806282722513091"/>
    <n v="0.22748182713985399"/>
    <x v="61"/>
    <x v="61"/>
    <n v="-340"/>
    <n v="16.510778816320393"/>
    <n v="18.748115829655628"/>
    <n v="18.748115829655628"/>
    <n v="17.608294689419683"/>
    <x v="65"/>
    <n v="3"/>
    <n v="-0.11995733086382757"/>
    <n v="-1.2827436971620692"/>
    <n v="-0.27478438283423173"/>
    <n v="0.97266470839512265"/>
    <n v="-1.2176970217635046"/>
    <n v="-7.6981034669721531"/>
  </r>
  <r>
    <s v="HD US Equity"/>
    <s v="ETF"/>
    <n v="35081"/>
    <n v="116"/>
    <n v="2.4814171038821389"/>
    <s v="CAD"/>
    <n v="12926616.34"/>
    <d v="2022-05-20T00:00:00"/>
    <d v="2022-05-20T00:00:00"/>
    <s v="ZDY CN Equity"/>
    <s v="HD US Equity"/>
    <s v="HD US Equity"/>
    <s v="Consumer Discretionary"/>
    <x v="8"/>
    <s v="Home Depot Inc/The"/>
    <n v="287.19"/>
    <n v="5621770"/>
    <n v="297261475874.46002"/>
    <n v="344307.47587446001"/>
    <n v="2.5638079320310601"/>
    <x v="66"/>
    <s v="6/16/2022"/>
    <s v="Regular Cash"/>
    <s v="A"/>
    <x v="66"/>
    <n v="25.132152462209032"/>
    <n v="15.463181495666504"/>
    <x v="62"/>
    <x v="62"/>
    <n v="-14.478505129457742"/>
    <n v="39.205530619080562"/>
    <n v="35.428161749046581"/>
    <n v="35.428161749046581"/>
    <n v="25.132605938943104"/>
    <x v="66"/>
    <n v="5"/>
    <n v="-0.22619780677687601"/>
    <n v="1.1617082075029506"/>
    <n v="-0.16856010098666838"/>
    <n v="-1.2925688416819647"/>
    <n v="0.5883902228079313"/>
    <n v="-9.5599496759346803"/>
  </r>
  <r>
    <s v="UNP US Equity"/>
    <s v="ETF"/>
    <n v="18341"/>
    <n v="61"/>
    <n v="0.96481064360403668"/>
    <s v="CAD"/>
    <n v="5026054.2699999996"/>
    <d v="2022-05-20T00:00:00"/>
    <d v="2022-05-20T00:00:00"/>
    <s v="ZDY CN Equity"/>
    <s v="UNP US Equity"/>
    <s v="N"/>
    <s v="Industrials"/>
    <x v="6"/>
    <s v="Union Pacific Corp"/>
    <n v="213.58"/>
    <n v="3796013"/>
    <n v="134133612818.48001"/>
    <n v="179243.61281848"/>
    <n v="2.347129881075007"/>
    <x v="67"/>
    <s v="6/30/2022"/>
    <s v="Regular Cash"/>
    <s v="A-"/>
    <x v="67"/>
    <n v="14.361548113116495"/>
    <n v="11.918659210205078"/>
    <x v="63"/>
    <x v="63"/>
    <n v="8.60502405130946"/>
    <n v="27.830332821307412"/>
    <n v="27.578578621838208"/>
    <n v="27.578578621838208"/>
    <n v="22.626173807213856"/>
    <x v="67"/>
    <n v="4"/>
    <n v="-0.44246346003703907"/>
    <n v="0.5930166186471777"/>
    <n v="-0.17604077167690227"/>
    <n v="-0.38412863992175666"/>
    <n v="-0.26154940144532485"/>
    <n v="-10.977577543926408"/>
  </r>
  <r>
    <s v="BAC US Equity"/>
    <s v="ETF"/>
    <n v="264127"/>
    <n v="873"/>
    <n v="2.2027146771616217"/>
    <s v="CAD"/>
    <n v="11474752.67"/>
    <d v="2022-05-20T00:00:00"/>
    <d v="2022-05-20T00:00:00"/>
    <s v="ZDY CN Equity"/>
    <s v="BAC US Equity"/>
    <s v="BAC US Equity"/>
    <s v="Financials"/>
    <x v="2"/>
    <s v="Bank of America Corp"/>
    <n v="33.86"/>
    <n v="62406548"/>
    <n v="272806002951.18005"/>
    <n v="2969707.0029511801"/>
    <n v="2.7436503248671"/>
    <x v="68"/>
    <s v="6/24/2022"/>
    <s v="Regular Cash"/>
    <s v="A-"/>
    <x v="68"/>
    <m/>
    <n v="12.426855087280273"/>
    <x v="64"/>
    <x v="64"/>
    <m/>
    <n v="34.167885433820729"/>
    <n v="33.957759711374933"/>
    <n v="33.957759711374933"/>
    <n v="28.564004149533218"/>
    <x v="68"/>
    <n v="4"/>
    <n v="-0.39493261350420172"/>
    <n v="0.67455277430044169"/>
    <n v="-4.791623845958741E-2"/>
    <n v="-0.89181356778381327"/>
    <n v="0.4291775697094572"/>
    <n v="-11.176782570257185"/>
  </r>
  <r>
    <s v="KLAC US Equity"/>
    <s v="ETF"/>
    <n v="2371"/>
    <n v="8"/>
    <n v="0.19591003415512548"/>
    <s v="CAD"/>
    <n v="1020567.58"/>
    <d v="2022-05-20T00:00:00"/>
    <d v="2022-05-20T00:00:00"/>
    <s v="ZDY CN Equity"/>
    <s v="KLAC US Equity"/>
    <s v="N"/>
    <s v="Information Technology"/>
    <x v="4"/>
    <s v="KLA Corp"/>
    <n v="335.48"/>
    <n v="1996953"/>
    <n v="50065374238.520004"/>
    <n v="52413.517238520006"/>
    <n v="1.3082747108620485"/>
    <x v="69"/>
    <s v="6/1/2022"/>
    <s v="Regular Cash"/>
    <s v="BBB+"/>
    <x v="69"/>
    <n v="51.73389556315805"/>
    <n v="11.868893623352051"/>
    <x v="65"/>
    <x v="65"/>
    <n v="20.122250065337369"/>
    <n v="56.611340696745472"/>
    <n v="56.56127680273714"/>
    <n v="56.56127680273714"/>
    <n v="45.167063973165973"/>
    <x v="69"/>
    <n v="3"/>
    <n v="-1.6548953488832627"/>
    <n v="0.58503210948669893"/>
    <n v="-8.2619756161678423E-2"/>
    <n v="-0.77619061680462154"/>
    <n v="2.8766482840258329"/>
    <n v="-11.831112940249156"/>
  </r>
  <r>
    <s v="QCOM US Equity"/>
    <s v="ETF"/>
    <n v="33800"/>
    <n v="112"/>
    <n v="1.0955471728324209"/>
    <s v="CAD"/>
    <n v="5707109.04"/>
    <d v="2022-05-20T00:00:00"/>
    <d v="2022-05-20T00:00:00"/>
    <s v="ZDY CN Equity"/>
    <s v="QCOM US Equity"/>
    <s v="QCOM US Equity"/>
    <s v="Information Technology"/>
    <x v="4"/>
    <s v="QUALCOMM Inc"/>
    <n v="131.6"/>
    <n v="11370115"/>
    <n v="147392000000"/>
    <n v="156487"/>
    <n v="2.2462006079027357"/>
    <x v="70"/>
    <s v="6/23/2022"/>
    <s v="Regular Cash"/>
    <s v="A"/>
    <x v="70"/>
    <n v="47.834972537999747"/>
    <n v="3.1270065307617192"/>
    <x v="66"/>
    <x v="66"/>
    <n v="96.233265259813933"/>
    <n v="55.133563726235522"/>
    <n v="54.458207165080807"/>
    <n v="54.458207165080807"/>
    <n v="40.060364291634819"/>
    <x v="70"/>
    <n v="5"/>
    <n v="-0.6019527859482674"/>
    <n v="-0.81753705496017837"/>
    <n v="-8.1412562028680857E-2"/>
    <n v="-1.1386610727961444"/>
    <n v="2.6489314500691035"/>
    <n v="-12.312458844085793"/>
  </r>
  <r>
    <s v="PAYX US Equity"/>
    <s v="ETF"/>
    <n v="11752"/>
    <n v="39"/>
    <n v="0.33960912088487977"/>
    <s v="CAD"/>
    <n v="1769149.09"/>
    <d v="2022-05-20T00:00:00"/>
    <d v="2022-05-20T00:00:00"/>
    <s v="ZDY CN Equity"/>
    <s v="PAYX US Equity"/>
    <s v="N"/>
    <s v="Information Technology"/>
    <x v="4"/>
    <s v="Paychex Inc"/>
    <n v="117.33"/>
    <n v="2266546"/>
    <n v="42358170251.370003"/>
    <n v="42703.570251370002"/>
    <n v="2.398363589874712"/>
    <x v="71"/>
    <s v="5/26/2022"/>
    <s v="Regular Cash"/>
    <s v="#N/A N/A"/>
    <x v="71"/>
    <n v="-0.94982078853047136"/>
    <n v="6.3940434455871582"/>
    <x v="67"/>
    <x v="67"/>
    <n v="-12.801583073293251"/>
    <n v="35.219120753191099"/>
    <n v="30.913017953474657"/>
    <n v="30.913017953474657"/>
    <n v="22.843200895676123"/>
    <x v="71"/>
    <n v="0"/>
    <n v="-0.1780280560722933"/>
    <n v="-0.29336587918192397"/>
    <n v="-0.22845426472661517"/>
    <n v="-0.2766364716389676"/>
    <n v="9.9498066515470218E-2"/>
    <n v="-13.316511328155906"/>
  </r>
  <r>
    <s v="CMCSA US Equity"/>
    <s v="ETF"/>
    <n v="158593"/>
    <n v="524"/>
    <n v="1.6409493989259487"/>
    <s v="CAD"/>
    <n v="8548310.2699999996"/>
    <d v="2022-05-20T00:00:00"/>
    <d v="2022-05-20T00:00:00"/>
    <s v="ZDY CN Equity"/>
    <s v="CMCSA US Equity"/>
    <s v="CMCSA US Equity"/>
    <s v="Communication Services"/>
    <x v="5"/>
    <s v="Comcast Corp"/>
    <n v="42.01"/>
    <n v="24325770"/>
    <n v="188205419523.07257"/>
    <n v="332857.41952307255"/>
    <n v="2.6184241847179246"/>
    <x v="72"/>
    <s v="7/27/2022"/>
    <s v="Regular Cash"/>
    <s v="A-"/>
    <x v="72"/>
    <n v="13.02495819266084"/>
    <n v="9.3541297912597656"/>
    <x v="68"/>
    <x v="68"/>
    <n v="28.37125594549428"/>
    <n v="36.288422932351679"/>
    <n v="27.386593568554083"/>
    <n v="27.386593568554083"/>
    <n v="25.236827249825588"/>
    <x v="72"/>
    <n v="4"/>
    <n v="-0.30346685888299546"/>
    <n v="0.18155741696309982"/>
    <n v="-0.16027358557939964"/>
    <n v="-0.43229830488429594"/>
    <n v="-0.2823372192703183"/>
    <n v="-13.32583715421201"/>
  </r>
  <r>
    <s v="MDLZ US Equity"/>
    <s v="ETF"/>
    <n v="41154"/>
    <n v="136"/>
    <n v="0.62022747269533007"/>
    <s v="CAD"/>
    <n v="3230993.52"/>
    <d v="2022-05-20T00:00:00"/>
    <d v="2022-05-20T00:00:00"/>
    <s v="ZDY CN Equity"/>
    <s v="MDLZ US Equity"/>
    <s v="N"/>
    <s v="Consumer Staples"/>
    <x v="0"/>
    <s v="Mondelez International Inc"/>
    <n v="61.19"/>
    <n v="14293215"/>
    <n v="84682287042.080002"/>
    <n v="108169.28704208"/>
    <n v="2.3108351037751267"/>
    <x v="73"/>
    <s v="7/14/2022"/>
    <s v="Regular Cash"/>
    <s v="BBB"/>
    <x v="73"/>
    <n v="15.198153135821469"/>
    <n v="10.928775787353516"/>
    <x v="69"/>
    <x v="69"/>
    <n v="2.4185746533376329"/>
    <n v="31.410948267388871"/>
    <n v="24.176497486675995"/>
    <n v="24.176497486675995"/>
    <n v="18.261399450121093"/>
    <x v="73"/>
    <n v="1"/>
    <n v="-0.59325143158101179"/>
    <n v="0.43419736708471712"/>
    <n v="-0.18182565719984523"/>
    <n v="5.9924598165593687E-2"/>
    <n v="-0.62992100982744015"/>
    <n v="-13.442029667734044"/>
  </r>
  <r>
    <s v="SBUX US Equity"/>
    <s v="ETF"/>
    <n v="42800"/>
    <n v="141"/>
    <n v="0.77364041611349088"/>
    <s v="CAD"/>
    <n v="4030178.09"/>
    <d v="2022-05-20T00:00:00"/>
    <d v="2022-05-20T00:00:00"/>
    <s v="ZDY CN Equity"/>
    <s v="SBUX US Equity"/>
    <s v="N"/>
    <s v="Consumer Discretionary"/>
    <x v="8"/>
    <s v="Starbucks Corp"/>
    <n v="73.39"/>
    <n v="15941807"/>
    <n v="84170991000.000015"/>
    <n v="108365.69100000002"/>
    <n v="2.8328110096743426"/>
    <x v="74"/>
    <s v="5/27/2022"/>
    <s v="Regular Cash"/>
    <s v="BBB+"/>
    <x v="74"/>
    <n v="71.939204484208275"/>
    <n v="10.064239501953125"/>
    <x v="70"/>
    <x v="70"/>
    <n v="3857.1803852889657"/>
    <n v="51.318022888134706"/>
    <n v="41.622532880701272"/>
    <n v="41.622532880701272"/>
    <n v="28.931706575374072"/>
    <x v="74"/>
    <n v="3"/>
    <n v="-0.20154863248574836"/>
    <n v="0.29548910848963472"/>
    <n v="0.46412646290365001"/>
    <n v="-1.6489846829714729"/>
    <n v="1.2591062833684867"/>
    <n v="-13.823447761526712"/>
  </r>
  <r>
    <s v="PG US Equity"/>
    <s v="ETF"/>
    <n v="68085"/>
    <n v="225"/>
    <n v="2.377691677313801"/>
    <s v="CAD"/>
    <n v="12386272.359999999"/>
    <d v="2022-05-20T00:00:00"/>
    <d v="2022-05-20T00:00:00"/>
    <s v="ZDY CN Equity"/>
    <s v="PG US Equity"/>
    <s v="PG US Equity"/>
    <s v="Consumer Staples"/>
    <x v="0"/>
    <s v="Procter &amp; Gamble Co/The"/>
    <n v="141.79"/>
    <n v="7786869"/>
    <n v="340196299085.38995"/>
    <n v="379683.29908538994"/>
    <n v="2.5530714436843218"/>
    <x v="75"/>
    <s v="5/16/2022"/>
    <s v="Regular Cash"/>
    <s v="AA-"/>
    <x v="75"/>
    <n v="10.405476566614007"/>
    <n v="6.7294025421142578"/>
    <x v="71"/>
    <x v="71"/>
    <n v="8.7508722958827629"/>
    <n v="27.25411271885833"/>
    <n v="24.584684211550918"/>
    <n v="24.584684211550918"/>
    <n v="17.648844471718032"/>
    <x v="75"/>
    <n v="7"/>
    <n v="-0.29672724299876935"/>
    <n v="-0.23956006782520251"/>
    <n v="-0.20634721029221942"/>
    <n v="-0.24112921406209881"/>
    <n v="-0.58572323958371719"/>
    <n v="-14.073434318228752"/>
  </r>
  <r>
    <s v="PLD US Equity"/>
    <s v="ETF"/>
    <n v="26091"/>
    <n v="86"/>
    <n v="0.76933577159136046"/>
    <s v="CAD"/>
    <n v="4007753.61"/>
    <d v="2022-05-20T00:00:00"/>
    <d v="2022-05-20T00:00:00"/>
    <s v="ZDY CN Equity"/>
    <s v="PLD US Equity"/>
    <s v="N"/>
    <s v="Real Estate"/>
    <x v="2"/>
    <s v="Prologis Inc"/>
    <n v="119.72"/>
    <n v="5146101"/>
    <n v="88562246498.240005"/>
    <n v="111876.65749824001"/>
    <n v="2.6294687604410294"/>
    <x v="76"/>
    <s v="6/30/2022"/>
    <s v="Regular Cash"/>
    <s v="A-"/>
    <x v="76"/>
    <n v="7.8135122222462261"/>
    <n v="10.804193496704102"/>
    <x v="72"/>
    <x v="72"/>
    <m/>
    <n v="45.87253085449737"/>
    <n v="35.316567746399954"/>
    <n v="35.316567746399954"/>
    <n v="24.706612377810622"/>
    <x v="76"/>
    <n v="4"/>
    <n v="-0.23288437214588964"/>
    <n v="0.41420908795799022"/>
    <n v="-3.7995686065293584E-2"/>
    <n v="-1.1844499717617467"/>
    <n v="0.57630701238244697"/>
    <n v="-14.821482735401295"/>
  </r>
  <r>
    <s v="UNH US Equity"/>
    <s v="ETF"/>
    <n v="15118"/>
    <n v="50"/>
    <n v="1.8086218017391822"/>
    <s v="CAD"/>
    <n v="9421777.6199999992"/>
    <d v="2022-05-20T00:00:00"/>
    <d v="2022-05-20T00:00:00"/>
    <s v="ZDY CN Equity"/>
    <s v="UNH US Equity"/>
    <s v="N"/>
    <s v="Health Care"/>
    <x v="0"/>
    <s v="UnitedHealth Group Inc"/>
    <n v="485.73"/>
    <n v="3068172"/>
    <n v="455698092725.19006"/>
    <n v="498435.09272519004"/>
    <n v="1.2725176538406111"/>
    <x v="77"/>
    <s v="3/22/2022"/>
    <s v="Regular Cash"/>
    <s v="A+"/>
    <x v="77"/>
    <n v="7.1109258978633125"/>
    <n v="17.230829238891602"/>
    <x v="73"/>
    <x v="73"/>
    <n v="-1.1628484818367042"/>
    <n v="27.385467371179807"/>
    <n v="25.219775642484464"/>
    <n v="25.219775642484464"/>
    <n v="21.255891632080345"/>
    <x v="77"/>
    <n v="6"/>
    <n v="-1.7142296968780031"/>
    <n v="1.4453138171376319"/>
    <n v="-0.20236973631281921"/>
    <n v="0.30669968821218474"/>
    <n v="-0.51695661039762797"/>
    <n v="-14.890725469044515"/>
  </r>
  <r>
    <s v="NEE US Equity"/>
    <s v="ETF"/>
    <n v="65192"/>
    <n v="215"/>
    <n v="1.1435489709939874"/>
    <s v="CAD"/>
    <n v="5957168.0999999996"/>
    <d v="2022-05-20T00:00:00"/>
    <d v="2022-05-20T00:00:00"/>
    <s v="ZDY CN Equity"/>
    <s v="NEE US Equity"/>
    <s v="NEE US Equity"/>
    <s v="Utilities"/>
    <x v="7"/>
    <s v="NextEra Energy Inc"/>
    <n v="71.22"/>
    <n v="9747755"/>
    <n v="139911669061.31998"/>
    <n v="229412.66906131999"/>
    <n v="2.4501544509969109"/>
    <x v="78"/>
    <s v="6/15/2022"/>
    <s v="Regular Cash"/>
    <s v="A-"/>
    <x v="78"/>
    <n v="-24.21792987612849"/>
    <n v="11.331281661987305"/>
    <x v="74"/>
    <x v="74"/>
    <n v="-38.937747887566822"/>
    <n v="31.531559915421731"/>
    <n v="33.719210169919315"/>
    <n v="33.719210169919315"/>
    <n v="25.770185523034762"/>
    <x v="78"/>
    <n v="4"/>
    <n v="-0.49181337248221968"/>
    <n v="0.49877636728120583"/>
    <n v="-0.18426277823332685"/>
    <n v="-0.8791844210995704"/>
    <n v="0.40334782762700316"/>
    <n v="-16.241341704886977"/>
  </r>
  <r>
    <s v="HON US Equity"/>
    <s v="ETF"/>
    <n v="18597"/>
    <n v="61"/>
    <n v="0.86912685379268972"/>
    <s v="CAD"/>
    <n v="4527602.1399999997"/>
    <d v="2022-05-20T00:00:00"/>
    <d v="2022-05-20T00:00:00"/>
    <s v="ZDY CN Equity"/>
    <s v="HON US Equity"/>
    <s v="N"/>
    <s v="Industrials"/>
    <x v="6"/>
    <s v="Honeywell International Inc"/>
    <n v="189.75"/>
    <n v="3884143"/>
    <n v="129169073467.5"/>
    <n v="149569.07346749998"/>
    <n v="2.1401844532279317"/>
    <x v="79"/>
    <s v="6/3/2022"/>
    <s v="Regular Cash"/>
    <s v="A"/>
    <x v="79"/>
    <n v="10.691550925925926"/>
    <n v="7.3302631378173828"/>
    <x v="75"/>
    <x v="75"/>
    <n v="-2.9988683515654468"/>
    <n v="29.543602241042056"/>
    <n v="27.948280599072572"/>
    <n v="27.948280599072572"/>
    <n v="21.668326647190746"/>
    <x v="79"/>
    <n v="5"/>
    <n v="-0.82032027051418011"/>
    <n v="-0.1431565642408674"/>
    <n v="-0.1924820097095771"/>
    <n v="1.1101739708698667E-2"/>
    <n v="-0.22151869477924846"/>
    <n v="-16.755943303406557"/>
  </r>
  <r>
    <s v="ADP US Equity"/>
    <s v="ETF"/>
    <n v="10332"/>
    <n v="34"/>
    <n v="0.53093391029302128"/>
    <s v="CAD"/>
    <n v="2765830.44"/>
    <d v="2022-05-20T00:00:00"/>
    <d v="2022-05-20T00:00:00"/>
    <s v="ZDY CN Equity"/>
    <s v="ADP US Equity"/>
    <s v="N"/>
    <s v="Information Technology"/>
    <x v="0"/>
    <s v="Automatic Data Processing Inc"/>
    <n v="208.64"/>
    <n v="2651284"/>
    <n v="87158765793.280014"/>
    <n v="89698.965793279989"/>
    <n v="2.0087231595092025"/>
    <x v="80"/>
    <s v="7/1/2022"/>
    <s v="Regular Cash"/>
    <s v="AA-"/>
    <x v="80"/>
    <n v="5.4868706081259662"/>
    <n v="10.002232551574707"/>
    <x v="76"/>
    <x v="76"/>
    <n v="2.1447345365340906"/>
    <n v="34.928060086550886"/>
    <n v="31.1273245750812"/>
    <n v="31.1273245750812"/>
    <n v="22.888520261737323"/>
    <x v="80"/>
    <n v="7"/>
    <n v="-0.89454035183537728"/>
    <n v="0.2855405658396305"/>
    <n v="-0.21511481339036029"/>
    <n v="-0.39286978566541314"/>
    <n v="0.12270282611752933"/>
    <n v="-16.816916964347815"/>
  </r>
  <r>
    <s v="MA US Equity"/>
    <s v="ETF"/>
    <n v="7929"/>
    <n v="26"/>
    <n v="0.65652124351149566"/>
    <s v="CAD"/>
    <n v="3420061.15"/>
    <d v="2022-05-20T00:00:00"/>
    <d v="2022-05-20T00:00:00"/>
    <s v="ZDY CN Equity"/>
    <s v="MA US Equity"/>
    <s v="N"/>
    <s v="Information Technology"/>
    <x v="2"/>
    <s v="Mastercard Inc"/>
    <n v="336.18"/>
    <n v="3428726"/>
    <n v="326983702978.13995"/>
    <n v="337203.70297813998"/>
    <n v="0.55000297459694214"/>
    <x v="81"/>
    <s v="5/9/2022"/>
    <s v="Regular Cash"/>
    <s v="A+"/>
    <x v="81"/>
    <n v="24.430783242258652"/>
    <n v="17.044675827026367"/>
    <x v="77"/>
    <x v="77"/>
    <n v="31.532316630355847"/>
    <n v="42.077808704634229"/>
    <n v="38.28607136193947"/>
    <n v="38.28607136193947"/>
    <n v="31.274685669191083"/>
    <x v="81"/>
    <n v="6"/>
    <n v="-2.3399171122042071"/>
    <n v="1.4154469208287033"/>
    <n v="-0.15438270323928632"/>
    <n v="0.11955397522059583"/>
    <n v="0.89783985639577502"/>
    <n v="-16.81822199982031"/>
  </r>
  <r>
    <s v="LIN US Equity"/>
    <s v="ETF"/>
    <n v="19598"/>
    <n v="33"/>
    <n v="1.435874555427807"/>
    <s v="CAD"/>
    <n v="7479999.8200000003"/>
    <d v="2022-05-20T00:00:00"/>
    <d v="2022-05-20T00:00:00"/>
    <s v="ZDY CN Equity"/>
    <s v="LIN US Equity"/>
    <s v="LIN US Equity"/>
    <s v="Materials"/>
    <x v="3"/>
    <s v="Linde PLC"/>
    <n v="315.18"/>
    <n v="2372010"/>
    <n v="158196985305.66"/>
    <n v="182387.98530566"/>
    <n v="1.5302366901453139"/>
    <x v="82"/>
    <s v="6/17/2022"/>
    <s v="Regular Cash"/>
    <s v="A"/>
    <x v="82"/>
    <n v="19.869706840390879"/>
    <n v="9.0975046157836914"/>
    <x v="78"/>
    <x v="78"/>
    <n v="64.780342516753535"/>
    <n v="31.22404612418655"/>
    <n v="34.28674597710274"/>
    <n v="34.28674597710274"/>
    <n v="23.949738497406763"/>
    <x v="82"/>
    <n v="5"/>
    <n v="-1.4163359766722123"/>
    <n v="0.14038386322907906"/>
    <n v="-0.11788146226257269"/>
    <n v="-2.4013391703968639E-2"/>
    <n v="0.46479964779255373"/>
    <n v="-18.933966879933017"/>
  </r>
  <r>
    <s v="V US Equity"/>
    <s v="ETF"/>
    <n v="21720"/>
    <n v="72"/>
    <n v="1.0647235428716837"/>
    <s v="CAD"/>
    <n v="5546537.3899999997"/>
    <d v="2022-05-20T00:00:00"/>
    <d v="2022-05-20T00:00:00"/>
    <s v="ZDY CN Equity"/>
    <s v="V US Equity"/>
    <s v="N"/>
    <s v="Information Technology"/>
    <x v="2"/>
    <s v="Visa Inc"/>
    <n v="199.03"/>
    <n v="6966630"/>
    <n v="427883242338.50006"/>
    <n v="441416.24233850004"/>
    <n v="0.78179168969502078"/>
    <x v="83"/>
    <s v="6/1/2022"/>
    <s v="Regular Cash"/>
    <s v="AA-"/>
    <x v="83"/>
    <n v="11.743082475604865"/>
    <n v="14.603762626647949"/>
    <x v="79"/>
    <x v="79"/>
    <n v="49.649629018961257"/>
    <n v="41.307427551105462"/>
    <n v="37.6708517944965"/>
    <n v="37.6708517944965"/>
    <n v="28.2118647583662"/>
    <x v="83"/>
    <n v="7"/>
    <n v="-2.1650675373220483"/>
    <n v="1.0238209993678862"/>
    <n v="-0.20086177591686766"/>
    <n v="2.3673934735759773E-2"/>
    <n v="0.83122491907849949"/>
    <n v="-19.286030626430581"/>
  </r>
  <r>
    <s v="GRMN US Equity"/>
    <s v="ETF"/>
    <n v="5938"/>
    <n v="20"/>
    <n v="0.14720157837649711"/>
    <s v="CAD"/>
    <n v="766827.28"/>
    <d v="2022-05-20T00:00:00"/>
    <d v="2022-05-20T00:00:00"/>
    <s v="ZDY CN Equity"/>
    <s v="GRMN US Equity"/>
    <s v="N"/>
    <s v="Consumer Discretionary"/>
    <x v="6"/>
    <s v="Garmin Ltd"/>
    <n v="100.65"/>
    <n v="1250591"/>
    <n v="19438034873.400002"/>
    <n v="16635.921873399999"/>
    <n v="2.7719821162444114"/>
    <x v="84"/>
    <s v="6/30/2022"/>
    <s v="Regular Cash"/>
    <s v="#N/A N/A"/>
    <x v="84"/>
    <n v="16.327634577061215"/>
    <n v="8.1267118453979492"/>
    <x v="80"/>
    <x v="80"/>
    <n v="-25.801955223157787"/>
    <n v="33.281327279739578"/>
    <n v="31.875064315359353"/>
    <n v="31.875064315359353"/>
    <n v="25.201936481132179"/>
    <x v="84"/>
    <n v="0"/>
    <n v="3.4944510535086536E-2"/>
    <n v="-1.5372438629944283E-2"/>
    <n v="-0.2111417106711847"/>
    <n v="-1.0152469483877606"/>
    <n v="0.20366682428048169"/>
    <n v="-19.834522007259956"/>
  </r>
  <r>
    <s v="ORCL US Equity"/>
    <s v="ETF"/>
    <n v="66212"/>
    <n v="219"/>
    <n v="1.1192038574530065"/>
    <s v="CAD"/>
    <n v="5830345.4299999997"/>
    <d v="2022-05-20T00:00:00"/>
    <d v="2022-05-20T00:00:00"/>
    <s v="ZDY CN Equity"/>
    <s v="ORCL US Equity"/>
    <s v="ORCL US Equity"/>
    <s v="Information Technology"/>
    <x v="4"/>
    <s v="Oracle Corp"/>
    <n v="68.63"/>
    <n v="7531062"/>
    <n v="183115614910"/>
    <n v="247180.61491"/>
    <n v="1.8621594055077955"/>
    <x v="85"/>
    <s v="4/21/2022"/>
    <s v="Regular Cash"/>
    <s v="BBB+ *-"/>
    <x v="85"/>
    <n v="7.5829655528171029"/>
    <n v="16.477396011352539"/>
    <x v="81"/>
    <x v="81"/>
    <n v="18.807775377969762"/>
    <n v="33.828133213518846"/>
    <n v="30.493707894307477"/>
    <n v="30.493707894307477"/>
    <n v="29.179382887758614"/>
    <x v="85"/>
    <n v="2"/>
    <n v="-1.0264841579286623"/>
    <n v="1.3244311974900187"/>
    <n v="-0.13385245664525236"/>
    <n v="-0.72763291032542476"/>
    <n v="5.4095880391872818E-2"/>
    <n v="-20.635595152715354"/>
  </r>
  <r>
    <s v="ABT US Equity"/>
    <s v="ETF"/>
    <n v="40763"/>
    <n v="135"/>
    <n v="1.1369058280971769"/>
    <s v="CAD"/>
    <n v="5922561.5199999996"/>
    <d v="2022-05-20T00:00:00"/>
    <d v="2022-05-20T00:00:00"/>
    <s v="ZDY CN Equity"/>
    <s v="ABT US Equity"/>
    <s v="N"/>
    <s v="Health Care"/>
    <x v="0"/>
    <s v="Abbott Laboratories"/>
    <n v="113.24"/>
    <n v="4509572"/>
    <n v="198276704806.36002"/>
    <n v="215247.70480636001"/>
    <n v="1.8429883433415757"/>
    <x v="86"/>
    <s v="5/16/2022"/>
    <s v="Regular Cash"/>
    <s v="AA-"/>
    <x v="86"/>
    <n v="36.713635859314323"/>
    <n v="15.313156127929688"/>
    <x v="82"/>
    <x v="82"/>
    <n v="51.083158630328441"/>
    <n v="33.744876800349253"/>
    <n v="29.231450149630284"/>
    <n v="29.231450149630284"/>
    <n v="23.605675777346519"/>
    <x v="86"/>
    <n v="7"/>
    <n v="-1.2363818145211765"/>
    <n v="1.137637780552365"/>
    <n v="-0.11343731636356857"/>
    <n v="-0.62417403973156449"/>
    <n v="-8.2579259655117393E-2"/>
    <n v="-20.794905039718028"/>
  </r>
  <r>
    <s v="EMR US Equity"/>
    <s v="ETF"/>
    <n v="19841"/>
    <n v="66"/>
    <n v="0.40872958591099001"/>
    <s v="CAD"/>
    <n v="2129223.0699999998"/>
    <d v="2022-05-20T00:00:00"/>
    <d v="2022-05-20T00:00:00"/>
    <s v="ZDY CN Equity"/>
    <s v="EMR US Equity"/>
    <s v="N"/>
    <s v="Industrials"/>
    <x v="6"/>
    <s v="Emerson Electric Co"/>
    <n v="83.64"/>
    <n v="3120912"/>
    <n v="49682160000"/>
    <n v="56941.16"/>
    <n v="2.5645624103299856"/>
    <x v="87"/>
    <s v="6/10/2022"/>
    <s v="Regular Cash"/>
    <s v="A"/>
    <x v="87"/>
    <n v="19.087837837837839"/>
    <n v="1.5942255258560181"/>
    <x v="83"/>
    <x v="83"/>
    <n v="17.642436149312378"/>
    <n v="27.485380675217947"/>
    <n v="25.807211416898539"/>
    <n v="25.807211416898539"/>
    <n v="23.485005374961652"/>
    <x v="87"/>
    <n v="5"/>
    <n v="-0.41398766096251405"/>
    <n v="-1.0634600862874579"/>
    <n v="-0.19222528951248716"/>
    <n v="-4.4392806989858265E-2"/>
    <n v="-0.4533500553376798"/>
    <n v="-21.257963670423695"/>
  </r>
  <r>
    <s v="CL US Equity"/>
    <s v="ETF"/>
    <n v="29568"/>
    <n v="98"/>
    <n v="0.5471341615152443"/>
    <s v="CAD"/>
    <n v="2850223.52"/>
    <d v="2022-05-20T00:00:00"/>
    <d v="2022-05-20T00:00:00"/>
    <s v="ZDY CN Equity"/>
    <s v="CL US Equity"/>
    <s v="N"/>
    <s v="Consumer Staples"/>
    <x v="0"/>
    <s v="Colgate-Palmolive Co"/>
    <n v="75.13"/>
    <n v="6937213"/>
    <n v="62954572693.099998"/>
    <n v="72656.572693099995"/>
    <n v="2.5422600825236259"/>
    <x v="88"/>
    <s v="5/13/2022"/>
    <s v="Regular Cash"/>
    <s v="AA-"/>
    <x v="88"/>
    <n v="-12.011356191308145"/>
    <n v="2.5010275840759282"/>
    <x v="84"/>
    <x v="84"/>
    <n v="-16.651556361438502"/>
    <n v="26.842392393910931"/>
    <n v="23.619123695175329"/>
    <n v="23.619123695175329"/>
    <n v="17.517032950081216"/>
    <x v="88"/>
    <n v="7"/>
    <n v="-0.37431274332442321"/>
    <n v="-0.91797060653951712"/>
    <n v="-0.26464077663076108"/>
    <n v="-0.16027186537004387"/>
    <n v="-0.69027250407107998"/>
    <n v="-22.420531046302926"/>
  </r>
  <r>
    <s v="CVS US Equity"/>
    <s v="ETF"/>
    <n v="39899"/>
    <n v="132"/>
    <n v="0.93287614005259267"/>
    <s v="CAD"/>
    <n v="4859695.67"/>
    <d v="2022-05-20T00:00:00"/>
    <d v="2022-05-20T00:00:00"/>
    <s v="ZDY CN Equity"/>
    <s v="CVS US Equity"/>
    <s v="CVS US Equity"/>
    <s v="Health Care"/>
    <x v="0"/>
    <s v="CVS Health Corp"/>
    <n v="94.93"/>
    <n v="5194154"/>
    <n v="124482570394.82001"/>
    <n v="207925.57039482001"/>
    <n v="2.3143368798061732"/>
    <x v="89"/>
    <s v="5/2/2022"/>
    <s v="Regular Cash"/>
    <s v="BBB"/>
    <x v="89"/>
    <n v="-3.281346878428006"/>
    <n v="1.639634251594543"/>
    <x v="85"/>
    <x v="85"/>
    <n v="17.254989574024428"/>
    <n v="34.251079282414899"/>
    <n v="28.88099841410942"/>
    <n v="28.88099841410942"/>
    <n v="23.38879085367752"/>
    <x v="89"/>
    <n v="1"/>
    <n v="-0.56323678139799516"/>
    <n v="-1.0561746022903398"/>
    <n v="-0.20954551731223811"/>
    <n v="7.1991463939383341E-2"/>
    <n v="-0.12052558261016025"/>
    <n v="-22.687363371299618"/>
  </r>
  <r>
    <s v="MCD US Equity"/>
    <s v="ETF"/>
    <n v="25066"/>
    <n v="83"/>
    <n v="1.4440835387611759"/>
    <s v="CAD"/>
    <n v="7522763.4400000004"/>
    <d v="2022-05-20T00:00:00"/>
    <d v="2022-05-20T00:00:00"/>
    <s v="ZDY CN Equity"/>
    <s v="MCD US Equity"/>
    <s v="MCD US Equity"/>
    <s v="Consumer Discretionary"/>
    <x v="8"/>
    <s v="McDonald's Corp"/>
    <n v="233.91"/>
    <n v="3208225"/>
    <n v="172987422396.29999"/>
    <n v="223419.02239629999"/>
    <n v="2.4154589371980677"/>
    <x v="90"/>
    <s v="3/15/2022"/>
    <s v="Regular Cash"/>
    <s v="BBB+"/>
    <x v="90"/>
    <n v="30.599638075928269"/>
    <n v="7.1561684608459473"/>
    <x v="86"/>
    <x v="86"/>
    <n v="53.565868004497894"/>
    <n v="25.459809026655243"/>
    <n v="22.74473611227419"/>
    <n v="22.74473611227419"/>
    <n v="17.612502710389133"/>
    <x v="90"/>
    <n v="3"/>
    <n v="-0.51956441953298205"/>
    <n v="-0.17108872843244605"/>
    <n v="-0.1113820073852527"/>
    <n v="-0.2344257239217033"/>
    <n v="-0.78494971706684968"/>
    <n v="-22.754007397939191"/>
  </r>
  <r>
    <s v="LOW US Equity"/>
    <s v="ETF"/>
    <n v="13988"/>
    <n v="46"/>
    <n v="0.63629351571423243"/>
    <s v="CAD"/>
    <n v="3314687.46"/>
    <d v="2022-05-20T00:00:00"/>
    <d v="2022-05-20T00:00:00"/>
    <s v="ZDY CN Equity"/>
    <s v="LOW US Equity"/>
    <s v="N"/>
    <s v="Consumer Discretionary"/>
    <x v="8"/>
    <s v="Lowe's Cos Inc"/>
    <n v="184.69"/>
    <n v="5722556"/>
    <n v="120417880000"/>
    <n v="150305.88"/>
    <n v="1.9264713844821053"/>
    <x v="91"/>
    <s v="5/4/2022"/>
    <s v="Regular Cash"/>
    <s v="BBB+"/>
    <x v="91"/>
    <n v="23.310924369747898"/>
    <n v="18.563112258911133"/>
    <x v="87"/>
    <x v="87"/>
    <n v="-10.779866061784404"/>
    <n v="39.130943188296222"/>
    <n v="33.711007855686887"/>
    <n v="33.711007855686887"/>
    <n v="26.945679966264496"/>
    <x v="91"/>
    <n v="3"/>
    <n v="-1.1621663188927172"/>
    <n v="1.6590684747308886"/>
    <n v="-0.11899461886849576"/>
    <n v="-1.154897546782609"/>
    <n v="0.40245969487348765"/>
    <n v="-23.915941806147718"/>
  </r>
  <r>
    <s v="ETN US Equity"/>
    <s v="ETF"/>
    <n v="10785"/>
    <n v="36"/>
    <n v="0.35631733001987453"/>
    <s v="CAD"/>
    <n v="1856188.31"/>
    <d v="2022-05-20T00:00:00"/>
    <d v="2022-05-20T00:00:00"/>
    <s v="ZDY CN Equity"/>
    <s v="ETN US Equity"/>
    <s v="ETN US Equity"/>
    <s v="Industrials"/>
    <x v="6"/>
    <s v="Eaton Corp PLC"/>
    <n v="134.13999999999999"/>
    <n v="4686664"/>
    <n v="53521859999.999992"/>
    <n v="65223.859999999986"/>
    <n v="2.4444610108841509"/>
    <x v="92"/>
    <s v="5/27/2022"/>
    <s v="Regular Cash"/>
    <s v="A-"/>
    <x v="92"/>
    <n v="37.063857801184987"/>
    <n v="4.6469011306762704"/>
    <x v="88"/>
    <x v="88"/>
    <n v="-37.847358121330721"/>
    <n v="32.721298739557533"/>
    <n v="30.301245995061272"/>
    <n v="30.301245995061272"/>
    <n v="24.358518687209781"/>
    <x v="92"/>
    <n v="4"/>
    <n v="-0.46343859140170501"/>
    <n v="-0.57368154910991842"/>
    <n v="-0.12305444057411216"/>
    <n v="-0.77479483438680941"/>
    <n v="3.3256430490211229E-2"/>
    <n v="-27.399464107708482"/>
  </r>
  <r>
    <s v="JCI US Equity"/>
    <s v="ETF"/>
    <n v="26125"/>
    <n v="86"/>
    <n v="0.32886728548867927"/>
    <s v="CAD"/>
    <n v="1713190.91"/>
    <d v="2022-05-20T00:00:00"/>
    <d v="2022-05-20T00:00:00"/>
    <s v="ZDY CN Equity"/>
    <s v="JCI US Equity"/>
    <s v="N"/>
    <s v="Industrials"/>
    <x v="6"/>
    <s v="Johnson Controls International"/>
    <n v="51.11"/>
    <n v="4162760"/>
    <n v="35555637223.450005"/>
    <n v="50002.637223450001"/>
    <n v="2.735276853844649"/>
    <x v="93"/>
    <s v="4/14/2022"/>
    <s v="Regular Cash"/>
    <s v="BBB+"/>
    <x v="93"/>
    <n v="73.443223443223445"/>
    <n v="5.7524905204772949"/>
    <x v="89"/>
    <x v="89"/>
    <n v="8.9527027027027035"/>
    <n v="40.398033038196765"/>
    <n v="33.919532944598338"/>
    <n v="33.919532944598338"/>
    <n v="25.903487443538925"/>
    <x v="93"/>
    <n v="3"/>
    <n v="-0.13097227201849554"/>
    <n v="-0.39629815691432402"/>
    <n v="0.11029788566230435"/>
    <n v="-1.6672903226993931"/>
    <n v="0.42503843986472728"/>
    <n v="-31.574870208230703"/>
  </r>
  <r>
    <s v="WMT US Equity"/>
    <s v="ETF"/>
    <n v="64159"/>
    <n v="212"/>
    <n v="1.8836158442292816"/>
    <s v="CAD"/>
    <n v="9812449.2300000004"/>
    <d v="2022-05-20T00:00:00"/>
    <d v="2022-05-20T00:00:00"/>
    <s v="ZDY CN Equity"/>
    <s v="WMT US Equity"/>
    <s v="N"/>
    <s v="Consumer Staples"/>
    <x v="8"/>
    <s v="Walmart Inc"/>
    <n v="119.2"/>
    <n v="16451978"/>
    <n v="328131599500"/>
    <n v="392806.59950000001"/>
    <n v="1.7390939597315433"/>
    <x v="94"/>
    <s v="9/6/2022"/>
    <s v="Regular Cash"/>
    <s v="AA"/>
    <x v="94"/>
    <n v="7.0142597588504101"/>
    <n v="1.8695942163467409"/>
    <x v="90"/>
    <x v="90"/>
    <n v="-57.090275087175513"/>
    <n v="44.690063544844151"/>
    <n v="31.249671162339727"/>
    <n v="31.249671162339727"/>
    <n v="21.317268002304932"/>
    <x v="94"/>
    <n v="8"/>
    <n v="-1.0100773574034743"/>
    <n v="-1.0192792784085998"/>
    <n v="-0.22245279704198681"/>
    <n v="-0.51128488500130664"/>
    <n v="0.13595030827269472"/>
    <n v="-33.485062519874532"/>
  </r>
  <r>
    <s v="MSFT US Equity"/>
    <s v="ETF"/>
    <n v="39086"/>
    <n v="129"/>
    <n v="2.431332131954802"/>
    <s v="CAD"/>
    <n v="12665705.26"/>
    <d v="2022-05-20T00:00:00"/>
    <d v="2022-05-20T00:00:00"/>
    <s v="ZDY CN Equity"/>
    <s v="MSFT US Equity"/>
    <s v="MSFT US Equity"/>
    <s v="Information Technology"/>
    <x v="4"/>
    <s v="Microsoft Corp"/>
    <n v="252.56"/>
    <n v="39199279"/>
    <n v="1888904608575.5999"/>
    <n v="1872529.6085756"/>
    <n v="0.9997624326892619"/>
    <x v="95"/>
    <s v="6/9/2022"/>
    <s v="Regular Cash"/>
    <s v="AAA"/>
    <x v="95"/>
    <n v="23.497743296262428"/>
    <n v="10.369132041931152"/>
    <x v="91"/>
    <x v="91"/>
    <n v="24.061546624220718"/>
    <n v="43.149574319358905"/>
    <n v="37.166419482255655"/>
    <n v="37.166419482255655"/>
    <n v="26.253748550937033"/>
    <x v="95"/>
    <n v="10"/>
    <n v="-1.9312288890760705"/>
    <n v="0.34440679302545213"/>
    <n v="-0.15010570718786156"/>
    <n v="-0.95301967714281632"/>
    <n v="0.77660583893383706"/>
    <n v="-37.975902076663459"/>
  </r>
  <r>
    <s v="NKE US Equity"/>
    <s v="ETF"/>
    <n v="22861"/>
    <n v="76"/>
    <n v="0.60810345635641661"/>
    <s v="CAD"/>
    <n v="3167835.05"/>
    <d v="2022-05-20T00:00:00"/>
    <d v="2022-05-20T00:00:00"/>
    <s v="ZDY CN Equity"/>
    <s v="NKE US Equity"/>
    <s v="NKE US Equity"/>
    <s v="Consumer Discretionary"/>
    <x v="8"/>
    <s v="NIKE Inc"/>
    <n v="108"/>
    <n v="7621926"/>
    <n v="169966886652.00003"/>
    <n v="172258.88665200002"/>
    <n v="1.1935185185185186"/>
    <x v="96"/>
    <s v="7/1/2022"/>
    <s v="Regular Cash"/>
    <s v="AA-"/>
    <x v="96"/>
    <n v="87.74120317820659"/>
    <n v="11.359233856201172"/>
    <x v="92"/>
    <x v="92"/>
    <n v="326.16154395997143"/>
    <n v="50.578787118793812"/>
    <n v="39.447376210470338"/>
    <n v="39.447376210470338"/>
    <n v="31.393080856917958"/>
    <x v="96"/>
    <n v="7"/>
    <n v="-1.7799292880904474"/>
    <n v="0.5032610838267022"/>
    <n v="1.4658322050322697E-2"/>
    <n v="-1.5648333577959106"/>
    <n v="1.0235839870850236"/>
    <n v="-44.480218988106678"/>
  </r>
  <r>
    <s v="COST US Equity"/>
    <s v="ETF"/>
    <n v="5017"/>
    <n v="17"/>
    <n v="0.51457016708823922"/>
    <s v="CAD"/>
    <n v="2680585.67"/>
    <d v="2022-05-20T00:00:00"/>
    <d v="2022-05-20T00:00:00"/>
    <s v="ZDY CN Equity"/>
    <s v="COST US Equity"/>
    <s v="N"/>
    <s v="Consumer Staples"/>
    <x v="8"/>
    <s v="Costco Wholesale Corp"/>
    <n v="416.43"/>
    <n v="5115014"/>
    <n v="184571891084.70001"/>
    <n v="185752.89108470001"/>
    <n v="0.80493720433206062"/>
    <x v="97"/>
    <s v="5/13/2022"/>
    <s v="Regular Cash"/>
    <s v="A+"/>
    <x v="97"/>
    <n v="19.817239498090562"/>
    <n v="11.483841896057129"/>
    <x v="93"/>
    <x v="93"/>
    <n v="-11.254338125929598"/>
    <n v="49.736424521887734"/>
    <n v="35.910596045118105"/>
    <n v="35.910596045118105"/>
    <n v="24.600729832792702"/>
    <x v="97"/>
    <n v="6"/>
    <n v="-2.0515576573899752"/>
    <n v="0.52325349421739109"/>
    <n v="-0.17892579538773204"/>
    <n v="-1.0610661904494021"/>
    <n v="0.64062739485705922"/>
    <n v="-46.402926019920365"/>
  </r>
  <r>
    <s v="ACN US Equity"/>
    <s v="ETF"/>
    <n v="12646"/>
    <n v="42"/>
    <n v="0.86167272393645011"/>
    <s v="CAD"/>
    <n v="4488770.83"/>
    <d v="2022-05-20T00:00:00"/>
    <d v="2022-05-20T00:00:00"/>
    <s v="ZDY CN Equity"/>
    <s v="ACN US Equity"/>
    <s v="N"/>
    <s v="Information Technology"/>
    <x v="4"/>
    <s v="Accenture PLC"/>
    <n v="276.64999999999998"/>
    <n v="3007904"/>
    <n v="183527932947.69998"/>
    <n v="184049.23094769998"/>
    <n v="1.4628592083860474"/>
    <x v="98"/>
    <s v="5/13/2022"/>
    <s v="Regular Cash"/>
    <s v="AA-"/>
    <x v="98"/>
    <n v="13.825101631081321"/>
    <n v="9.0817546844482422"/>
    <x v="94"/>
    <x v="94"/>
    <n v="10.228387005286214"/>
    <n v="40.6103209981136"/>
    <n v="34.132461050926885"/>
    <n v="34.132461050926885"/>
    <n v="25.360093156668739"/>
    <x v="98"/>
    <n v="7"/>
    <n v="-1.5007494151773018"/>
    <n v="0.13785690677227688"/>
    <n v="-0.19646843573789663"/>
    <n v="-1.4389912021832971"/>
    <n v="0.44809393615707693"/>
    <n v="-47.899988275297403"/>
  </r>
  <r>
    <s v="AAPL US Equity"/>
    <s v="ETF"/>
    <n v="71270"/>
    <n v="236"/>
    <n v="2.4151945639529817"/>
    <s v="CAD"/>
    <n v="12581638.720000001"/>
    <d v="2022-05-20T00:00:00"/>
    <d v="2022-05-20T00:00:00"/>
    <s v="ZDY CN Equity"/>
    <s v="AAPL US Equity"/>
    <s v="AAPL US Equity"/>
    <s v="Information Technology"/>
    <x v="4"/>
    <s v="Apple Inc"/>
    <n v="137.59"/>
    <n v="137426125"/>
    <n v="2226919053790.0005"/>
    <n v="2215975.0537900003"/>
    <n v="0.66938004215422642"/>
    <x v="99"/>
    <s v="5/12/2022"/>
    <s v="Regular Cash"/>
    <s v="AA+"/>
    <x v="99"/>
    <n v="54.650956318806756"/>
    <n v="6.3455748558044434"/>
    <x v="95"/>
    <x v="95"/>
    <n v="26.699379813262453"/>
    <n v="45.201551074293931"/>
    <n v="36.172366961314459"/>
    <n v="36.172366961314459"/>
    <n v="28.643043126866104"/>
    <x v="99"/>
    <n v="9"/>
    <n v="-2.2521888714922413"/>
    <n v="-0.30114229504653534"/>
    <n v="-8.7616343311944414E-2"/>
    <n v="-0.82096593965829245"/>
    <n v="0.66897150823820972"/>
    <n v="-49.660967524213383"/>
  </r>
  <r>
    <s v="USD Curncy"/>
    <s v="ETF"/>
    <n v="604.99820999999997"/>
    <n v="85.538339999999948"/>
    <n v="0.14900902774824121"/>
    <s v="CAD"/>
    <n v="776242.95"/>
    <d v="2022-05-20T00:00:00"/>
    <d v="2022-05-20T00:00:00"/>
    <s v="ZDY CN Equity"/>
    <s v="USD Curncy"/>
    <s v="USD Curncy"/>
    <s v="#N/A Field Not Applicable"/>
    <x v="9"/>
    <s v="US DOLLAR"/>
    <n v="1"/>
    <m/>
    <m/>
    <m/>
    <m/>
    <x v="100"/>
    <m/>
    <m/>
    <m/>
    <x v="100"/>
    <m/>
    <m/>
    <x v="1"/>
    <x v="1"/>
    <m/>
    <n v="0"/>
    <n v="0"/>
    <n v="0"/>
    <n v="0"/>
    <x v="100"/>
    <n v="0"/>
    <m/>
    <m/>
    <m/>
    <m/>
    <m/>
    <m/>
  </r>
  <r>
    <s v="CAD Curncy"/>
    <s v="ETF"/>
    <n v="12349.07"/>
    <n v="0"/>
    <n v="2.3705502437026617E-3"/>
    <s v="CAD"/>
    <n v="0"/>
    <d v="2022-05-20T00:00:00"/>
    <d v="2022-05-20T00:00:00"/>
    <s v="ZDY CN Equity"/>
    <s v="CAD Curncy"/>
    <s v="CAD Curncy"/>
    <s v="#N/A Field Not Applicable"/>
    <x v="9"/>
    <s v="CANADIAN DOLLAR"/>
    <n v="1.2839"/>
    <m/>
    <m/>
    <m/>
    <m/>
    <x v="100"/>
    <m/>
    <m/>
    <m/>
    <x v="100"/>
    <m/>
    <m/>
    <x v="1"/>
    <x v="1"/>
    <m/>
    <n v="8.6"/>
    <n v="7.109"/>
    <n v="7.109"/>
    <n v="7.0060000000000002"/>
    <x v="100"/>
    <n v="0"/>
    <m/>
    <m/>
    <m/>
    <m/>
    <m/>
    <m/>
  </r>
  <r>
    <s v="Average"/>
    <m/>
    <m/>
    <m/>
    <m/>
    <m/>
    <m/>
    <m/>
    <m/>
    <m/>
    <m/>
    <m/>
    <m/>
    <x v="10"/>
    <m/>
    <n v="132.16660686274508"/>
    <n v="9750095.0299999993"/>
    <n v="162597340642.25693"/>
    <n v="339054.484812257"/>
    <n v="2.9232286520266042"/>
    <x v="101"/>
    <m/>
    <m/>
    <m/>
    <x v="101"/>
    <n v="39.555890557630988"/>
    <n v="8.2225246767699716"/>
    <x v="96"/>
    <x v="96"/>
    <n v="61.571449490442404"/>
    <n v="32.416932936627283"/>
    <n v="29.99410757228625"/>
    <n v="29.99410757228625"/>
    <n v="24.759353465545022"/>
    <x v="101"/>
    <n v="4.2549019607843137"/>
    <m/>
    <m/>
    <m/>
    <m/>
    <m/>
    <m/>
  </r>
  <r>
    <s v="Std"/>
    <m/>
    <m/>
    <m/>
    <m/>
    <m/>
    <m/>
    <m/>
    <m/>
    <m/>
    <m/>
    <m/>
    <m/>
    <x v="10"/>
    <m/>
    <n v="103.71983522738809"/>
    <n v="16567148.127628349"/>
    <n v="292776587973.27008"/>
    <n v="586162.93494505086"/>
    <n v="0.99806025526781839"/>
    <x v="102"/>
    <m/>
    <m/>
    <m/>
    <x v="102"/>
    <n v="139.11322068007721"/>
    <n v="6.2327672061989308"/>
    <x v="97"/>
    <x v="97"/>
    <n v="421.98848987491493"/>
    <n v="11.903793708156178"/>
    <n v="9.2354596764504251"/>
    <n v="9.2354596764504251"/>
    <n v="6.5238593888050573"/>
    <x v="102"/>
    <n v="2.08959267308437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dustry Analysis">
  <location ref="E30:K40" firstHeaderRow="0"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h="1" x="9"/>
        <item x="3"/>
        <item x="5"/>
        <item x="8"/>
        <item x="0"/>
        <item x="1"/>
        <item x="2"/>
        <item x="6"/>
        <item x="4"/>
        <item x="7"/>
        <item h="1" x="10"/>
        <item t="default"/>
      </items>
    </pivotField>
    <pivotField showAll="0"/>
    <pivotField numFmtId="2" showAll="0"/>
    <pivotField showAll="0"/>
    <pivotField showAll="0"/>
    <pivotField showAll="0"/>
    <pivotField showAll="0"/>
    <pivotField dataField="1" showAll="0">
      <items count="104">
        <item x="81"/>
        <item x="99"/>
        <item x="83"/>
        <item x="97"/>
        <item x="102"/>
        <item x="95"/>
        <item x="96"/>
        <item x="77"/>
        <item x="69"/>
        <item x="55"/>
        <item x="98"/>
        <item x="82"/>
        <item x="86"/>
        <item x="16"/>
        <item x="91"/>
        <item x="85"/>
        <item x="48"/>
        <item x="94"/>
        <item x="80"/>
        <item x="79"/>
        <item x="47"/>
        <item x="70"/>
        <item x="73"/>
        <item x="45"/>
        <item x="89"/>
        <item x="90"/>
        <item x="78"/>
        <item x="92"/>
        <item x="67"/>
        <item x="59"/>
        <item x="87"/>
        <item x="68"/>
        <item x="88"/>
        <item x="64"/>
        <item x="50"/>
        <item x="72"/>
        <item x="75"/>
        <item x="19"/>
        <item x="46"/>
        <item x="76"/>
        <item x="15"/>
        <item x="66"/>
        <item x="74"/>
        <item x="52"/>
        <item x="71"/>
        <item x="30"/>
        <item x="93"/>
        <item x="65"/>
        <item x="44"/>
        <item x="57"/>
        <item x="17"/>
        <item x="62"/>
        <item x="20"/>
        <item x="39"/>
        <item x="101"/>
        <item x="51"/>
        <item x="84"/>
        <item x="40"/>
        <item x="11"/>
        <item x="58"/>
        <item x="49"/>
        <item x="60"/>
        <item x="28"/>
        <item x="18"/>
        <item x="53"/>
        <item x="37"/>
        <item x="61"/>
        <item x="4"/>
        <item x="29"/>
        <item x="41"/>
        <item x="14"/>
        <item x="2"/>
        <item x="56"/>
        <item x="35"/>
        <item x="36"/>
        <item x="38"/>
        <item x="3"/>
        <item x="63"/>
        <item x="13"/>
        <item x="33"/>
        <item x="42"/>
        <item x="21"/>
        <item x="26"/>
        <item x="6"/>
        <item x="25"/>
        <item x="10"/>
        <item x="22"/>
        <item x="1"/>
        <item x="34"/>
        <item x="23"/>
        <item x="7"/>
        <item x="32"/>
        <item x="43"/>
        <item x="31"/>
        <item x="54"/>
        <item x="27"/>
        <item x="24"/>
        <item x="0"/>
        <item x="12"/>
        <item x="5"/>
        <item x="8"/>
        <item x="9"/>
        <item x="100"/>
        <item t="default"/>
      </items>
    </pivotField>
    <pivotField showAll="0"/>
    <pivotField showAll="0"/>
    <pivotField showAll="0"/>
    <pivotField dataField="1" showAll="0">
      <items count="104">
        <item x="53"/>
        <item x="21"/>
        <item x="5"/>
        <item x="60"/>
        <item x="32"/>
        <item x="12"/>
        <item x="37"/>
        <item x="68"/>
        <item x="34"/>
        <item x="78"/>
        <item x="27"/>
        <item x="56"/>
        <item x="31"/>
        <item x="3"/>
        <item x="25"/>
        <item x="19"/>
        <item x="24"/>
        <item x="20"/>
        <item x="14"/>
        <item x="36"/>
        <item x="26"/>
        <item x="65"/>
        <item x="33"/>
        <item x="39"/>
        <item x="29"/>
        <item x="4"/>
        <item x="57"/>
        <item x="46"/>
        <item x="64"/>
        <item x="93"/>
        <item x="28"/>
        <item x="89"/>
        <item x="44"/>
        <item x="61"/>
        <item x="8"/>
        <item x="80"/>
        <item x="48"/>
        <item x="52"/>
        <item x="82"/>
        <item x="10"/>
        <item x="59"/>
        <item x="72"/>
        <item x="94"/>
        <item x="17"/>
        <item x="22"/>
        <item x="9"/>
        <item x="23"/>
        <item x="73"/>
        <item x="92"/>
        <item x="76"/>
        <item x="85"/>
        <item x="0"/>
        <item x="41"/>
        <item x="58"/>
        <item x="1"/>
        <item x="102"/>
        <item x="47"/>
        <item x="77"/>
        <item x="40"/>
        <item x="79"/>
        <item x="2"/>
        <item x="35"/>
        <item x="6"/>
        <item x="101"/>
        <item x="97"/>
        <item x="18"/>
        <item x="42"/>
        <item x="54"/>
        <item x="86"/>
        <item x="87"/>
        <item x="67"/>
        <item x="62"/>
        <item x="51"/>
        <item x="50"/>
        <item x="45"/>
        <item x="43"/>
        <item x="15"/>
        <item x="75"/>
        <item x="63"/>
        <item x="88"/>
        <item x="55"/>
        <item x="71"/>
        <item x="90"/>
        <item x="11"/>
        <item x="49"/>
        <item x="84"/>
        <item x="38"/>
        <item x="98"/>
        <item x="74"/>
        <item x="13"/>
        <item x="96"/>
        <item x="91"/>
        <item x="83"/>
        <item x="66"/>
        <item x="95"/>
        <item x="7"/>
        <item x="81"/>
        <item x="70"/>
        <item x="69"/>
        <item x="99"/>
        <item x="16"/>
        <item x="30"/>
        <item x="100"/>
        <item t="default"/>
      </items>
    </pivotField>
    <pivotField showAll="0"/>
    <pivotField showAll="0"/>
    <pivotField dataField="1" showAll="0">
      <items count="99">
        <item x="17"/>
        <item x="3"/>
        <item x="61"/>
        <item x="55"/>
        <item x="31"/>
        <item x="38"/>
        <item x="23"/>
        <item x="39"/>
        <item x="33"/>
        <item x="84"/>
        <item x="15"/>
        <item x="36"/>
        <item x="51"/>
        <item x="13"/>
        <item x="59"/>
        <item x="35"/>
        <item x="67"/>
        <item x="90"/>
        <item x="53"/>
        <item x="6"/>
        <item x="56"/>
        <item x="76"/>
        <item x="24"/>
        <item x="58"/>
        <item x="54"/>
        <item x="41"/>
        <item x="43"/>
        <item x="40"/>
        <item x="80"/>
        <item x="71"/>
        <item x="85"/>
        <item x="73"/>
        <item x="25"/>
        <item x="79"/>
        <item x="60"/>
        <item x="45"/>
        <item x="94"/>
        <item x="75"/>
        <item x="83"/>
        <item x="32"/>
        <item x="37"/>
        <item x="57"/>
        <item x="69"/>
        <item x="34"/>
        <item x="63"/>
        <item x="26"/>
        <item x="74"/>
        <item x="18"/>
        <item x="7"/>
        <item x="93"/>
        <item x="48"/>
        <item x="62"/>
        <item x="5"/>
        <item x="68"/>
        <item x="77"/>
        <item x="81"/>
        <item x="2"/>
        <item x="91"/>
        <item x="27"/>
        <item x="47"/>
        <item x="28"/>
        <item x="87"/>
        <item x="8"/>
        <item x="88"/>
        <item x="78"/>
        <item x="82"/>
        <item x="10"/>
        <item x="42"/>
        <item x="86"/>
        <item x="22"/>
        <item x="95"/>
        <item x="52"/>
        <item x="65"/>
        <item x="66"/>
        <item x="64"/>
        <item x="49"/>
        <item x="9"/>
        <item x="21"/>
        <item x="72"/>
        <item x="29"/>
        <item x="96"/>
        <item x="44"/>
        <item x="92"/>
        <item x="46"/>
        <item x="16"/>
        <item x="12"/>
        <item x="4"/>
        <item x="89"/>
        <item x="19"/>
        <item x="30"/>
        <item x="50"/>
        <item x="20"/>
        <item x="70"/>
        <item x="97"/>
        <item x="14"/>
        <item x="11"/>
        <item x="0"/>
        <item x="1"/>
        <item t="default"/>
      </items>
    </pivotField>
    <pivotField dataField="1" showAll="0">
      <items count="99">
        <item x="3"/>
        <item x="17"/>
        <item x="55"/>
        <item x="38"/>
        <item x="61"/>
        <item x="23"/>
        <item x="39"/>
        <item x="33"/>
        <item x="84"/>
        <item x="15"/>
        <item x="36"/>
        <item x="51"/>
        <item x="13"/>
        <item x="59"/>
        <item x="35"/>
        <item x="67"/>
        <item x="53"/>
        <item x="24"/>
        <item x="90"/>
        <item x="49"/>
        <item x="45"/>
        <item x="43"/>
        <item x="54"/>
        <item x="76"/>
        <item x="58"/>
        <item x="40"/>
        <item x="41"/>
        <item x="80"/>
        <item x="56"/>
        <item x="85"/>
        <item x="60"/>
        <item x="71"/>
        <item x="25"/>
        <item x="73"/>
        <item x="79"/>
        <item x="94"/>
        <item x="26"/>
        <item x="75"/>
        <item x="83"/>
        <item x="6"/>
        <item x="32"/>
        <item x="57"/>
        <item x="37"/>
        <item x="74"/>
        <item x="69"/>
        <item x="7"/>
        <item x="2"/>
        <item x="93"/>
        <item x="18"/>
        <item x="48"/>
        <item x="63"/>
        <item x="10"/>
        <item x="34"/>
        <item x="62"/>
        <item x="5"/>
        <item x="68"/>
        <item x="77"/>
        <item x="27"/>
        <item x="91"/>
        <item x="47"/>
        <item x="28"/>
        <item x="81"/>
        <item x="8"/>
        <item x="88"/>
        <item x="87"/>
        <item x="78"/>
        <item x="82"/>
        <item x="86"/>
        <item x="42"/>
        <item x="22"/>
        <item x="95"/>
        <item x="52"/>
        <item x="65"/>
        <item x="66"/>
        <item x="64"/>
        <item x="72"/>
        <item x="31"/>
        <item x="21"/>
        <item x="29"/>
        <item x="96"/>
        <item x="44"/>
        <item x="92"/>
        <item x="4"/>
        <item x="16"/>
        <item x="12"/>
        <item x="19"/>
        <item x="89"/>
        <item x="9"/>
        <item x="30"/>
        <item x="46"/>
        <item x="50"/>
        <item x="70"/>
        <item x="20"/>
        <item x="97"/>
        <item x="11"/>
        <item x="14"/>
        <item x="0"/>
        <item x="1"/>
        <item t="default"/>
      </items>
    </pivotField>
    <pivotField showAll="0"/>
    <pivotField numFmtId="2" showAll="0"/>
    <pivotField dataField="1" numFmtId="2" showAll="0"/>
    <pivotField numFmtId="2" showAll="0"/>
    <pivotField numFmtId="2" showAll="0"/>
    <pivotField dataField="1" showAll="0">
      <items count="104">
        <item x="7"/>
        <item x="93"/>
        <item x="74"/>
        <item x="96"/>
        <item x="54"/>
        <item x="61"/>
        <item x="98"/>
        <item x="45"/>
        <item x="63"/>
        <item x="66"/>
        <item x="76"/>
        <item x="91"/>
        <item x="70"/>
        <item x="97"/>
        <item x="84"/>
        <item x="56"/>
        <item x="95"/>
        <item x="60"/>
        <item x="68"/>
        <item x="78"/>
        <item x="99"/>
        <item x="69"/>
        <item x="92"/>
        <item x="34"/>
        <item x="85"/>
        <item x="31"/>
        <item x="24"/>
        <item x="41"/>
        <item x="19"/>
        <item x="13"/>
        <item x="86"/>
        <item x="3"/>
        <item x="38"/>
        <item x="22"/>
        <item x="43"/>
        <item x="94"/>
        <item x="32"/>
        <item x="72"/>
        <item x="80"/>
        <item x="67"/>
        <item x="12"/>
        <item x="71"/>
        <item x="75"/>
        <item x="90"/>
        <item x="25"/>
        <item x="88"/>
        <item x="0"/>
        <item x="49"/>
        <item x="42"/>
        <item x="87"/>
        <item x="30"/>
        <item x="82"/>
        <item x="40"/>
        <item x="101"/>
        <item x="79"/>
        <item x="83"/>
        <item x="73"/>
        <item x="48"/>
        <item x="89"/>
        <item x="14"/>
        <item x="5"/>
        <item x="81"/>
        <item x="62"/>
        <item x="21"/>
        <item x="47"/>
        <item x="77"/>
        <item x="27"/>
        <item x="9"/>
        <item x="8"/>
        <item x="59"/>
        <item x="37"/>
        <item x="57"/>
        <item x="58"/>
        <item x="53"/>
        <item x="23"/>
        <item x="10"/>
        <item x="51"/>
        <item x="64"/>
        <item x="50"/>
        <item x="16"/>
        <item x="36"/>
        <item x="35"/>
        <item x="33"/>
        <item x="52"/>
        <item x="44"/>
        <item x="65"/>
        <item x="55"/>
        <item x="4"/>
        <item x="26"/>
        <item x="46"/>
        <item x="18"/>
        <item x="6"/>
        <item x="28"/>
        <item x="29"/>
        <item x="39"/>
        <item x="102"/>
        <item x="15"/>
        <item x="20"/>
        <item x="11"/>
        <item x="17"/>
        <item x="2"/>
        <item x="1"/>
        <item x="100"/>
        <item t="default"/>
      </items>
    </pivotField>
    <pivotField showAll="0"/>
    <pivotField showAll="0"/>
    <pivotField showAll="0"/>
    <pivotField showAll="0"/>
    <pivotField showAll="0"/>
    <pivotField showAll="0"/>
    <pivotField showAll="0"/>
  </pivotFields>
  <rowFields count="1">
    <field x="13"/>
  </rowFields>
  <rowItems count="10">
    <i>
      <x v="1"/>
    </i>
    <i>
      <x v="2"/>
    </i>
    <i>
      <x v="3"/>
    </i>
    <i>
      <x v="4"/>
    </i>
    <i>
      <x v="5"/>
    </i>
    <i>
      <x v="6"/>
    </i>
    <i>
      <x v="7"/>
    </i>
    <i>
      <x v="8"/>
    </i>
    <i>
      <x v="9"/>
    </i>
    <i t="grand">
      <x/>
    </i>
  </rowItems>
  <colFields count="1">
    <field x="-2"/>
  </colFields>
  <colItems count="6">
    <i>
      <x/>
    </i>
    <i i="1">
      <x v="1"/>
    </i>
    <i i="2">
      <x v="2"/>
    </i>
    <i i="3">
      <x v="3"/>
    </i>
    <i i="4">
      <x v="4"/>
    </i>
    <i i="5">
      <x v="5"/>
    </i>
  </colItems>
  <dataFields count="6">
    <dataField name="Average of DIVIDEND_INDICATED_YIELD" fld="20" subtotal="average" baseField="13" baseItem="0"/>
    <dataField name="Average of RETURN_ON_ASSET" fld="24" subtotal="average" baseField="13" baseItem="5"/>
    <dataField name="Average of NET_INC_GROWTH" fld="27" subtotal="average" baseField="13" baseItem="5"/>
    <dataField name="Average of EPS_GROWTH" fld="28" subtotal="average" baseField="13" baseItem="5"/>
    <dataField name="Average of CURRENT_TRR_YTD" fld="34" subtotal="average" baseField="13" baseItem="5"/>
    <dataField name="Average of VOLATILITY_90D" fld="31" subtotal="average" baseField="13" baseItem="5"/>
  </dataFields>
  <formats count="33">
    <format dxfId="37">
      <pivotArea collapsedLevelsAreSubtotals="1" fieldPosition="0">
        <references count="1">
          <reference field="13" count="0"/>
        </references>
      </pivotArea>
    </format>
    <format dxfId="36">
      <pivotArea outline="0" collapsedLevelsAreSubtotals="1" fieldPosition="0"/>
    </format>
    <format dxfId="35">
      <pivotArea outline="0" collapsedLevelsAreSubtotals="1" fieldPosition="0"/>
    </format>
    <format dxfId="34">
      <pivotArea field="13" type="button" dataOnly="0" labelOnly="1" outline="0" axis="axisRow" fieldPosition="0"/>
    </format>
    <format dxfId="33">
      <pivotArea dataOnly="0" labelOnly="1" outline="0" fieldPosition="0">
        <references count="1">
          <reference field="4294967294" count="6">
            <x v="0"/>
            <x v="1"/>
            <x v="2"/>
            <x v="3"/>
            <x v="4"/>
            <x v="5"/>
          </reference>
        </references>
      </pivotArea>
    </format>
    <format dxfId="32">
      <pivotArea dataOnly="0" labelOnly="1" fieldPosition="0">
        <references count="1">
          <reference field="13" count="1">
            <x v="8"/>
          </reference>
        </references>
      </pivotArea>
    </format>
    <format dxfId="31">
      <pivotArea dataOnly="0" labelOnly="1" fieldPosition="0">
        <references count="1">
          <reference field="13" count="1">
            <x v="5"/>
          </reference>
        </references>
      </pivotArea>
    </format>
    <format dxfId="30">
      <pivotArea dataOnly="0" labelOnly="1" fieldPosition="0">
        <references count="1">
          <reference field="13" count="1">
            <x v="2"/>
          </reference>
        </references>
      </pivotArea>
    </format>
    <format dxfId="29">
      <pivotArea dataOnly="0" labelOnly="1" fieldPosition="0">
        <references count="1">
          <reference field="13" count="1">
            <x v="7"/>
          </reference>
        </references>
      </pivotArea>
    </format>
    <format dxfId="28">
      <pivotArea collapsedLevelsAreSubtotals="1" fieldPosition="0">
        <references count="2">
          <reference field="4294967294" count="2" selected="0">
            <x v="2"/>
            <x v="3"/>
          </reference>
          <reference field="13" count="1">
            <x v="7"/>
          </reference>
        </references>
      </pivotArea>
    </format>
    <format dxfId="27">
      <pivotArea collapsedLevelsAreSubtotals="1" fieldPosition="0">
        <references count="2">
          <reference field="4294967294" count="2" selected="0">
            <x v="2"/>
            <x v="3"/>
          </reference>
          <reference field="13" count="1">
            <x v="4"/>
          </reference>
        </references>
      </pivotArea>
    </format>
    <format dxfId="26">
      <pivotArea collapsedLevelsAreSubtotals="1" fieldPosition="0">
        <references count="2">
          <reference field="4294967294" count="2" selected="0">
            <x v="2"/>
            <x v="3"/>
          </reference>
          <reference field="13" count="1">
            <x v="1"/>
          </reference>
        </references>
      </pivotArea>
    </format>
    <format dxfId="25">
      <pivotArea dataOnly="0" labelOnly="1" fieldPosition="0">
        <references count="1">
          <reference field="13" count="1">
            <x v="7"/>
          </reference>
        </references>
      </pivotArea>
    </format>
    <format dxfId="24">
      <pivotArea dataOnly="0" labelOnly="1" fieldPosition="0">
        <references count="1">
          <reference field="13" count="1">
            <x v="6"/>
          </reference>
        </references>
      </pivotArea>
    </format>
    <format dxfId="23">
      <pivotArea type="all" dataOnly="0" outline="0" fieldPosition="0"/>
    </format>
    <format dxfId="22">
      <pivotArea outline="0" collapsedLevelsAreSubtotals="1" fieldPosition="0"/>
    </format>
    <format dxfId="21">
      <pivotArea field="13" type="button" dataOnly="0" labelOnly="1" outline="0" axis="axisRow" fieldPosition="0"/>
    </format>
    <format dxfId="20">
      <pivotArea dataOnly="0" labelOnly="1" fieldPosition="0">
        <references count="1">
          <reference field="13" count="0"/>
        </references>
      </pivotArea>
    </format>
    <format dxfId="19">
      <pivotArea dataOnly="0" labelOnly="1" grandRow="1" outline="0" fieldPosition="0"/>
    </format>
    <format dxfId="18">
      <pivotArea dataOnly="0" labelOnly="1" outline="0" fieldPosition="0">
        <references count="1">
          <reference field="4294967294" count="6">
            <x v="0"/>
            <x v="1"/>
            <x v="2"/>
            <x v="3"/>
            <x v="4"/>
            <x v="5"/>
          </reference>
        </references>
      </pivotArea>
    </format>
    <format dxfId="17">
      <pivotArea type="all" dataOnly="0" outline="0" fieldPosition="0"/>
    </format>
    <format dxfId="16">
      <pivotArea outline="0" collapsedLevelsAreSubtotals="1" fieldPosition="0"/>
    </format>
    <format dxfId="15">
      <pivotArea field="13" type="button" dataOnly="0" labelOnly="1" outline="0" axis="axisRow" fieldPosition="0"/>
    </format>
    <format dxfId="14">
      <pivotArea dataOnly="0" labelOnly="1" fieldPosition="0">
        <references count="1">
          <reference field="13" count="0"/>
        </references>
      </pivotArea>
    </format>
    <format dxfId="13">
      <pivotArea dataOnly="0" labelOnly="1" grandRow="1" outline="0" fieldPosition="0"/>
    </format>
    <format dxfId="12">
      <pivotArea dataOnly="0" labelOnly="1" outline="0" fieldPosition="0">
        <references count="1">
          <reference field="4294967294" count="6">
            <x v="0"/>
            <x v="1"/>
            <x v="2"/>
            <x v="3"/>
            <x v="4"/>
            <x v="5"/>
          </reference>
        </references>
      </pivotArea>
    </format>
    <format dxfId="11">
      <pivotArea type="all" dataOnly="0" outline="0" fieldPosition="0"/>
    </format>
    <format dxfId="10">
      <pivotArea outline="0" collapsedLevelsAreSubtotals="1" fieldPosition="0"/>
    </format>
    <format dxfId="9">
      <pivotArea field="13" type="button" dataOnly="0" labelOnly="1" outline="0" axis="axisRow" fieldPosition="0"/>
    </format>
    <format dxfId="8">
      <pivotArea dataOnly="0" labelOnly="1" fieldPosition="0">
        <references count="1">
          <reference field="13" count="0"/>
        </references>
      </pivotArea>
    </format>
    <format dxfId="7">
      <pivotArea dataOnly="0" labelOnly="1" grandRow="1" outline="0" fieldPosition="0"/>
    </format>
    <format dxfId="6">
      <pivotArea dataOnly="0" labelOnly="1" outline="0" fieldPosition="0">
        <references count="1">
          <reference field="4294967294" count="6">
            <x v="0"/>
            <x v="1"/>
            <x v="2"/>
            <x v="3"/>
            <x v="4"/>
            <x v="5"/>
          </reference>
        </references>
      </pivotArea>
    </format>
    <format dxfId="5">
      <pivotArea dataOnly="0" labelOnly="1" outline="0" fieldPosition="0">
        <references count="1">
          <reference field="4294967294" count="6">
            <x v="0"/>
            <x v="1"/>
            <x v="2"/>
            <x v="3"/>
            <x v="4"/>
            <x v="5"/>
          </reference>
        </references>
      </pivotArea>
    </format>
  </formats>
  <conditionalFormats count="4">
    <conditionalFormat priority="4">
      <pivotAreas count="1">
        <pivotArea type="data" collapsedLevelsAreSubtotals="1" fieldPosition="0">
          <references count="2">
            <reference field="4294967294" count="1" selected="0">
              <x v="0"/>
            </reference>
            <reference field="13" count="9">
              <x v="1"/>
              <x v="2"/>
              <x v="3"/>
              <x v="4"/>
              <x v="5"/>
              <x v="6"/>
              <x v="7"/>
              <x v="8"/>
              <x v="9"/>
            </reference>
          </references>
        </pivotArea>
      </pivotAreas>
    </conditionalFormat>
    <conditionalFormat priority="3">
      <pivotAreas count="1">
        <pivotArea type="data" collapsedLevelsAreSubtotals="1" fieldPosition="0">
          <references count="2">
            <reference field="4294967294" count="1" selected="0">
              <x v="1"/>
            </reference>
            <reference field="13" count="9">
              <x v="1"/>
              <x v="2"/>
              <x v="3"/>
              <x v="4"/>
              <x v="5"/>
              <x v="6"/>
              <x v="7"/>
              <x v="8"/>
              <x v="9"/>
            </reference>
          </references>
        </pivotArea>
      </pivotAreas>
    </conditionalFormat>
    <conditionalFormat priority="2">
      <pivotAreas count="1">
        <pivotArea type="data" collapsedLevelsAreSubtotals="1" fieldPosition="0">
          <references count="2">
            <reference field="4294967294" count="1" selected="0">
              <x v="4"/>
            </reference>
            <reference field="13" count="9">
              <x v="1"/>
              <x v="2"/>
              <x v="3"/>
              <x v="4"/>
              <x v="5"/>
              <x v="6"/>
              <x v="7"/>
              <x v="8"/>
              <x v="9"/>
            </reference>
          </references>
        </pivotArea>
      </pivotAreas>
    </conditionalFormat>
    <conditionalFormat priority="1">
      <pivotAreas count="1">
        <pivotArea type="data" collapsedLevelsAreSubtotals="1" fieldPosition="0">
          <references count="2">
            <reference field="4294967294" count="1" selected="0">
              <x v="5"/>
            </reference>
            <reference field="13"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3" firstHeaderRow="0"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h="1" x="9"/>
        <item x="3"/>
        <item x="5"/>
        <item x="8"/>
        <item x="0"/>
        <item x="1"/>
        <item x="2"/>
        <item x="6"/>
        <item x="4"/>
        <item x="7"/>
        <item h="1" x="10"/>
        <item t="default"/>
      </items>
    </pivotField>
    <pivotField showAll="0"/>
    <pivotField numFmtId="2" showAll="0"/>
    <pivotField showAll="0"/>
    <pivotField showAll="0"/>
    <pivotField showAll="0"/>
    <pivotField showAll="0"/>
    <pivotField dataField="1" showAll="0">
      <items count="104">
        <item x="81"/>
        <item x="99"/>
        <item x="83"/>
        <item x="97"/>
        <item x="102"/>
        <item x="95"/>
        <item x="96"/>
        <item x="77"/>
        <item x="69"/>
        <item x="55"/>
        <item x="98"/>
        <item x="82"/>
        <item x="86"/>
        <item x="16"/>
        <item x="91"/>
        <item x="85"/>
        <item x="48"/>
        <item x="94"/>
        <item x="80"/>
        <item x="79"/>
        <item x="47"/>
        <item x="70"/>
        <item x="73"/>
        <item x="45"/>
        <item x="89"/>
        <item x="90"/>
        <item x="78"/>
        <item x="92"/>
        <item x="67"/>
        <item x="59"/>
        <item x="87"/>
        <item x="68"/>
        <item x="88"/>
        <item x="64"/>
        <item x="50"/>
        <item x="72"/>
        <item x="75"/>
        <item x="19"/>
        <item x="46"/>
        <item x="76"/>
        <item x="15"/>
        <item x="66"/>
        <item x="74"/>
        <item x="52"/>
        <item x="71"/>
        <item x="30"/>
        <item x="93"/>
        <item x="65"/>
        <item x="44"/>
        <item x="57"/>
        <item x="17"/>
        <item x="62"/>
        <item x="20"/>
        <item x="39"/>
        <item x="101"/>
        <item x="51"/>
        <item x="84"/>
        <item x="40"/>
        <item x="11"/>
        <item x="58"/>
        <item x="49"/>
        <item x="60"/>
        <item x="28"/>
        <item x="18"/>
        <item x="53"/>
        <item x="37"/>
        <item x="61"/>
        <item x="4"/>
        <item x="29"/>
        <item x="41"/>
        <item x="14"/>
        <item x="2"/>
        <item x="56"/>
        <item x="35"/>
        <item x="36"/>
        <item x="38"/>
        <item x="3"/>
        <item x="63"/>
        <item x="13"/>
        <item x="33"/>
        <item x="42"/>
        <item x="21"/>
        <item x="26"/>
        <item x="6"/>
        <item x="25"/>
        <item x="10"/>
        <item x="22"/>
        <item x="1"/>
        <item x="34"/>
        <item x="23"/>
        <item x="7"/>
        <item x="32"/>
        <item x="43"/>
        <item x="31"/>
        <item x="54"/>
        <item x="27"/>
        <item x="24"/>
        <item x="0"/>
        <item x="12"/>
        <item x="5"/>
        <item x="8"/>
        <item x="9"/>
        <item x="100"/>
        <item t="default"/>
      </items>
    </pivotField>
    <pivotField showAll="0"/>
    <pivotField showAll="0"/>
    <pivotField showAll="0"/>
    <pivotField dataField="1" showAll="0">
      <items count="104">
        <item x="53"/>
        <item x="21"/>
        <item x="5"/>
        <item x="60"/>
        <item x="32"/>
        <item x="12"/>
        <item x="37"/>
        <item x="68"/>
        <item x="34"/>
        <item x="78"/>
        <item x="27"/>
        <item x="56"/>
        <item x="31"/>
        <item x="3"/>
        <item x="25"/>
        <item x="19"/>
        <item x="24"/>
        <item x="20"/>
        <item x="14"/>
        <item x="36"/>
        <item x="26"/>
        <item x="65"/>
        <item x="33"/>
        <item x="39"/>
        <item x="29"/>
        <item x="4"/>
        <item x="57"/>
        <item x="46"/>
        <item x="64"/>
        <item x="93"/>
        <item x="28"/>
        <item x="89"/>
        <item x="44"/>
        <item x="61"/>
        <item x="8"/>
        <item x="80"/>
        <item x="48"/>
        <item x="52"/>
        <item x="82"/>
        <item x="10"/>
        <item x="59"/>
        <item x="72"/>
        <item x="94"/>
        <item x="17"/>
        <item x="22"/>
        <item x="9"/>
        <item x="23"/>
        <item x="73"/>
        <item x="92"/>
        <item x="76"/>
        <item x="85"/>
        <item x="0"/>
        <item x="41"/>
        <item x="58"/>
        <item x="1"/>
        <item x="102"/>
        <item x="47"/>
        <item x="77"/>
        <item x="40"/>
        <item x="79"/>
        <item x="2"/>
        <item x="35"/>
        <item x="6"/>
        <item x="101"/>
        <item x="97"/>
        <item x="18"/>
        <item x="42"/>
        <item x="54"/>
        <item x="86"/>
        <item x="87"/>
        <item x="67"/>
        <item x="62"/>
        <item x="51"/>
        <item x="50"/>
        <item x="45"/>
        <item x="43"/>
        <item x="15"/>
        <item x="75"/>
        <item x="63"/>
        <item x="88"/>
        <item x="55"/>
        <item x="71"/>
        <item x="90"/>
        <item x="11"/>
        <item x="49"/>
        <item x="84"/>
        <item x="38"/>
        <item x="98"/>
        <item x="74"/>
        <item x="13"/>
        <item x="96"/>
        <item x="91"/>
        <item x="83"/>
        <item x="66"/>
        <item x="95"/>
        <item x="7"/>
        <item x="81"/>
        <item x="70"/>
        <item x="69"/>
        <item x="99"/>
        <item x="16"/>
        <item x="30"/>
        <item x="100"/>
        <item t="default"/>
      </items>
    </pivotField>
    <pivotField showAll="0"/>
    <pivotField showAll="0"/>
    <pivotField dataField="1" showAll="0">
      <items count="99">
        <item x="17"/>
        <item x="3"/>
        <item x="61"/>
        <item x="55"/>
        <item x="31"/>
        <item x="38"/>
        <item x="23"/>
        <item x="39"/>
        <item x="33"/>
        <item x="84"/>
        <item x="15"/>
        <item x="36"/>
        <item x="51"/>
        <item x="13"/>
        <item x="59"/>
        <item x="35"/>
        <item x="67"/>
        <item x="90"/>
        <item x="53"/>
        <item x="6"/>
        <item x="56"/>
        <item x="76"/>
        <item x="24"/>
        <item x="58"/>
        <item x="54"/>
        <item x="41"/>
        <item x="43"/>
        <item x="40"/>
        <item x="80"/>
        <item x="71"/>
        <item x="85"/>
        <item x="73"/>
        <item x="25"/>
        <item x="79"/>
        <item x="60"/>
        <item x="45"/>
        <item x="94"/>
        <item x="75"/>
        <item x="83"/>
        <item x="32"/>
        <item x="37"/>
        <item x="57"/>
        <item x="69"/>
        <item x="34"/>
        <item x="63"/>
        <item x="26"/>
        <item x="74"/>
        <item x="18"/>
        <item x="7"/>
        <item x="93"/>
        <item x="48"/>
        <item x="62"/>
        <item x="5"/>
        <item x="68"/>
        <item x="77"/>
        <item x="81"/>
        <item x="2"/>
        <item x="91"/>
        <item x="27"/>
        <item x="47"/>
        <item x="28"/>
        <item x="87"/>
        <item x="8"/>
        <item x="88"/>
        <item x="78"/>
        <item x="82"/>
        <item x="10"/>
        <item x="42"/>
        <item x="86"/>
        <item x="22"/>
        <item x="95"/>
        <item x="52"/>
        <item x="65"/>
        <item x="66"/>
        <item x="64"/>
        <item x="49"/>
        <item x="9"/>
        <item x="21"/>
        <item x="72"/>
        <item x="29"/>
        <item x="96"/>
        <item x="44"/>
        <item x="92"/>
        <item x="46"/>
        <item x="16"/>
        <item x="12"/>
        <item x="4"/>
        <item x="89"/>
        <item x="19"/>
        <item x="30"/>
        <item x="50"/>
        <item x="20"/>
        <item x="70"/>
        <item x="97"/>
        <item x="14"/>
        <item x="11"/>
        <item x="0"/>
        <item x="1"/>
        <item t="default"/>
      </items>
    </pivotField>
    <pivotField dataField="1" showAll="0">
      <items count="99">
        <item x="3"/>
        <item x="17"/>
        <item x="55"/>
        <item x="38"/>
        <item x="61"/>
        <item x="23"/>
        <item x="39"/>
        <item x="33"/>
        <item x="84"/>
        <item x="15"/>
        <item x="36"/>
        <item x="51"/>
        <item x="13"/>
        <item x="59"/>
        <item x="35"/>
        <item x="67"/>
        <item x="53"/>
        <item x="24"/>
        <item x="90"/>
        <item x="49"/>
        <item x="45"/>
        <item x="43"/>
        <item x="54"/>
        <item x="76"/>
        <item x="58"/>
        <item x="40"/>
        <item x="41"/>
        <item x="80"/>
        <item x="56"/>
        <item x="85"/>
        <item x="60"/>
        <item x="71"/>
        <item x="25"/>
        <item x="73"/>
        <item x="79"/>
        <item x="94"/>
        <item x="26"/>
        <item x="75"/>
        <item x="83"/>
        <item x="6"/>
        <item x="32"/>
        <item x="57"/>
        <item x="37"/>
        <item x="74"/>
        <item x="69"/>
        <item x="7"/>
        <item x="2"/>
        <item x="93"/>
        <item x="18"/>
        <item x="48"/>
        <item x="63"/>
        <item x="10"/>
        <item x="34"/>
        <item x="62"/>
        <item x="5"/>
        <item x="68"/>
        <item x="77"/>
        <item x="27"/>
        <item x="91"/>
        <item x="47"/>
        <item x="28"/>
        <item x="81"/>
        <item x="8"/>
        <item x="88"/>
        <item x="87"/>
        <item x="78"/>
        <item x="82"/>
        <item x="86"/>
        <item x="42"/>
        <item x="22"/>
        <item x="95"/>
        <item x="52"/>
        <item x="65"/>
        <item x="66"/>
        <item x="64"/>
        <item x="72"/>
        <item x="31"/>
        <item x="21"/>
        <item x="29"/>
        <item x="96"/>
        <item x="44"/>
        <item x="92"/>
        <item x="4"/>
        <item x="16"/>
        <item x="12"/>
        <item x="19"/>
        <item x="89"/>
        <item x="9"/>
        <item x="30"/>
        <item x="46"/>
        <item x="50"/>
        <item x="70"/>
        <item x="20"/>
        <item x="97"/>
        <item x="11"/>
        <item x="14"/>
        <item x="0"/>
        <item x="1"/>
        <item t="default"/>
      </items>
    </pivotField>
    <pivotField showAll="0"/>
    <pivotField numFmtId="2" showAll="0"/>
    <pivotField dataField="1" numFmtId="2" showAll="0"/>
    <pivotField numFmtId="2" showAll="0"/>
    <pivotField numFmtId="2" showAll="0"/>
    <pivotField dataField="1" showAll="0">
      <items count="104">
        <item x="7"/>
        <item x="93"/>
        <item x="74"/>
        <item x="96"/>
        <item x="54"/>
        <item x="61"/>
        <item x="98"/>
        <item x="45"/>
        <item x="63"/>
        <item x="66"/>
        <item x="76"/>
        <item x="91"/>
        <item x="70"/>
        <item x="97"/>
        <item x="84"/>
        <item x="56"/>
        <item x="95"/>
        <item x="60"/>
        <item x="68"/>
        <item x="78"/>
        <item x="99"/>
        <item x="69"/>
        <item x="92"/>
        <item x="34"/>
        <item x="85"/>
        <item x="31"/>
        <item x="24"/>
        <item x="41"/>
        <item x="19"/>
        <item x="13"/>
        <item x="86"/>
        <item x="3"/>
        <item x="38"/>
        <item x="22"/>
        <item x="43"/>
        <item x="94"/>
        <item x="32"/>
        <item x="72"/>
        <item x="80"/>
        <item x="67"/>
        <item x="12"/>
        <item x="71"/>
        <item x="75"/>
        <item x="90"/>
        <item x="25"/>
        <item x="88"/>
        <item x="0"/>
        <item x="49"/>
        <item x="42"/>
        <item x="87"/>
        <item x="30"/>
        <item x="82"/>
        <item x="40"/>
        <item x="101"/>
        <item x="79"/>
        <item x="83"/>
        <item x="73"/>
        <item x="48"/>
        <item x="89"/>
        <item x="14"/>
        <item x="5"/>
        <item x="81"/>
        <item x="62"/>
        <item x="21"/>
        <item x="47"/>
        <item x="77"/>
        <item x="27"/>
        <item x="9"/>
        <item x="8"/>
        <item x="59"/>
        <item x="37"/>
        <item x="57"/>
        <item x="58"/>
        <item x="53"/>
        <item x="23"/>
        <item x="10"/>
        <item x="51"/>
        <item x="64"/>
        <item x="50"/>
        <item x="16"/>
        <item x="36"/>
        <item x="35"/>
        <item x="33"/>
        <item x="52"/>
        <item x="44"/>
        <item x="65"/>
        <item x="55"/>
        <item x="4"/>
        <item x="26"/>
        <item x="46"/>
        <item x="18"/>
        <item x="6"/>
        <item x="28"/>
        <item x="29"/>
        <item x="39"/>
        <item x="102"/>
        <item x="15"/>
        <item x="20"/>
        <item x="11"/>
        <item x="17"/>
        <item x="2"/>
        <item x="1"/>
        <item x="100"/>
        <item t="default"/>
      </items>
    </pivotField>
    <pivotField showAll="0"/>
    <pivotField showAll="0"/>
    <pivotField showAll="0"/>
    <pivotField showAll="0"/>
    <pivotField showAll="0"/>
    <pivotField showAll="0"/>
    <pivotField showAll="0"/>
  </pivotFields>
  <rowFields count="1">
    <field x="13"/>
  </rowFields>
  <rowItems count="10">
    <i>
      <x v="1"/>
    </i>
    <i>
      <x v="2"/>
    </i>
    <i>
      <x v="3"/>
    </i>
    <i>
      <x v="4"/>
    </i>
    <i>
      <x v="5"/>
    </i>
    <i>
      <x v="6"/>
    </i>
    <i>
      <x v="7"/>
    </i>
    <i>
      <x v="8"/>
    </i>
    <i>
      <x v="9"/>
    </i>
    <i t="grand">
      <x/>
    </i>
  </rowItems>
  <colFields count="1">
    <field x="-2"/>
  </colFields>
  <colItems count="6">
    <i>
      <x/>
    </i>
    <i i="1">
      <x v="1"/>
    </i>
    <i i="2">
      <x v="2"/>
    </i>
    <i i="3">
      <x v="3"/>
    </i>
    <i i="4">
      <x v="4"/>
    </i>
    <i i="5">
      <x v="5"/>
    </i>
  </colItems>
  <dataFields count="6">
    <dataField name="Average of DIVIDEND_INDICATED_YIELD" fld="20" subtotal="average" baseField="13" baseItem="0"/>
    <dataField name="Average of RETURN_ON_ASSET" fld="24" subtotal="average" baseField="13" baseItem="5"/>
    <dataField name="Average of NET_INC_GROWTH" fld="27" subtotal="average" baseField="13" baseItem="5"/>
    <dataField name="Average of EPS_GROWTH" fld="28" subtotal="average" baseField="13" baseItem="5"/>
    <dataField name="Average of CURRENT_TRR_YTD" fld="34" subtotal="average" baseField="13" baseItem="5"/>
    <dataField name="Average of VOLATILITY_90D" fld="31" subtotal="average" baseField="13" baseItem="5"/>
  </dataFields>
  <formats count="5">
    <format dxfId="4">
      <pivotArea collapsedLevelsAreSubtotals="1" fieldPosition="0">
        <references count="1">
          <reference field="13" count="0"/>
        </references>
      </pivotArea>
    </format>
    <format dxfId="3">
      <pivotArea outline="0" collapsedLevelsAreSubtotals="1" fieldPosition="0"/>
    </format>
    <format dxfId="2">
      <pivotArea outline="0" collapsedLevelsAreSubtotals="1" fieldPosition="0"/>
    </format>
    <format dxfId="1">
      <pivotArea field="13"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7161-4936-4348-B4CC-9C4636F5755A}">
  <sheetPr>
    <tabColor theme="8" tint="0.39997558519241921"/>
  </sheetPr>
  <dimension ref="C5:P40"/>
  <sheetViews>
    <sheetView workbookViewId="0">
      <selection activeCell="S26" sqref="S26"/>
    </sheetView>
  </sheetViews>
  <sheetFormatPr baseColWidth="10" defaultRowHeight="15" x14ac:dyDescent="0.2"/>
  <cols>
    <col min="1" max="1" width="7.33203125" style="146" customWidth="1"/>
    <col min="2" max="2" width="7.1640625" style="146" customWidth="1"/>
    <col min="3" max="3" width="6.5" style="146" customWidth="1"/>
    <col min="4" max="4" width="33.1640625" style="146" customWidth="1"/>
    <col min="5" max="6" width="10.83203125" style="146"/>
    <col min="7" max="8" width="14" style="146" customWidth="1"/>
    <col min="9" max="15" width="10.83203125" style="146"/>
    <col min="16" max="16" width="13.1640625" style="146" customWidth="1"/>
    <col min="17" max="16384" width="10.83203125" style="146"/>
  </cols>
  <sheetData>
    <row r="5" spans="3:16" ht="19" x14ac:dyDescent="0.25">
      <c r="C5" s="83"/>
      <c r="D5" s="83"/>
      <c r="E5" s="83"/>
      <c r="F5" s="83"/>
      <c r="G5" s="83"/>
      <c r="H5" s="83"/>
      <c r="I5" s="83"/>
      <c r="J5" s="83"/>
      <c r="K5" s="83"/>
      <c r="L5" s="83"/>
      <c r="M5" s="83"/>
      <c r="N5" s="145"/>
      <c r="P5" s="150"/>
    </row>
    <row r="6" spans="3:16" ht="19" x14ac:dyDescent="0.25">
      <c r="C6" s="83"/>
      <c r="D6" s="83"/>
      <c r="E6" s="83"/>
      <c r="F6" s="83"/>
      <c r="G6" s="83"/>
      <c r="H6" s="83"/>
      <c r="I6" s="83"/>
      <c r="J6" s="83"/>
      <c r="K6" s="83"/>
      <c r="L6" s="83"/>
      <c r="M6" s="83"/>
      <c r="N6" s="145"/>
      <c r="P6" s="150"/>
    </row>
    <row r="7" spans="3:16" ht="47" x14ac:dyDescent="0.55000000000000004">
      <c r="C7" s="83"/>
      <c r="D7" s="147" t="s">
        <v>822</v>
      </c>
      <c r="E7" s="83"/>
      <c r="F7" s="83"/>
      <c r="G7" s="83"/>
      <c r="H7" s="83"/>
      <c r="I7" s="83"/>
      <c r="J7" s="83"/>
      <c r="K7" s="83"/>
      <c r="L7" s="83"/>
      <c r="M7" s="83"/>
      <c r="N7" s="145"/>
      <c r="P7" s="151"/>
    </row>
    <row r="8" spans="3:16" x14ac:dyDescent="0.2">
      <c r="C8" s="83"/>
      <c r="D8" s="83"/>
      <c r="E8" s="83"/>
      <c r="F8" s="83"/>
      <c r="G8" s="83"/>
      <c r="H8" s="83"/>
      <c r="I8" s="83"/>
      <c r="J8" s="83"/>
      <c r="K8" s="83"/>
      <c r="L8" s="83"/>
      <c r="M8" s="83"/>
      <c r="N8" s="145"/>
    </row>
    <row r="9" spans="3:16" ht="21" x14ac:dyDescent="0.25">
      <c r="C9" s="83"/>
      <c r="D9" s="161"/>
      <c r="E9" s="133"/>
      <c r="F9" s="83"/>
      <c r="G9" s="83"/>
      <c r="H9" s="83"/>
      <c r="I9" s="83"/>
      <c r="J9" s="83"/>
      <c r="K9" s="83"/>
      <c r="L9" s="83"/>
      <c r="M9" s="83"/>
      <c r="N9" s="145"/>
    </row>
    <row r="10" spans="3:16" ht="21" x14ac:dyDescent="0.25">
      <c r="C10" s="83"/>
      <c r="D10" s="161" t="s">
        <v>749</v>
      </c>
      <c r="E10" s="133"/>
      <c r="F10" s="83"/>
      <c r="G10" s="83"/>
      <c r="H10" s="83"/>
      <c r="I10" s="83"/>
      <c r="J10" s="83"/>
      <c r="K10" s="83"/>
      <c r="L10" s="83"/>
      <c r="M10" s="83"/>
      <c r="N10" s="145"/>
    </row>
    <row r="11" spans="3:16" ht="19" x14ac:dyDescent="0.25">
      <c r="C11" s="83"/>
      <c r="D11" s="133"/>
      <c r="E11" s="133"/>
      <c r="F11" s="83"/>
      <c r="G11" s="83"/>
      <c r="H11" s="83"/>
      <c r="I11" s="83"/>
      <c r="J11" s="83"/>
      <c r="K11" s="83"/>
      <c r="L11" s="83"/>
      <c r="M11" s="83"/>
      <c r="N11" s="145"/>
    </row>
    <row r="12" spans="3:16" ht="19" x14ac:dyDescent="0.25">
      <c r="C12" s="83"/>
      <c r="D12" s="148" t="s">
        <v>750</v>
      </c>
      <c r="E12" s="83"/>
      <c r="F12" s="83"/>
      <c r="G12" s="83"/>
      <c r="H12" s="83"/>
      <c r="I12" s="83"/>
      <c r="J12" s="83"/>
      <c r="K12" s="83"/>
      <c r="L12" s="83"/>
      <c r="M12" s="83"/>
      <c r="N12" s="145"/>
    </row>
    <row r="13" spans="3:16" x14ac:dyDescent="0.2">
      <c r="C13" s="83"/>
      <c r="D13" s="83"/>
      <c r="E13" s="83"/>
      <c r="F13" s="83"/>
      <c r="G13" s="83"/>
      <c r="H13" s="83"/>
      <c r="I13" s="83"/>
      <c r="J13" s="83"/>
      <c r="K13" s="83"/>
      <c r="L13" s="83"/>
      <c r="M13" s="83"/>
      <c r="N13" s="145"/>
    </row>
    <row r="14" spans="3:16" x14ac:dyDescent="0.2">
      <c r="C14" s="83"/>
      <c r="D14" s="83"/>
      <c r="E14" s="83"/>
      <c r="F14" s="83"/>
      <c r="G14" s="83"/>
      <c r="H14" s="83"/>
      <c r="I14" s="83"/>
      <c r="J14" s="83"/>
      <c r="K14" s="83"/>
      <c r="L14" s="83"/>
      <c r="M14" s="83"/>
      <c r="N14" s="145"/>
    </row>
    <row r="15" spans="3:16" x14ac:dyDescent="0.2">
      <c r="C15" s="83"/>
      <c r="D15" s="83"/>
      <c r="E15" s="83"/>
      <c r="F15" s="83"/>
      <c r="G15" s="83"/>
      <c r="H15" s="83"/>
      <c r="I15" s="83"/>
      <c r="J15" s="83"/>
      <c r="K15" s="83"/>
      <c r="L15" s="83"/>
      <c r="M15" s="83"/>
      <c r="N15" s="145"/>
    </row>
    <row r="16" spans="3:16" x14ac:dyDescent="0.2">
      <c r="C16" s="83"/>
      <c r="D16" s="83"/>
      <c r="E16" s="83"/>
      <c r="F16" s="83"/>
      <c r="G16" s="83"/>
      <c r="H16" s="83"/>
      <c r="I16" s="83"/>
      <c r="J16" s="83"/>
      <c r="K16" s="83"/>
      <c r="L16" s="83"/>
      <c r="M16" s="83"/>
      <c r="N16" s="145"/>
    </row>
    <row r="17" spans="3:14" x14ac:dyDescent="0.2">
      <c r="C17" s="149"/>
      <c r="D17" s="149"/>
      <c r="E17" s="149"/>
      <c r="F17" s="149"/>
      <c r="G17" s="149"/>
      <c r="H17" s="149"/>
      <c r="I17" s="149"/>
      <c r="J17" s="149"/>
      <c r="K17" s="149"/>
      <c r="L17" s="149"/>
      <c r="M17" s="149"/>
      <c r="N17" s="149"/>
    </row>
    <row r="18" spans="3:14" x14ac:dyDescent="0.2">
      <c r="C18" s="149"/>
      <c r="D18" s="149"/>
      <c r="E18" s="149"/>
      <c r="F18" s="149"/>
      <c r="G18" s="149"/>
      <c r="H18" s="149"/>
      <c r="I18" s="149"/>
      <c r="J18" s="149"/>
      <c r="K18" s="149"/>
      <c r="L18" s="149"/>
      <c r="M18" s="149"/>
      <c r="N18" s="149"/>
    </row>
    <row r="19" spans="3:14" x14ac:dyDescent="0.2">
      <c r="C19" s="149"/>
      <c r="D19" s="149"/>
      <c r="E19" s="149"/>
      <c r="F19" s="149"/>
      <c r="G19" s="149"/>
      <c r="H19" s="149"/>
      <c r="I19" s="149"/>
      <c r="J19" s="149"/>
      <c r="K19" s="149"/>
      <c r="L19" s="149"/>
      <c r="M19" s="149"/>
      <c r="N19" s="149"/>
    </row>
    <row r="20" spans="3:14" x14ac:dyDescent="0.2">
      <c r="C20" s="149"/>
      <c r="D20" s="149"/>
      <c r="E20" s="149"/>
      <c r="F20" s="149"/>
      <c r="G20" s="149"/>
      <c r="H20" s="149"/>
      <c r="I20" s="149"/>
      <c r="J20" s="149"/>
      <c r="K20" s="149"/>
      <c r="L20" s="149"/>
      <c r="M20" s="149"/>
      <c r="N20" s="149"/>
    </row>
    <row r="23" spans="3:14" ht="26" x14ac:dyDescent="0.3">
      <c r="C23" s="158" t="s">
        <v>751</v>
      </c>
      <c r="D23" s="159"/>
      <c r="E23" s="159"/>
      <c r="F23" s="159"/>
      <c r="G23" s="159"/>
      <c r="H23" s="152"/>
      <c r="I23" s="152"/>
      <c r="J23" s="152"/>
      <c r="K23" s="152"/>
      <c r="L23" s="152"/>
      <c r="M23" s="152"/>
      <c r="N23" s="152"/>
    </row>
    <row r="24" spans="3:14" ht="55" customHeight="1" x14ac:dyDescent="0.25">
      <c r="C24" s="155" t="s">
        <v>752</v>
      </c>
      <c r="D24" s="156" t="s">
        <v>768</v>
      </c>
      <c r="E24" s="166" t="s">
        <v>783</v>
      </c>
      <c r="F24" s="166"/>
      <c r="G24" s="166"/>
      <c r="H24" s="166"/>
      <c r="I24" s="166"/>
      <c r="J24" s="166"/>
      <c r="K24" s="166"/>
      <c r="L24" s="166"/>
      <c r="M24" s="166"/>
      <c r="N24" s="166"/>
    </row>
    <row r="25" spans="3:14" ht="49" customHeight="1" x14ac:dyDescent="0.25">
      <c r="C25" s="155" t="s">
        <v>753</v>
      </c>
      <c r="D25" s="155" t="s">
        <v>769</v>
      </c>
      <c r="E25" s="166" t="s">
        <v>784</v>
      </c>
      <c r="F25" s="166"/>
      <c r="G25" s="166"/>
      <c r="H25" s="166"/>
      <c r="I25" s="166"/>
      <c r="J25" s="166"/>
      <c r="K25" s="166"/>
      <c r="L25" s="166"/>
      <c r="M25" s="166"/>
      <c r="N25" s="166"/>
    </row>
    <row r="26" spans="3:14" ht="31" customHeight="1" x14ac:dyDescent="0.25">
      <c r="C26" s="167" t="s">
        <v>754</v>
      </c>
      <c r="D26" s="163" t="s">
        <v>770</v>
      </c>
      <c r="E26" s="166" t="s">
        <v>785</v>
      </c>
      <c r="F26" s="166"/>
      <c r="G26" s="166"/>
      <c r="H26" s="166"/>
      <c r="I26" s="166"/>
      <c r="J26" s="166"/>
      <c r="K26" s="166"/>
      <c r="L26" s="166"/>
      <c r="M26" s="166"/>
      <c r="N26" s="166"/>
    </row>
    <row r="27" spans="3:14" ht="44" customHeight="1" x14ac:dyDescent="0.25">
      <c r="C27" s="167"/>
      <c r="D27" s="163"/>
      <c r="E27" s="166" t="s">
        <v>787</v>
      </c>
      <c r="F27" s="166"/>
      <c r="G27" s="166"/>
      <c r="H27" s="166"/>
      <c r="I27" s="166"/>
      <c r="J27" s="166"/>
      <c r="K27" s="166"/>
      <c r="L27" s="166"/>
      <c r="M27" s="166"/>
      <c r="N27" s="166"/>
    </row>
    <row r="28" spans="3:14" ht="21" customHeight="1" x14ac:dyDescent="0.25">
      <c r="C28" s="165" t="s">
        <v>755</v>
      </c>
      <c r="D28" s="164" t="s">
        <v>786</v>
      </c>
      <c r="E28" s="152" t="s">
        <v>756</v>
      </c>
      <c r="F28" s="152"/>
      <c r="G28" s="152"/>
      <c r="H28" s="152"/>
      <c r="I28" s="152"/>
      <c r="J28" s="152"/>
      <c r="K28" s="152"/>
      <c r="L28" s="152"/>
      <c r="M28" s="152"/>
      <c r="N28" s="152"/>
    </row>
    <row r="29" spans="3:14" ht="21" x14ac:dyDescent="0.25">
      <c r="C29" s="165"/>
      <c r="D29" s="164"/>
      <c r="E29" s="152" t="s">
        <v>758</v>
      </c>
      <c r="F29" s="152"/>
      <c r="G29" s="152"/>
      <c r="H29" s="152"/>
      <c r="I29" s="152"/>
      <c r="J29" s="152"/>
      <c r="K29" s="152"/>
      <c r="L29" s="152"/>
      <c r="M29" s="152"/>
      <c r="N29" s="152"/>
    </row>
    <row r="30" spans="3:14" ht="21" x14ac:dyDescent="0.25">
      <c r="C30" s="165"/>
      <c r="D30" s="164"/>
      <c r="E30" s="152" t="s">
        <v>759</v>
      </c>
      <c r="F30" s="152"/>
      <c r="G30" s="152"/>
      <c r="H30" s="152"/>
      <c r="I30" s="152"/>
      <c r="J30" s="152"/>
      <c r="K30" s="152"/>
      <c r="L30" s="152"/>
      <c r="M30" s="152"/>
      <c r="N30" s="152"/>
    </row>
    <row r="31" spans="3:14" ht="21" x14ac:dyDescent="0.25">
      <c r="C31" s="157"/>
      <c r="D31" s="164"/>
      <c r="E31" s="152" t="s">
        <v>760</v>
      </c>
      <c r="F31" s="152"/>
      <c r="G31" s="152"/>
      <c r="H31" s="152"/>
      <c r="I31" s="152"/>
      <c r="J31" s="152"/>
      <c r="K31" s="152"/>
      <c r="L31" s="152"/>
      <c r="M31" s="152"/>
      <c r="N31" s="152"/>
    </row>
    <row r="32" spans="3:14" ht="44" x14ac:dyDescent="0.25">
      <c r="C32" s="155" t="s">
        <v>757</v>
      </c>
      <c r="D32" s="156" t="s">
        <v>771</v>
      </c>
      <c r="E32" s="155" t="s">
        <v>761</v>
      </c>
      <c r="F32" s="152"/>
      <c r="G32" s="152"/>
      <c r="H32" s="152"/>
      <c r="I32" s="152"/>
      <c r="J32" s="152"/>
      <c r="K32" s="152"/>
      <c r="L32" s="152"/>
      <c r="M32" s="152"/>
      <c r="N32" s="152"/>
    </row>
    <row r="33" spans="3:14" ht="21" x14ac:dyDescent="0.25">
      <c r="C33" s="152"/>
      <c r="D33" s="152"/>
      <c r="E33" s="152"/>
      <c r="F33" s="152"/>
      <c r="G33" s="152"/>
      <c r="H33" s="152"/>
      <c r="I33" s="152"/>
      <c r="J33" s="152"/>
      <c r="K33" s="152"/>
      <c r="L33" s="152"/>
      <c r="M33" s="152"/>
      <c r="N33" s="152"/>
    </row>
    <row r="34" spans="3:14" ht="21" x14ac:dyDescent="0.25">
      <c r="C34" s="152"/>
      <c r="D34" s="152"/>
      <c r="E34" s="152"/>
      <c r="F34" s="152"/>
      <c r="G34" s="152"/>
      <c r="H34" s="152"/>
      <c r="I34" s="152"/>
      <c r="J34" s="152"/>
      <c r="K34" s="152"/>
      <c r="L34" s="152"/>
      <c r="M34" s="152"/>
      <c r="N34" s="152"/>
    </row>
    <row r="35" spans="3:14" ht="21" x14ac:dyDescent="0.25">
      <c r="C35" s="152"/>
      <c r="D35" s="152"/>
      <c r="E35" s="152"/>
      <c r="F35" s="152"/>
      <c r="G35" s="152"/>
      <c r="H35" s="152"/>
      <c r="I35" s="152"/>
      <c r="J35" s="152"/>
      <c r="K35" s="152"/>
      <c r="L35" s="152"/>
      <c r="M35" s="152"/>
      <c r="N35" s="152"/>
    </row>
    <row r="36" spans="3:14" ht="21" x14ac:dyDescent="0.25">
      <c r="C36" s="152"/>
      <c r="D36" s="152"/>
      <c r="E36" s="152"/>
      <c r="F36" s="152"/>
      <c r="G36" s="152"/>
      <c r="H36" s="152"/>
      <c r="I36" s="152"/>
      <c r="J36" s="152"/>
      <c r="K36" s="152"/>
      <c r="L36" s="152"/>
      <c r="M36" s="152"/>
      <c r="N36" s="152"/>
    </row>
    <row r="37" spans="3:14" ht="21" x14ac:dyDescent="0.25">
      <c r="C37" s="152"/>
      <c r="D37" s="152"/>
      <c r="E37" s="152"/>
      <c r="F37" s="152"/>
      <c r="G37" s="152"/>
      <c r="H37" s="152"/>
      <c r="I37" s="152"/>
      <c r="J37" s="152"/>
      <c r="K37" s="152"/>
      <c r="L37" s="152"/>
      <c r="M37" s="152"/>
      <c r="N37" s="152"/>
    </row>
    <row r="38" spans="3:14" ht="21" x14ac:dyDescent="0.25">
      <c r="C38" s="152"/>
      <c r="D38" s="152"/>
      <c r="E38" s="152"/>
      <c r="F38" s="152"/>
      <c r="G38" s="152"/>
      <c r="H38" s="152"/>
      <c r="I38" s="152"/>
      <c r="J38" s="152"/>
      <c r="K38" s="152"/>
      <c r="L38" s="152"/>
      <c r="M38" s="152"/>
      <c r="N38" s="152"/>
    </row>
    <row r="39" spans="3:14" ht="21" x14ac:dyDescent="0.25">
      <c r="C39" s="152"/>
      <c r="D39" s="152"/>
      <c r="E39" s="152"/>
      <c r="F39" s="152"/>
      <c r="G39" s="152"/>
      <c r="H39" s="152"/>
      <c r="I39" s="152"/>
      <c r="J39" s="152"/>
      <c r="K39" s="152"/>
      <c r="L39" s="152"/>
      <c r="M39" s="152"/>
      <c r="N39" s="152"/>
    </row>
    <row r="40" spans="3:14" ht="21" x14ac:dyDescent="0.25">
      <c r="C40" s="152"/>
      <c r="D40" s="152"/>
      <c r="E40" s="152"/>
      <c r="F40" s="152"/>
      <c r="G40" s="152"/>
      <c r="H40" s="152"/>
      <c r="I40" s="152"/>
      <c r="J40" s="152"/>
      <c r="K40" s="152"/>
      <c r="L40" s="152"/>
      <c r="M40" s="152"/>
      <c r="N40" s="152"/>
    </row>
  </sheetData>
  <mergeCells count="8">
    <mergeCell ref="D26:D27"/>
    <mergeCell ref="D28:D31"/>
    <mergeCell ref="C28:C30"/>
    <mergeCell ref="E24:N24"/>
    <mergeCell ref="E25:N25"/>
    <mergeCell ref="E26:N26"/>
    <mergeCell ref="E27:N27"/>
    <mergeCell ref="C26:C27"/>
  </mergeCells>
  <phoneticPr fontId="2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Q40"/>
  <sheetViews>
    <sheetView workbookViewId="0">
      <selection activeCell="T144" sqref="T143:T144"/>
    </sheetView>
  </sheetViews>
  <sheetFormatPr baseColWidth="10" defaultColWidth="9.1640625" defaultRowHeight="15" x14ac:dyDescent="0.2"/>
  <cols>
    <col min="1" max="1" width="14.6640625" style="18" customWidth="1"/>
    <col min="2" max="2" width="13" style="18" customWidth="1"/>
    <col min="3" max="3" width="14.5" style="18" customWidth="1"/>
    <col min="4" max="4" width="16" style="18" customWidth="1"/>
    <col min="5" max="16384" width="9.1640625" style="18"/>
  </cols>
  <sheetData>
    <row r="1" spans="1:17" ht="24" x14ac:dyDescent="0.3">
      <c r="A1" s="26" t="s">
        <v>436</v>
      </c>
      <c r="E1" s="25" t="s">
        <v>0</v>
      </c>
      <c r="Q1" s="25" t="s">
        <v>365</v>
      </c>
    </row>
    <row r="2" spans="1:17" x14ac:dyDescent="0.2">
      <c r="B2" s="18" t="s">
        <v>0</v>
      </c>
      <c r="C2" s="18" t="s">
        <v>365</v>
      </c>
    </row>
    <row r="3" spans="1:17" x14ac:dyDescent="0.2">
      <c r="A3" s="18" t="s">
        <v>8</v>
      </c>
      <c r="B3" s="27" t="s">
        <v>364</v>
      </c>
      <c r="C3" s="27" t="s">
        <v>364</v>
      </c>
    </row>
    <row r="4" spans="1:17" x14ac:dyDescent="0.2">
      <c r="A4" s="19">
        <v>43607</v>
      </c>
      <c r="B4" s="18">
        <v>32.26</v>
      </c>
      <c r="C4" s="18">
        <v>20.7</v>
      </c>
    </row>
    <row r="5" spans="1:17" x14ac:dyDescent="0.2">
      <c r="A5" s="19">
        <v>43638</v>
      </c>
    </row>
    <row r="6" spans="1:17" x14ac:dyDescent="0.2">
      <c r="A6" s="19">
        <v>43668</v>
      </c>
      <c r="B6" s="18">
        <v>32.22</v>
      </c>
      <c r="C6" s="18">
        <v>20.66</v>
      </c>
    </row>
    <row r="7" spans="1:17" x14ac:dyDescent="0.2">
      <c r="A7" s="19">
        <v>43699</v>
      </c>
      <c r="B7" s="18">
        <v>31.92</v>
      </c>
      <c r="C7" s="18">
        <v>20.37</v>
      </c>
    </row>
    <row r="8" spans="1:17" x14ac:dyDescent="0.2">
      <c r="A8" s="19">
        <v>43730</v>
      </c>
    </row>
    <row r="9" spans="1:17" x14ac:dyDescent="0.2">
      <c r="A9" s="19">
        <v>43760</v>
      </c>
      <c r="B9" s="18">
        <v>32.799999999999997</v>
      </c>
      <c r="C9" s="18">
        <v>20.88</v>
      </c>
    </row>
    <row r="10" spans="1:17" x14ac:dyDescent="0.2">
      <c r="A10" s="19">
        <v>43791</v>
      </c>
      <c r="B10" s="18">
        <v>33.82</v>
      </c>
      <c r="C10" s="18">
        <v>21.65</v>
      </c>
    </row>
    <row r="11" spans="1:17" x14ac:dyDescent="0.2">
      <c r="A11" s="19">
        <v>43821</v>
      </c>
    </row>
    <row r="12" spans="1:17" x14ac:dyDescent="0.2">
      <c r="A12" s="19">
        <v>43852</v>
      </c>
      <c r="B12" s="18">
        <v>34.61</v>
      </c>
      <c r="C12" s="18">
        <v>21.81</v>
      </c>
    </row>
    <row r="13" spans="1:17" x14ac:dyDescent="0.2">
      <c r="A13" s="19">
        <v>43883</v>
      </c>
    </row>
    <row r="14" spans="1:17" x14ac:dyDescent="0.2">
      <c r="A14" s="19">
        <v>43912</v>
      </c>
    </row>
    <row r="15" spans="1:17" x14ac:dyDescent="0.2">
      <c r="A15" s="19">
        <v>43943</v>
      </c>
      <c r="B15" s="18">
        <v>27.77</v>
      </c>
      <c r="C15" s="18">
        <v>17.68</v>
      </c>
    </row>
    <row r="16" spans="1:17" x14ac:dyDescent="0.2">
      <c r="A16" s="19">
        <v>43973</v>
      </c>
      <c r="B16" s="18">
        <v>27.91</v>
      </c>
      <c r="C16" s="18">
        <v>18.07</v>
      </c>
    </row>
    <row r="17" spans="1:3" x14ac:dyDescent="0.2">
      <c r="A17" s="19">
        <v>44004</v>
      </c>
      <c r="B17" s="18">
        <v>28.53</v>
      </c>
      <c r="C17" s="18">
        <v>18.23</v>
      </c>
    </row>
    <row r="18" spans="1:3" x14ac:dyDescent="0.2">
      <c r="A18" s="19">
        <v>44034</v>
      </c>
      <c r="B18" s="18">
        <v>28.91</v>
      </c>
      <c r="C18" s="18">
        <v>18.54</v>
      </c>
    </row>
    <row r="19" spans="1:3" x14ac:dyDescent="0.2">
      <c r="A19" s="19">
        <v>44065</v>
      </c>
    </row>
    <row r="20" spans="1:3" x14ac:dyDescent="0.2">
      <c r="A20" s="19">
        <v>44096</v>
      </c>
      <c r="B20" s="18">
        <v>28.04</v>
      </c>
      <c r="C20" s="18">
        <v>18.63</v>
      </c>
    </row>
    <row r="21" spans="1:3" x14ac:dyDescent="0.2">
      <c r="A21" s="19">
        <v>44126</v>
      </c>
      <c r="B21" s="18">
        <v>29.22</v>
      </c>
      <c r="C21" s="18">
        <v>19.09</v>
      </c>
    </row>
    <row r="22" spans="1:3" x14ac:dyDescent="0.2">
      <c r="A22" s="19">
        <v>44157</v>
      </c>
    </row>
    <row r="23" spans="1:3" x14ac:dyDescent="0.2">
      <c r="A23" s="19">
        <v>44187</v>
      </c>
      <c r="B23" s="18">
        <v>30.79</v>
      </c>
      <c r="C23" s="18">
        <v>19.98</v>
      </c>
    </row>
    <row r="24" spans="1:3" x14ac:dyDescent="0.2">
      <c r="A24" s="19">
        <v>44218</v>
      </c>
      <c r="B24" s="18">
        <v>31.34</v>
      </c>
      <c r="C24" s="18">
        <v>20.36</v>
      </c>
    </row>
    <row r="25" spans="1:3" x14ac:dyDescent="0.2">
      <c r="A25" s="19">
        <v>44249</v>
      </c>
      <c r="B25" s="18">
        <v>31.24</v>
      </c>
      <c r="C25" s="18">
        <v>20.41</v>
      </c>
    </row>
    <row r="26" spans="1:3" x14ac:dyDescent="0.2">
      <c r="A26" s="19">
        <v>44277</v>
      </c>
      <c r="B26" s="18">
        <v>31.98</v>
      </c>
      <c r="C26" s="18">
        <v>20.87</v>
      </c>
    </row>
    <row r="27" spans="1:3" x14ac:dyDescent="0.2">
      <c r="A27" s="19">
        <v>44308</v>
      </c>
      <c r="B27" s="18">
        <v>33.24</v>
      </c>
      <c r="C27" s="18">
        <v>21.48</v>
      </c>
    </row>
    <row r="28" spans="1:3" x14ac:dyDescent="0.2">
      <c r="A28" s="19">
        <v>44338</v>
      </c>
    </row>
    <row r="29" spans="1:3" x14ac:dyDescent="0.2">
      <c r="A29" s="19">
        <v>44369</v>
      </c>
      <c r="B29" s="18">
        <v>32.94</v>
      </c>
      <c r="C29" s="18">
        <v>21.375</v>
      </c>
    </row>
    <row r="30" spans="1:3" x14ac:dyDescent="0.2">
      <c r="A30" s="19">
        <v>44399</v>
      </c>
      <c r="B30" s="18">
        <v>34.35</v>
      </c>
      <c r="C30" s="18">
        <v>22.14</v>
      </c>
    </row>
    <row r="31" spans="1:3" x14ac:dyDescent="0.2">
      <c r="A31" s="19">
        <v>44430</v>
      </c>
    </row>
    <row r="32" spans="1:3" x14ac:dyDescent="0.2">
      <c r="A32" s="19">
        <v>44461</v>
      </c>
      <c r="B32" s="18">
        <v>34.5</v>
      </c>
      <c r="C32" s="18">
        <v>22.08</v>
      </c>
    </row>
    <row r="33" spans="1:3" x14ac:dyDescent="0.2">
      <c r="A33" s="19">
        <v>44491</v>
      </c>
      <c r="B33" s="18">
        <v>34.619999999999997</v>
      </c>
      <c r="C33" s="18">
        <v>22.074999999999999</v>
      </c>
    </row>
    <row r="34" spans="1:3" x14ac:dyDescent="0.2">
      <c r="A34" s="19">
        <v>44522</v>
      </c>
      <c r="B34" s="18">
        <v>35.950000000000003</v>
      </c>
      <c r="C34" s="18">
        <v>22.97</v>
      </c>
    </row>
    <row r="35" spans="1:3" x14ac:dyDescent="0.2">
      <c r="A35" s="19">
        <v>44552</v>
      </c>
      <c r="B35" s="18">
        <v>37.020000000000003</v>
      </c>
      <c r="C35" s="18">
        <v>23.49</v>
      </c>
    </row>
    <row r="36" spans="1:3" x14ac:dyDescent="0.2">
      <c r="A36" s="19">
        <v>44583</v>
      </c>
    </row>
    <row r="37" spans="1:3" x14ac:dyDescent="0.2">
      <c r="A37" s="19">
        <v>44614</v>
      </c>
      <c r="B37" s="18">
        <v>35.33</v>
      </c>
      <c r="C37" s="18">
        <v>22.25</v>
      </c>
    </row>
    <row r="38" spans="1:3" x14ac:dyDescent="0.2">
      <c r="A38" s="19">
        <v>44642</v>
      </c>
      <c r="B38" s="18">
        <v>35.85</v>
      </c>
      <c r="C38" s="18">
        <v>22.73</v>
      </c>
    </row>
    <row r="39" spans="1:3" x14ac:dyDescent="0.2">
      <c r="A39" s="19">
        <v>44673</v>
      </c>
      <c r="B39" s="18">
        <v>35.85</v>
      </c>
      <c r="C39" s="18">
        <v>22.27</v>
      </c>
    </row>
    <row r="40" spans="1:3" x14ac:dyDescent="0.2">
      <c r="A40" s="19">
        <v>44703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AE40"/>
  <sheetViews>
    <sheetView topLeftCell="H1" workbookViewId="0">
      <selection activeCell="AH13" sqref="AH13"/>
    </sheetView>
  </sheetViews>
  <sheetFormatPr baseColWidth="10" defaultColWidth="8.83203125" defaultRowHeight="15" x14ac:dyDescent="0.2"/>
  <cols>
    <col min="1" max="1" width="14.6640625" customWidth="1"/>
    <col min="2" max="2" width="13" customWidth="1"/>
    <col min="3" max="3" width="14.5" customWidth="1"/>
    <col min="4" max="4" width="16" customWidth="1"/>
    <col min="30" max="30" width="9.5" customWidth="1"/>
  </cols>
  <sheetData>
    <row r="1" spans="1:31" ht="25" thickBot="1" x14ac:dyDescent="0.35">
      <c r="A1" s="26" t="s">
        <v>436</v>
      </c>
      <c r="E1" s="25" t="s">
        <v>0</v>
      </c>
      <c r="Q1" s="25" t="s">
        <v>365</v>
      </c>
      <c r="AD1" s="34" t="s">
        <v>617</v>
      </c>
      <c r="AE1" s="33" t="s">
        <v>618</v>
      </c>
    </row>
    <row r="2" spans="1:31" x14ac:dyDescent="0.2">
      <c r="A2" t="e">
        <f ca="1">_xll.BQL.Query("get(px_last(dates = range(-36M, 0M))) for(['ZDY CN Equity','ZWH CN Equity'])","cols=3;rows=39")</f>
        <v>#NAME?</v>
      </c>
      <c r="B2" t="s">
        <v>0</v>
      </c>
      <c r="C2" t="s">
        <v>365</v>
      </c>
      <c r="AD2" s="35" t="s">
        <v>565</v>
      </c>
      <c r="AE2" s="31">
        <v>10</v>
      </c>
    </row>
    <row r="3" spans="1:31" x14ac:dyDescent="0.2">
      <c r="A3" t="s">
        <v>8</v>
      </c>
      <c r="B3" s="27" t="s">
        <v>364</v>
      </c>
      <c r="C3" s="27" t="s">
        <v>364</v>
      </c>
      <c r="AD3" s="35" t="s">
        <v>611</v>
      </c>
      <c r="AE3" s="31">
        <v>9</v>
      </c>
    </row>
    <row r="4" spans="1:31" x14ac:dyDescent="0.2">
      <c r="A4" s="1">
        <v>43607</v>
      </c>
      <c r="B4">
        <v>32.26</v>
      </c>
      <c r="C4">
        <v>20.7</v>
      </c>
      <c r="AD4" s="35" t="s">
        <v>588</v>
      </c>
      <c r="AE4" s="31">
        <v>8</v>
      </c>
    </row>
    <row r="5" spans="1:31" x14ac:dyDescent="0.2">
      <c r="A5" s="1">
        <v>43638</v>
      </c>
      <c r="B5" t="e">
        <v>#N/A</v>
      </c>
      <c r="C5" t="e">
        <v>#N/A</v>
      </c>
      <c r="AD5" s="35" t="s">
        <v>485</v>
      </c>
      <c r="AE5" s="31">
        <v>7</v>
      </c>
    </row>
    <row r="6" spans="1:31" x14ac:dyDescent="0.2">
      <c r="A6" s="1">
        <v>43668</v>
      </c>
      <c r="B6">
        <v>32.22</v>
      </c>
      <c r="C6">
        <v>20.66</v>
      </c>
      <c r="AD6" s="35" t="s">
        <v>475</v>
      </c>
      <c r="AE6" s="31">
        <v>6</v>
      </c>
    </row>
    <row r="7" spans="1:31" x14ac:dyDescent="0.2">
      <c r="A7" s="1">
        <v>43699</v>
      </c>
      <c r="B7">
        <v>31.92</v>
      </c>
      <c r="C7">
        <v>20.37</v>
      </c>
      <c r="AD7" s="35" t="s">
        <v>452</v>
      </c>
      <c r="AE7" s="31">
        <v>5</v>
      </c>
    </row>
    <row r="8" spans="1:31" x14ac:dyDescent="0.2">
      <c r="A8" s="1">
        <v>43730</v>
      </c>
      <c r="B8" t="e">
        <v>#N/A</v>
      </c>
      <c r="C8" t="e">
        <v>#N/A</v>
      </c>
      <c r="AD8" s="35" t="s">
        <v>447</v>
      </c>
      <c r="AE8" s="31">
        <v>4</v>
      </c>
    </row>
    <row r="9" spans="1:31" x14ac:dyDescent="0.2">
      <c r="A9" s="1">
        <v>43760</v>
      </c>
      <c r="B9">
        <v>32.799999999999997</v>
      </c>
      <c r="C9">
        <v>20.88</v>
      </c>
      <c r="AD9" s="35" t="s">
        <v>443</v>
      </c>
      <c r="AE9" s="31">
        <v>3</v>
      </c>
    </row>
    <row r="10" spans="1:31" x14ac:dyDescent="0.2">
      <c r="A10" s="1">
        <v>43791</v>
      </c>
      <c r="B10">
        <v>33.82</v>
      </c>
      <c r="C10">
        <v>21.65</v>
      </c>
      <c r="AD10" s="35" t="s">
        <v>593</v>
      </c>
      <c r="AE10" s="31">
        <v>2</v>
      </c>
    </row>
    <row r="11" spans="1:31" x14ac:dyDescent="0.2">
      <c r="A11" s="1">
        <v>43821</v>
      </c>
      <c r="B11" t="e">
        <v>#N/A</v>
      </c>
      <c r="C11" t="e">
        <v>#N/A</v>
      </c>
      <c r="AD11" s="35" t="s">
        <v>464</v>
      </c>
      <c r="AE11" s="31">
        <v>1</v>
      </c>
    </row>
    <row r="12" spans="1:31" ht="16" thickBot="1" x14ac:dyDescent="0.25">
      <c r="A12" s="1">
        <v>43852</v>
      </c>
      <c r="B12">
        <v>34.61</v>
      </c>
      <c r="C12">
        <v>21.81</v>
      </c>
      <c r="AD12" s="36" t="s">
        <v>438</v>
      </c>
      <c r="AE12" s="32">
        <v>0</v>
      </c>
    </row>
    <row r="13" spans="1:31" x14ac:dyDescent="0.2">
      <c r="A13" s="1">
        <v>43883</v>
      </c>
      <c r="B13" t="e">
        <v>#N/A</v>
      </c>
      <c r="C13" t="e">
        <v>#N/A</v>
      </c>
      <c r="AD13" s="18"/>
    </row>
    <row r="14" spans="1:31" x14ac:dyDescent="0.2">
      <c r="A14" s="1">
        <v>43912</v>
      </c>
      <c r="B14" t="e">
        <v>#N/A</v>
      </c>
      <c r="C14" t="e">
        <v>#N/A</v>
      </c>
    </row>
    <row r="15" spans="1:31" x14ac:dyDescent="0.2">
      <c r="A15" s="1">
        <v>43943</v>
      </c>
      <c r="B15">
        <v>27.77</v>
      </c>
      <c r="C15">
        <v>17.68</v>
      </c>
    </row>
    <row r="16" spans="1:31" x14ac:dyDescent="0.2">
      <c r="A16" s="1">
        <v>43973</v>
      </c>
      <c r="B16">
        <v>27.91</v>
      </c>
      <c r="C16">
        <v>18.07</v>
      </c>
    </row>
    <row r="17" spans="1:3" x14ac:dyDescent="0.2">
      <c r="A17" s="1">
        <v>44004</v>
      </c>
      <c r="B17">
        <v>28.53</v>
      </c>
      <c r="C17">
        <v>18.23</v>
      </c>
    </row>
    <row r="18" spans="1:3" x14ac:dyDescent="0.2">
      <c r="A18" s="1">
        <v>44034</v>
      </c>
      <c r="B18">
        <v>28.91</v>
      </c>
      <c r="C18">
        <v>18.54</v>
      </c>
    </row>
    <row r="19" spans="1:3" x14ac:dyDescent="0.2">
      <c r="A19" s="1">
        <v>44065</v>
      </c>
      <c r="B19" t="e">
        <v>#N/A</v>
      </c>
      <c r="C19" t="e">
        <v>#N/A</v>
      </c>
    </row>
    <row r="20" spans="1:3" x14ac:dyDescent="0.2">
      <c r="A20" s="1">
        <v>44096</v>
      </c>
      <c r="B20">
        <v>28.04</v>
      </c>
      <c r="C20">
        <v>18.63</v>
      </c>
    </row>
    <row r="21" spans="1:3" x14ac:dyDescent="0.2">
      <c r="A21" s="1">
        <v>44126</v>
      </c>
      <c r="B21">
        <v>29.22</v>
      </c>
      <c r="C21">
        <v>19.09</v>
      </c>
    </row>
    <row r="22" spans="1:3" x14ac:dyDescent="0.2">
      <c r="A22" s="1">
        <v>44157</v>
      </c>
      <c r="B22" t="e">
        <v>#N/A</v>
      </c>
      <c r="C22" t="e">
        <v>#N/A</v>
      </c>
    </row>
    <row r="23" spans="1:3" x14ac:dyDescent="0.2">
      <c r="A23" s="1">
        <v>44187</v>
      </c>
      <c r="B23">
        <v>30.79</v>
      </c>
      <c r="C23">
        <v>19.98</v>
      </c>
    </row>
    <row r="24" spans="1:3" x14ac:dyDescent="0.2">
      <c r="A24" s="1">
        <v>44218</v>
      </c>
      <c r="B24">
        <v>31.34</v>
      </c>
      <c r="C24">
        <v>20.36</v>
      </c>
    </row>
    <row r="25" spans="1:3" x14ac:dyDescent="0.2">
      <c r="A25" s="1">
        <v>44249</v>
      </c>
      <c r="B25">
        <v>31.24</v>
      </c>
      <c r="C25">
        <v>20.41</v>
      </c>
    </row>
    <row r="26" spans="1:3" x14ac:dyDescent="0.2">
      <c r="A26" s="1">
        <v>44277</v>
      </c>
      <c r="B26">
        <v>31.98</v>
      </c>
      <c r="C26">
        <v>20.87</v>
      </c>
    </row>
    <row r="27" spans="1:3" x14ac:dyDescent="0.2">
      <c r="A27" s="1">
        <v>44308</v>
      </c>
      <c r="B27">
        <v>33.24</v>
      </c>
      <c r="C27">
        <v>21.48</v>
      </c>
    </row>
    <row r="28" spans="1:3" x14ac:dyDescent="0.2">
      <c r="A28" s="1">
        <v>44338</v>
      </c>
      <c r="B28" t="e">
        <v>#N/A</v>
      </c>
      <c r="C28" t="e">
        <v>#N/A</v>
      </c>
    </row>
    <row r="29" spans="1:3" x14ac:dyDescent="0.2">
      <c r="A29" s="1">
        <v>44369</v>
      </c>
      <c r="B29">
        <v>32.94</v>
      </c>
      <c r="C29">
        <v>21.375</v>
      </c>
    </row>
    <row r="30" spans="1:3" x14ac:dyDescent="0.2">
      <c r="A30" s="1">
        <v>44399</v>
      </c>
      <c r="B30">
        <v>34.35</v>
      </c>
      <c r="C30">
        <v>22.14</v>
      </c>
    </row>
    <row r="31" spans="1:3" x14ac:dyDescent="0.2">
      <c r="A31" s="1">
        <v>44430</v>
      </c>
      <c r="B31" t="e">
        <v>#N/A</v>
      </c>
      <c r="C31" t="e">
        <v>#N/A</v>
      </c>
    </row>
    <row r="32" spans="1:3" x14ac:dyDescent="0.2">
      <c r="A32" s="1">
        <v>44461</v>
      </c>
      <c r="B32">
        <v>34.5</v>
      </c>
      <c r="C32">
        <v>22.08</v>
      </c>
    </row>
    <row r="33" spans="1:3" x14ac:dyDescent="0.2">
      <c r="A33" s="1">
        <v>44491</v>
      </c>
      <c r="B33">
        <v>34.619999999999997</v>
      </c>
      <c r="C33">
        <v>22.074999999999999</v>
      </c>
    </row>
    <row r="34" spans="1:3" x14ac:dyDescent="0.2">
      <c r="A34" s="1">
        <v>44522</v>
      </c>
      <c r="B34">
        <v>35.950000000000003</v>
      </c>
      <c r="C34">
        <v>22.97</v>
      </c>
    </row>
    <row r="35" spans="1:3" x14ac:dyDescent="0.2">
      <c r="A35" s="1">
        <v>44552</v>
      </c>
      <c r="B35">
        <v>37.020000000000003</v>
      </c>
      <c r="C35">
        <v>23.49</v>
      </c>
    </row>
    <row r="36" spans="1:3" x14ac:dyDescent="0.2">
      <c r="A36" s="1">
        <v>44583</v>
      </c>
      <c r="B36" t="e">
        <v>#N/A</v>
      </c>
      <c r="C36" t="e">
        <v>#N/A</v>
      </c>
    </row>
    <row r="37" spans="1:3" x14ac:dyDescent="0.2">
      <c r="A37" s="1">
        <v>44614</v>
      </c>
      <c r="B37">
        <v>35.33</v>
      </c>
      <c r="C37">
        <v>22.25</v>
      </c>
    </row>
    <row r="38" spans="1:3" x14ac:dyDescent="0.2">
      <c r="A38" s="1">
        <v>44642</v>
      </c>
      <c r="B38">
        <v>35.85</v>
      </c>
      <c r="C38">
        <v>22.73</v>
      </c>
    </row>
    <row r="39" spans="1:3" x14ac:dyDescent="0.2">
      <c r="A39" s="1">
        <v>44673</v>
      </c>
      <c r="B39">
        <v>35.85</v>
      </c>
      <c r="C39">
        <v>22.27</v>
      </c>
    </row>
    <row r="40" spans="1:3" x14ac:dyDescent="0.2">
      <c r="A40" s="1">
        <v>44703</v>
      </c>
      <c r="B40" t="e">
        <v>#N/A</v>
      </c>
      <c r="C40" t="e">
        <v>#N/A</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AI103"/>
  <sheetViews>
    <sheetView topLeftCell="R1" zoomScale="90" zoomScaleNormal="90" workbookViewId="0">
      <selection activeCell="AO15" sqref="AO15"/>
    </sheetView>
  </sheetViews>
  <sheetFormatPr baseColWidth="10" defaultColWidth="8.83203125" defaultRowHeight="15" x14ac:dyDescent="0.2"/>
  <cols>
    <col min="1" max="1" width="19.1640625" customWidth="1"/>
    <col min="3" max="3" width="17.1640625" customWidth="1"/>
    <col min="4" max="4" width="19.6640625" customWidth="1"/>
    <col min="5" max="5" width="13.6640625" style="12" customWidth="1"/>
    <col min="7" max="7" width="13.6640625" style="12" customWidth="1"/>
    <col min="8" max="8" width="10.83203125" customWidth="1"/>
    <col min="9" max="9" width="13.6640625" customWidth="1"/>
    <col min="10" max="10" width="17.83203125" customWidth="1"/>
    <col min="11" max="11" width="16" style="11" customWidth="1"/>
    <col min="12" max="12" width="16" style="16" customWidth="1"/>
    <col min="13" max="13" width="13.83203125" customWidth="1"/>
    <col min="14" max="14" width="13.83203125" style="18" customWidth="1"/>
    <col min="15" max="15" width="13.83203125" customWidth="1"/>
    <col min="16" max="21" width="17.5" style="12" customWidth="1"/>
    <col min="22" max="22" width="10.83203125" customWidth="1"/>
    <col min="23" max="23" width="10" customWidth="1"/>
    <col min="25" max="28" width="9.1640625" style="12"/>
    <col min="29" max="29" width="10.5" style="12" customWidth="1"/>
    <col min="30" max="33" width="9.1640625" style="12"/>
    <col min="34" max="34" width="9.33203125" style="12" customWidth="1"/>
    <col min="35" max="35" width="13.6640625" style="12" customWidth="1"/>
  </cols>
  <sheetData>
    <row r="1" spans="1:35" x14ac:dyDescent="0.2">
      <c r="A1" t="e">
        <f ca="1">_xll.BQL("HOLDINGS('ZDY CN Equity',dates = 2022-05-20)","ID","showallcols=true","col=12;rows=1500","cols=11;rows=103")</f>
        <v>#NAME?</v>
      </c>
      <c r="B1" t="s">
        <v>2</v>
      </c>
      <c r="C1" t="s">
        <v>3</v>
      </c>
      <c r="D1" t="s">
        <v>4</v>
      </c>
      <c r="E1" s="12" t="s">
        <v>5</v>
      </c>
      <c r="F1" t="s">
        <v>6</v>
      </c>
      <c r="G1" s="12" t="s">
        <v>7</v>
      </c>
      <c r="H1" t="s">
        <v>8</v>
      </c>
      <c r="I1" t="s">
        <v>9</v>
      </c>
      <c r="J1" t="s">
        <v>10</v>
      </c>
      <c r="K1" s="11" t="s">
        <v>1</v>
      </c>
      <c r="L1" s="16" t="s">
        <v>353</v>
      </c>
      <c r="M1" t="s">
        <v>351</v>
      </c>
      <c r="N1" s="29" t="s">
        <v>437</v>
      </c>
      <c r="O1" t="s">
        <v>368</v>
      </c>
      <c r="P1" s="12" t="s">
        <v>346</v>
      </c>
      <c r="Q1" s="12" t="s">
        <v>369</v>
      </c>
      <c r="R1" s="12" t="s">
        <v>347</v>
      </c>
      <c r="S1" s="12" t="s">
        <v>348</v>
      </c>
      <c r="T1" s="12" t="s">
        <v>349</v>
      </c>
      <c r="U1" s="12" t="s">
        <v>354</v>
      </c>
      <c r="V1" t="s">
        <v>355</v>
      </c>
      <c r="W1" t="s">
        <v>356</v>
      </c>
      <c r="X1" t="s">
        <v>357</v>
      </c>
      <c r="Y1" s="12" t="s">
        <v>358</v>
      </c>
      <c r="Z1" s="12" t="s">
        <v>359</v>
      </c>
      <c r="AA1" s="12" t="s">
        <v>360</v>
      </c>
      <c r="AB1" s="12" t="s">
        <v>361</v>
      </c>
      <c r="AC1" s="12" t="s">
        <v>362</v>
      </c>
      <c r="AD1" s="12" t="s">
        <v>363</v>
      </c>
      <c r="AE1" s="12" t="s">
        <v>366</v>
      </c>
      <c r="AF1" s="12" t="s">
        <v>367</v>
      </c>
      <c r="AG1" s="12" t="s">
        <v>367</v>
      </c>
      <c r="AH1" s="12" t="s">
        <v>370</v>
      </c>
      <c r="AI1" s="12" t="s">
        <v>371</v>
      </c>
    </row>
    <row r="2" spans="1:35" x14ac:dyDescent="0.2">
      <c r="A2" t="s">
        <v>45</v>
      </c>
      <c r="B2" t="s">
        <v>12</v>
      </c>
      <c r="C2">
        <v>604.99820999999997</v>
      </c>
      <c r="D2">
        <v>85.538339999999948</v>
      </c>
      <c r="E2" s="12">
        <v>0.14900902774824121</v>
      </c>
      <c r="F2" t="s">
        <v>13</v>
      </c>
      <c r="G2" s="12">
        <v>776242.95</v>
      </c>
      <c r="H2" s="1">
        <v>44701</v>
      </c>
      <c r="I2" s="1">
        <v>44701</v>
      </c>
      <c r="J2" t="s">
        <v>0</v>
      </c>
      <c r="K2" s="11" t="s">
        <v>45</v>
      </c>
      <c r="L2" s="16" t="str">
        <f>_xlfn.IFNA(VLOOKUP(A2,'Covered Call ETF - ZWH (fix)'!A:A,1,0),"N")</f>
        <v>USD Curncy</v>
      </c>
      <c r="M2" t="e">
        <f ca="1">_xll.BDP($K2,M$1)</f>
        <v>#NAME?</v>
      </c>
      <c r="N2" s="18" t="e">
        <f ca="1">_xll.BDP($K2,N$1)</f>
        <v>#NAME?</v>
      </c>
      <c r="O2" t="e">
        <f ca="1">_xll.BDP($K2,O$1)</f>
        <v>#NAME?</v>
      </c>
      <c r="P2" s="12" t="e">
        <f ca="1">_xll.BDP($K2,P$1)</f>
        <v>#NAME?</v>
      </c>
      <c r="Q2" s="12" t="e">
        <f ca="1">_xll.BDP($K2,Q$1)</f>
        <v>#NAME?</v>
      </c>
      <c r="R2" s="12" t="e">
        <f ca="1">_xll.BDP($K2,R$1)</f>
        <v>#NAME?</v>
      </c>
      <c r="S2" s="12" t="e">
        <f ca="1">_xll.BDP($K2,S$1)</f>
        <v>#NAME?</v>
      </c>
      <c r="T2" s="12" t="e">
        <f ca="1">_xll.BDP($K2,T$1)</f>
        <v>#NAME?</v>
      </c>
      <c r="U2" s="12" t="e">
        <f ca="1">_xll.BDP($K2,U$1)</f>
        <v>#NAME?</v>
      </c>
      <c r="V2" t="e">
        <f ca="1">_xll.BDP($K2,V$1)</f>
        <v>#NAME?</v>
      </c>
      <c r="W2" t="e">
        <f ca="1">_xll.BDP($K2,W$1)</f>
        <v>#NAME?</v>
      </c>
      <c r="X2" t="e">
        <f ca="1">_xll.BDP($K2,X$1)</f>
        <v>#NAME?</v>
      </c>
      <c r="Y2" s="12" t="e">
        <f ca="1">_xll.BDP($K2,Y$1)</f>
        <v>#NAME?</v>
      </c>
      <c r="Z2" s="12" t="e">
        <f ca="1">_xll.BDP($K2,Z$1)</f>
        <v>#NAME?</v>
      </c>
      <c r="AA2" s="12" t="e">
        <f ca="1">_xll.BDP($K2,AA$1)</f>
        <v>#NAME?</v>
      </c>
      <c r="AB2" s="12" t="e">
        <f ca="1">_xll.BDP($K2,AB$1)</f>
        <v>#NAME?</v>
      </c>
      <c r="AC2" s="12" t="e">
        <f ca="1">_xll.BDP($K2,AC$1)</f>
        <v>#NAME?</v>
      </c>
      <c r="AD2" s="12" t="e">
        <f ca="1">_xll.BDP($K2,AD$1)</f>
        <v>#NAME?</v>
      </c>
      <c r="AE2" s="12" t="e">
        <f ca="1">_xll.BDP($K2,AE$1)</f>
        <v>#NAME?</v>
      </c>
      <c r="AF2" s="12" t="e">
        <f ca="1">_xll.BDP($K2,AF$1)</f>
        <v>#NAME?</v>
      </c>
      <c r="AG2" s="12" t="e">
        <f ca="1">_xll.BDP($K2,AG$1)</f>
        <v>#NAME?</v>
      </c>
      <c r="AH2" s="12" t="e">
        <f ca="1">_xll.BDP($K2,AH$1)</f>
        <v>#NAME?</v>
      </c>
      <c r="AI2" s="12" t="e">
        <f ca="1">_xll.BDP($K2,AI$1)</f>
        <v>#NAME?</v>
      </c>
    </row>
    <row r="3" spans="1:35" x14ac:dyDescent="0.2">
      <c r="A3" t="s">
        <v>55</v>
      </c>
      <c r="B3" t="s">
        <v>12</v>
      </c>
      <c r="C3">
        <v>12349.07</v>
      </c>
      <c r="D3">
        <v>0</v>
      </c>
      <c r="E3" s="12">
        <v>2.3705502437026617E-3</v>
      </c>
      <c r="F3" t="s">
        <v>13</v>
      </c>
      <c r="G3" s="12">
        <v>0</v>
      </c>
      <c r="H3" s="1">
        <v>44701</v>
      </c>
      <c r="I3" s="1">
        <v>44701</v>
      </c>
      <c r="J3" t="s">
        <v>0</v>
      </c>
      <c r="K3" s="11" t="s">
        <v>55</v>
      </c>
      <c r="L3" s="16" t="str">
        <f>_xlfn.IFNA(VLOOKUP(A3,'Covered Call ETF - ZWH (fix)'!A:A,1,0),"N")</f>
        <v>CAD Curncy</v>
      </c>
      <c r="M3" t="e">
        <f ca="1">_xll.BDP($K3,M$1)</f>
        <v>#NAME?</v>
      </c>
      <c r="N3" s="18" t="e">
        <f ca="1">_xll.BDP($K3,N$1)</f>
        <v>#NAME?</v>
      </c>
      <c r="O3" t="e">
        <f ca="1">_xll.BDP($K3,O$1)</f>
        <v>#NAME?</v>
      </c>
      <c r="P3" s="12" t="e">
        <f ca="1">_xll.BDP($K3,P$1)</f>
        <v>#NAME?</v>
      </c>
      <c r="Q3" s="12" t="e">
        <f ca="1">_xll.BDP($K3,Q$1)</f>
        <v>#NAME?</v>
      </c>
      <c r="R3" s="12" t="e">
        <f ca="1">_xll.BDP($K3,R$1)</f>
        <v>#NAME?</v>
      </c>
      <c r="S3" s="12" t="e">
        <f ca="1">_xll.BDP($K3,S$1)</f>
        <v>#NAME?</v>
      </c>
      <c r="T3" s="12" t="e">
        <f ca="1">_xll.BDP($K3,T$1)</f>
        <v>#NAME?</v>
      </c>
      <c r="U3" s="12" t="e">
        <f ca="1">_xll.BDP($K3,U$1)</f>
        <v>#NAME?</v>
      </c>
      <c r="V3" t="e">
        <f ca="1">_xll.BDP($K3,V$1)</f>
        <v>#NAME?</v>
      </c>
      <c r="W3" t="e">
        <f ca="1">_xll.BDP($K3,W$1)</f>
        <v>#NAME?</v>
      </c>
      <c r="X3" t="e">
        <f ca="1">_xll.BDP($K3,X$1)</f>
        <v>#NAME?</v>
      </c>
      <c r="Y3" s="12" t="e">
        <f ca="1">_xll.BDP($K3,Y$1)</f>
        <v>#NAME?</v>
      </c>
      <c r="Z3" s="12" t="e">
        <f ca="1">_xll.BDP($K3,Z$1)</f>
        <v>#NAME?</v>
      </c>
      <c r="AA3" s="12" t="e">
        <f ca="1">_xll.BDP($K3,AA$1)</f>
        <v>#NAME?</v>
      </c>
      <c r="AB3" s="12" t="e">
        <f ca="1">_xll.BDP($K3,AB$1)</f>
        <v>#NAME?</v>
      </c>
      <c r="AC3" s="12" t="e">
        <f ca="1">_xll.BDP($K3,AC$1)</f>
        <v>#NAME?</v>
      </c>
      <c r="AD3" s="12" t="e">
        <f ca="1">_xll.BDP($K3,AD$1)</f>
        <v>#NAME?</v>
      </c>
      <c r="AE3" s="12" t="e">
        <f ca="1">_xll.BDP($K3,AE$1)</f>
        <v>#NAME?</v>
      </c>
      <c r="AF3" s="12" t="e">
        <f ca="1">_xll.BDP($K3,AF$1)</f>
        <v>#NAME?</v>
      </c>
      <c r="AG3" s="12" t="e">
        <f ca="1">_xll.BDP($K3,AG$1)</f>
        <v>#NAME?</v>
      </c>
      <c r="AH3" s="12" t="e">
        <f ca="1">_xll.BDP($K3,AH$1)</f>
        <v>#NAME?</v>
      </c>
      <c r="AI3" s="12" t="e">
        <f ca="1">_xll.BDP($K3,AI$1)</f>
        <v>#NAME?</v>
      </c>
    </row>
    <row r="4" spans="1:35" x14ac:dyDescent="0.2">
      <c r="A4" t="s">
        <v>21</v>
      </c>
      <c r="B4" t="s">
        <v>12</v>
      </c>
      <c r="C4">
        <v>213658</v>
      </c>
      <c r="D4">
        <v>706</v>
      </c>
      <c r="E4" s="12">
        <v>2.6064294845044325</v>
      </c>
      <c r="F4" t="s">
        <v>13</v>
      </c>
      <c r="G4" s="12">
        <v>13577851.91</v>
      </c>
      <c r="H4" s="1">
        <v>44701</v>
      </c>
      <c r="I4" s="1">
        <v>44701</v>
      </c>
      <c r="J4" t="s">
        <v>0</v>
      </c>
      <c r="K4" s="11" t="s">
        <v>21</v>
      </c>
      <c r="L4" s="16" t="str">
        <f>_xlfn.IFNA(VLOOKUP(A4,'Covered Call ETF - ZWH (fix)'!A:A,1,0),"N")</f>
        <v>VZ US Equity</v>
      </c>
      <c r="M4" t="e">
        <f ca="1">_xll.BDP($K4,M$1)</f>
        <v>#NAME?</v>
      </c>
      <c r="N4" s="18" t="e">
        <f ca="1">_xll.BDP($K4,N$1)</f>
        <v>#NAME?</v>
      </c>
      <c r="O4" t="e">
        <f ca="1">_xll.BDP($K4,O$1)</f>
        <v>#NAME?</v>
      </c>
      <c r="P4" s="12" t="e">
        <f ca="1">_xll.BDP($K4,P$1)</f>
        <v>#NAME?</v>
      </c>
      <c r="Q4" s="12" t="e">
        <f ca="1">_xll.BDP($K4,Q$1)</f>
        <v>#NAME?</v>
      </c>
      <c r="R4" s="12" t="e">
        <f ca="1">_xll.BDP($K4,R$1)</f>
        <v>#NAME?</v>
      </c>
      <c r="S4" s="12" t="e">
        <f ca="1">_xll.BDP($K4,S$1)</f>
        <v>#NAME?</v>
      </c>
      <c r="T4" s="12" t="e">
        <f ca="1">_xll.BDP($K4,T$1)</f>
        <v>#NAME?</v>
      </c>
      <c r="U4" s="12" t="e">
        <f ca="1">_xll.BDP($K4,U$1)</f>
        <v>#NAME?</v>
      </c>
      <c r="V4" t="e">
        <f ca="1">_xll.BDP($K4,V$1)</f>
        <v>#NAME?</v>
      </c>
      <c r="W4" t="e">
        <f ca="1">_xll.BDP($K4,W$1)</f>
        <v>#NAME?</v>
      </c>
      <c r="X4" t="e">
        <f ca="1">_xll.BDP($K4,X$1)</f>
        <v>#NAME?</v>
      </c>
      <c r="Y4" s="12" t="e">
        <f ca="1">_xll.BDP($K4,Y$1)</f>
        <v>#NAME?</v>
      </c>
      <c r="Z4" s="12" t="e">
        <f ca="1">_xll.BDP($K4,Z$1)</f>
        <v>#NAME?</v>
      </c>
      <c r="AA4" s="12" t="e">
        <f ca="1">_xll.BDP($K4,AA$1)</f>
        <v>#NAME?</v>
      </c>
      <c r="AB4" s="12" t="e">
        <f ca="1">_xll.BDP($K4,AB$1)</f>
        <v>#NAME?</v>
      </c>
      <c r="AC4" s="12" t="e">
        <f ca="1">_xll.BDP($K4,AC$1)</f>
        <v>#NAME?</v>
      </c>
      <c r="AD4" s="12" t="e">
        <f ca="1">_xll.BDP($K4,AD$1)</f>
        <v>#NAME?</v>
      </c>
      <c r="AE4" s="12" t="e">
        <f ca="1">_xll.BDP($K4,AE$1)</f>
        <v>#NAME?</v>
      </c>
      <c r="AF4" s="12" t="e">
        <f ca="1">_xll.BDP($K4,AF$1)</f>
        <v>#NAME?</v>
      </c>
      <c r="AG4" s="12" t="e">
        <f ca="1">_xll.BDP($K4,AG$1)</f>
        <v>#NAME?</v>
      </c>
      <c r="AH4" s="12" t="e">
        <f ca="1">_xll.BDP($K4,AH$1)</f>
        <v>#NAME?</v>
      </c>
      <c r="AI4" s="12" t="e">
        <f ca="1">_xll.BDP($K4,AI$1)</f>
        <v>#NAME?</v>
      </c>
    </row>
    <row r="5" spans="1:35" x14ac:dyDescent="0.2">
      <c r="A5" t="s">
        <v>32</v>
      </c>
      <c r="B5" t="s">
        <v>12</v>
      </c>
      <c r="C5">
        <v>59980</v>
      </c>
      <c r="D5">
        <v>198</v>
      </c>
      <c r="E5" s="12">
        <v>1.8980186799253247</v>
      </c>
      <c r="F5" t="s">
        <v>13</v>
      </c>
      <c r="G5" s="12">
        <v>9887478.9100000001</v>
      </c>
      <c r="H5" s="1">
        <v>44701</v>
      </c>
      <c r="I5" s="1">
        <v>44701</v>
      </c>
      <c r="J5" t="s">
        <v>0</v>
      </c>
      <c r="K5" s="11" t="s">
        <v>32</v>
      </c>
      <c r="L5" s="16" t="str">
        <f>_xlfn.IFNA(VLOOKUP(A5,'Covered Call ETF - ZWH (fix)'!A:A,1,0),"N")</f>
        <v>IBM US Equity</v>
      </c>
      <c r="M5" t="e">
        <f ca="1">_xll.BDP($K5,M$1)</f>
        <v>#NAME?</v>
      </c>
      <c r="N5" s="18" t="e">
        <f ca="1">_xll.BDP($K5,N$1)</f>
        <v>#NAME?</v>
      </c>
      <c r="O5" t="e">
        <f ca="1">_xll.BDP($K5,O$1)</f>
        <v>#NAME?</v>
      </c>
      <c r="P5" s="12" t="e">
        <f ca="1">_xll.BDP($K5,P$1)</f>
        <v>#NAME?</v>
      </c>
      <c r="Q5" s="12" t="e">
        <f ca="1">_xll.BDP($K5,Q$1)</f>
        <v>#NAME?</v>
      </c>
      <c r="R5" s="12" t="e">
        <f ca="1">_xll.BDP($K5,R$1)</f>
        <v>#NAME?</v>
      </c>
      <c r="S5" s="12" t="e">
        <f ca="1">_xll.BDP($K5,S$1)</f>
        <v>#NAME?</v>
      </c>
      <c r="T5" s="12" t="e">
        <f ca="1">_xll.BDP($K5,T$1)</f>
        <v>#NAME?</v>
      </c>
      <c r="U5" s="12" t="e">
        <f ca="1">_xll.BDP($K5,U$1)</f>
        <v>#NAME?</v>
      </c>
      <c r="V5" t="e">
        <f ca="1">_xll.BDP($K5,V$1)</f>
        <v>#NAME?</v>
      </c>
      <c r="W5" t="e">
        <f ca="1">_xll.BDP($K5,W$1)</f>
        <v>#NAME?</v>
      </c>
      <c r="X5" t="e">
        <f ca="1">_xll.BDP($K5,X$1)</f>
        <v>#NAME?</v>
      </c>
      <c r="Y5" s="12" t="e">
        <f ca="1">_xll.BDP($K5,Y$1)</f>
        <v>#NAME?</v>
      </c>
      <c r="Z5" s="12" t="e">
        <f ca="1">_xll.BDP($K5,Z$1)</f>
        <v>#NAME?</v>
      </c>
      <c r="AA5" s="12" t="e">
        <f ca="1">_xll.BDP($K5,AA$1)</f>
        <v>#NAME?</v>
      </c>
      <c r="AB5" s="12" t="e">
        <f ca="1">_xll.BDP($K5,AB$1)</f>
        <v>#NAME?</v>
      </c>
      <c r="AC5" s="12" t="e">
        <f ca="1">_xll.BDP($K5,AC$1)</f>
        <v>#NAME?</v>
      </c>
      <c r="AD5" s="12" t="e">
        <f ca="1">_xll.BDP($K5,AD$1)</f>
        <v>#NAME?</v>
      </c>
      <c r="AE5" s="12" t="e">
        <f ca="1">_xll.BDP($K5,AE$1)</f>
        <v>#NAME?</v>
      </c>
      <c r="AF5" s="12" t="e">
        <f ca="1">_xll.BDP($K5,AF$1)</f>
        <v>#NAME?</v>
      </c>
      <c r="AG5" s="12" t="e">
        <f ca="1">_xll.BDP($K5,AG$1)</f>
        <v>#NAME?</v>
      </c>
      <c r="AH5" s="12" t="e">
        <f ca="1">_xll.BDP($K5,AH$1)</f>
        <v>#NAME?</v>
      </c>
      <c r="AI5" s="12" t="e">
        <f ca="1">_xll.BDP($K5,AI$1)</f>
        <v>#NAME?</v>
      </c>
    </row>
    <row r="6" spans="1:35" x14ac:dyDescent="0.2">
      <c r="A6" t="s">
        <v>65</v>
      </c>
      <c r="B6" t="s">
        <v>12</v>
      </c>
      <c r="C6">
        <v>24106</v>
      </c>
      <c r="D6">
        <v>80</v>
      </c>
      <c r="E6" s="12">
        <v>0.58600429446570712</v>
      </c>
      <c r="F6" t="s">
        <v>13</v>
      </c>
      <c r="G6" s="12">
        <v>3052712.37</v>
      </c>
      <c r="H6" s="1">
        <v>44701</v>
      </c>
      <c r="I6" s="1">
        <v>44701</v>
      </c>
      <c r="J6" t="s">
        <v>0</v>
      </c>
      <c r="K6" s="11" t="s">
        <v>65</v>
      </c>
      <c r="L6" s="16" t="str">
        <f>_xlfn.IFNA(VLOOKUP(A6,'Covered Call ETF - ZWH (fix)'!A:A,1,0),"N")</f>
        <v>PRU US Equity</v>
      </c>
      <c r="M6" t="e">
        <f ca="1">_xll.BDP($K6,M$1)</f>
        <v>#NAME?</v>
      </c>
      <c r="N6" s="18" t="e">
        <f ca="1">_xll.BDP($K6,N$1)</f>
        <v>#NAME?</v>
      </c>
      <c r="O6" t="e">
        <f ca="1">_xll.BDP($K6,O$1)</f>
        <v>#NAME?</v>
      </c>
      <c r="P6" s="12" t="e">
        <f ca="1">_xll.BDP($K6,P$1)</f>
        <v>#NAME?</v>
      </c>
      <c r="Q6" s="12" t="e">
        <f ca="1">_xll.BDP($K6,Q$1)</f>
        <v>#NAME?</v>
      </c>
      <c r="R6" s="12" t="e">
        <f ca="1">_xll.BDP($K6,R$1)</f>
        <v>#NAME?</v>
      </c>
      <c r="S6" s="12" t="e">
        <f ca="1">_xll.BDP($K6,S$1)</f>
        <v>#NAME?</v>
      </c>
      <c r="T6" s="12" t="e">
        <f ca="1">_xll.BDP($K6,T$1)</f>
        <v>#NAME?</v>
      </c>
      <c r="U6" s="12" t="e">
        <f ca="1">_xll.BDP($K6,U$1)</f>
        <v>#NAME?</v>
      </c>
      <c r="V6" t="e">
        <f ca="1">_xll.BDP($K6,V$1)</f>
        <v>#NAME?</v>
      </c>
      <c r="W6" t="e">
        <f ca="1">_xll.BDP($K6,W$1)</f>
        <v>#NAME?</v>
      </c>
      <c r="X6" t="e">
        <f ca="1">_xll.BDP($K6,X$1)</f>
        <v>#NAME?</v>
      </c>
      <c r="Y6" s="12" t="e">
        <f ca="1">_xll.BDP($K6,Y$1)</f>
        <v>#NAME?</v>
      </c>
      <c r="Z6" s="12" t="e">
        <f ca="1">_xll.BDP($K6,Z$1)</f>
        <v>#NAME?</v>
      </c>
      <c r="AA6" s="12" t="e">
        <f ca="1">_xll.BDP($K6,AA$1)</f>
        <v>#NAME?</v>
      </c>
      <c r="AB6" s="12" t="e">
        <f ca="1">_xll.BDP($K6,AB$1)</f>
        <v>#NAME?</v>
      </c>
      <c r="AC6" s="12" t="e">
        <f ca="1">_xll.BDP($K6,AC$1)</f>
        <v>#NAME?</v>
      </c>
      <c r="AD6" s="12" t="e">
        <f ca="1">_xll.BDP($K6,AD$1)</f>
        <v>#NAME?</v>
      </c>
      <c r="AE6" s="12" t="e">
        <f ca="1">_xll.BDP($K6,AE$1)</f>
        <v>#NAME?</v>
      </c>
      <c r="AF6" s="12" t="e">
        <f ca="1">_xll.BDP($K6,AF$1)</f>
        <v>#NAME?</v>
      </c>
      <c r="AG6" s="12" t="e">
        <f ca="1">_xll.BDP($K6,AG$1)</f>
        <v>#NAME?</v>
      </c>
      <c r="AH6" s="12" t="e">
        <f ca="1">_xll.BDP($K6,AH$1)</f>
        <v>#NAME?</v>
      </c>
      <c r="AI6" s="12" t="e">
        <f ca="1">_xll.BDP($K6,AI$1)</f>
        <v>#NAME?</v>
      </c>
    </row>
    <row r="7" spans="1:35" x14ac:dyDescent="0.2">
      <c r="A7" t="s">
        <v>58</v>
      </c>
      <c r="B7" t="s">
        <v>12</v>
      </c>
      <c r="C7">
        <v>73067</v>
      </c>
      <c r="D7">
        <v>241</v>
      </c>
      <c r="E7" s="12">
        <v>0.23430996232859358</v>
      </c>
      <c r="F7" t="s">
        <v>13</v>
      </c>
      <c r="G7" s="12">
        <v>1220606.96</v>
      </c>
      <c r="H7" s="1">
        <v>44701</v>
      </c>
      <c r="I7" s="1">
        <v>44701</v>
      </c>
      <c r="J7" t="s">
        <v>0</v>
      </c>
      <c r="K7" s="11" t="s">
        <v>58</v>
      </c>
      <c r="L7" s="16" t="str">
        <f>_xlfn.IFNA(VLOOKUP(A7,'Covered Call ETF - ZWH (fix)'!A:A,1,0),"N")</f>
        <v>N</v>
      </c>
      <c r="M7" t="e">
        <f ca="1">_xll.BDP($K7,M$1)</f>
        <v>#NAME?</v>
      </c>
      <c r="N7" s="18" t="e">
        <f ca="1">_xll.BDP($K7,N$1)</f>
        <v>#NAME?</v>
      </c>
      <c r="O7" t="e">
        <f ca="1">_xll.BDP($K7,O$1)</f>
        <v>#NAME?</v>
      </c>
      <c r="P7" s="12" t="e">
        <f ca="1">_xll.BDP($K7,P$1)</f>
        <v>#NAME?</v>
      </c>
      <c r="Q7" s="12" t="e">
        <f ca="1">_xll.BDP($K7,Q$1)</f>
        <v>#NAME?</v>
      </c>
      <c r="R7" s="12" t="e">
        <f ca="1">_xll.BDP($K7,R$1)</f>
        <v>#NAME?</v>
      </c>
      <c r="S7" s="12" t="e">
        <f ca="1">_xll.BDP($K7,S$1)</f>
        <v>#NAME?</v>
      </c>
      <c r="T7" s="12" t="e">
        <f ca="1">_xll.BDP($K7,T$1)</f>
        <v>#NAME?</v>
      </c>
      <c r="U7" s="12" t="e">
        <f ca="1">_xll.BDP($K7,U$1)</f>
        <v>#NAME?</v>
      </c>
      <c r="V7" t="e">
        <f ca="1">_xll.BDP($K7,V$1)</f>
        <v>#NAME?</v>
      </c>
      <c r="W7" t="e">
        <f ca="1">_xll.BDP($K7,W$1)</f>
        <v>#NAME?</v>
      </c>
      <c r="X7" t="e">
        <f ca="1">_xll.BDP($K7,X$1)</f>
        <v>#NAME?</v>
      </c>
      <c r="Y7" s="12" t="e">
        <f ca="1">_xll.BDP($K7,Y$1)</f>
        <v>#NAME?</v>
      </c>
      <c r="Z7" s="12" t="e">
        <f ca="1">_xll.BDP($K7,Z$1)</f>
        <v>#NAME?</v>
      </c>
      <c r="AA7" s="12" t="e">
        <f ca="1">_xll.BDP($K7,AA$1)</f>
        <v>#NAME?</v>
      </c>
      <c r="AB7" s="12" t="e">
        <f ca="1">_xll.BDP($K7,AB$1)</f>
        <v>#NAME?</v>
      </c>
      <c r="AC7" s="12" t="e">
        <f ca="1">_xll.BDP($K7,AC$1)</f>
        <v>#NAME?</v>
      </c>
      <c r="AD7" s="12" t="e">
        <f ca="1">_xll.BDP($K7,AD$1)</f>
        <v>#NAME?</v>
      </c>
      <c r="AE7" s="12" t="e">
        <f ca="1">_xll.BDP($K7,AE$1)</f>
        <v>#NAME?</v>
      </c>
      <c r="AF7" s="12" t="e">
        <f ca="1">_xll.BDP($K7,AF$1)</f>
        <v>#NAME?</v>
      </c>
      <c r="AG7" s="12" t="e">
        <f ca="1">_xll.BDP($K7,AG$1)</f>
        <v>#NAME?</v>
      </c>
      <c r="AH7" s="12" t="e">
        <f ca="1">_xll.BDP($K7,AH$1)</f>
        <v>#NAME?</v>
      </c>
      <c r="AI7" s="12" t="e">
        <f ca="1">_xll.BDP($K7,AI$1)</f>
        <v>#NAME?</v>
      </c>
    </row>
    <row r="8" spans="1:35" x14ac:dyDescent="0.2">
      <c r="A8" t="s">
        <v>39</v>
      </c>
      <c r="B8" t="s">
        <v>12</v>
      </c>
      <c r="C8">
        <v>74895</v>
      </c>
      <c r="D8">
        <v>247</v>
      </c>
      <c r="E8" s="12">
        <v>1.1776173531125658</v>
      </c>
      <c r="F8" t="s">
        <v>13</v>
      </c>
      <c r="G8" s="12">
        <v>6134642.8600000003</v>
      </c>
      <c r="H8" s="1">
        <v>44701</v>
      </c>
      <c r="I8" s="1">
        <v>44701</v>
      </c>
      <c r="J8" t="s">
        <v>0</v>
      </c>
      <c r="K8" s="11" t="s">
        <v>39</v>
      </c>
      <c r="L8" s="16" t="str">
        <f>_xlfn.IFNA(VLOOKUP(A8,'Covered Call ETF - ZWH (fix)'!A:A,1,0),"N")</f>
        <v>N</v>
      </c>
      <c r="M8" t="e">
        <f ca="1">_xll.BDP($K8,M$1)</f>
        <v>#NAME?</v>
      </c>
      <c r="N8" s="18" t="e">
        <f ca="1">_xll.BDP($K8,N$1)</f>
        <v>#NAME?</v>
      </c>
      <c r="O8" t="e">
        <f ca="1">_xll.BDP($K8,O$1)</f>
        <v>#NAME?</v>
      </c>
      <c r="P8" s="12" t="e">
        <f ca="1">_xll.BDP($K8,P$1)</f>
        <v>#NAME?</v>
      </c>
      <c r="Q8" s="12" t="e">
        <f ca="1">_xll.BDP($K8,Q$1)</f>
        <v>#NAME?</v>
      </c>
      <c r="R8" s="12" t="e">
        <f ca="1">_xll.BDP($K8,R$1)</f>
        <v>#NAME?</v>
      </c>
      <c r="S8" s="12" t="e">
        <f ca="1">_xll.BDP($K8,S$1)</f>
        <v>#NAME?</v>
      </c>
      <c r="T8" s="12" t="e">
        <f ca="1">_xll.BDP($K8,T$1)</f>
        <v>#NAME?</v>
      </c>
      <c r="U8" s="12" t="e">
        <f ca="1">_xll.BDP($K8,U$1)</f>
        <v>#NAME?</v>
      </c>
      <c r="V8" t="e">
        <f ca="1">_xll.BDP($K8,V$1)</f>
        <v>#NAME?</v>
      </c>
      <c r="W8" t="e">
        <f ca="1">_xll.BDP($K8,W$1)</f>
        <v>#NAME?</v>
      </c>
      <c r="X8" t="e">
        <f ca="1">_xll.BDP($K8,X$1)</f>
        <v>#NAME?</v>
      </c>
      <c r="Y8" s="12" t="e">
        <f ca="1">_xll.BDP($K8,Y$1)</f>
        <v>#NAME?</v>
      </c>
      <c r="Z8" s="12" t="e">
        <f ca="1">_xll.BDP($K8,Z$1)</f>
        <v>#NAME?</v>
      </c>
      <c r="AA8" s="12" t="e">
        <f ca="1">_xll.BDP($K8,AA$1)</f>
        <v>#NAME?</v>
      </c>
      <c r="AB8" s="12" t="e">
        <f ca="1">_xll.BDP($K8,AB$1)</f>
        <v>#NAME?</v>
      </c>
      <c r="AC8" s="12" t="e">
        <f ca="1">_xll.BDP($K8,AC$1)</f>
        <v>#NAME?</v>
      </c>
      <c r="AD8" s="12" t="e">
        <f ca="1">_xll.BDP($K8,AD$1)</f>
        <v>#NAME?</v>
      </c>
      <c r="AE8" s="12" t="e">
        <f ca="1">_xll.BDP($K8,AE$1)</f>
        <v>#NAME?</v>
      </c>
      <c r="AF8" s="12" t="e">
        <f ca="1">_xll.BDP($K8,AF$1)</f>
        <v>#NAME?</v>
      </c>
      <c r="AG8" s="12" t="e">
        <f ca="1">_xll.BDP($K8,AG$1)</f>
        <v>#NAME?</v>
      </c>
      <c r="AH8" s="12" t="e">
        <f ca="1">_xll.BDP($K8,AH$1)</f>
        <v>#NAME?</v>
      </c>
      <c r="AI8" s="12" t="e">
        <f ca="1">_xll.BDP($K8,AI$1)</f>
        <v>#NAME?</v>
      </c>
    </row>
    <row r="9" spans="1:35" x14ac:dyDescent="0.2">
      <c r="A9" t="s">
        <v>59</v>
      </c>
      <c r="B9" t="s">
        <v>12</v>
      </c>
      <c r="C9">
        <v>49709</v>
      </c>
      <c r="D9">
        <v>164</v>
      </c>
      <c r="E9" s="12">
        <v>0.22429468907301564</v>
      </c>
      <c r="F9" t="s">
        <v>13</v>
      </c>
      <c r="G9" s="12">
        <v>1168433.71</v>
      </c>
      <c r="H9" s="1">
        <v>44701</v>
      </c>
      <c r="I9" s="1">
        <v>44701</v>
      </c>
      <c r="J9" t="s">
        <v>0</v>
      </c>
      <c r="K9" s="11" t="s">
        <v>59</v>
      </c>
      <c r="L9" s="16" t="str">
        <f>_xlfn.IFNA(VLOOKUP(A9,'Covered Call ETF - ZWH (fix)'!A:A,1,0),"N")</f>
        <v>N</v>
      </c>
      <c r="M9" t="e">
        <f ca="1">_xll.BDP($K9,M$1)</f>
        <v>#NAME?</v>
      </c>
      <c r="N9" s="18" t="e">
        <f ca="1">_xll.BDP($K9,N$1)</f>
        <v>#NAME?</v>
      </c>
      <c r="O9" t="e">
        <f ca="1">_xll.BDP($K9,O$1)</f>
        <v>#NAME?</v>
      </c>
      <c r="P9" s="12" t="e">
        <f ca="1">_xll.BDP($K9,P$1)</f>
        <v>#NAME?</v>
      </c>
      <c r="Q9" s="12" t="e">
        <f ca="1">_xll.BDP($K9,Q$1)</f>
        <v>#NAME?</v>
      </c>
      <c r="R9" s="12" t="e">
        <f ca="1">_xll.BDP($K9,R$1)</f>
        <v>#NAME?</v>
      </c>
      <c r="S9" s="12" t="e">
        <f ca="1">_xll.BDP($K9,S$1)</f>
        <v>#NAME?</v>
      </c>
      <c r="T9" s="12" t="e">
        <f ca="1">_xll.BDP($K9,T$1)</f>
        <v>#NAME?</v>
      </c>
      <c r="U9" s="12" t="e">
        <f ca="1">_xll.BDP($K9,U$1)</f>
        <v>#NAME?</v>
      </c>
      <c r="V9" t="e">
        <f ca="1">_xll.BDP($K9,V$1)</f>
        <v>#NAME?</v>
      </c>
      <c r="W9" t="e">
        <f ca="1">_xll.BDP($K9,W$1)</f>
        <v>#NAME?</v>
      </c>
      <c r="X9" t="e">
        <f ca="1">_xll.BDP($K9,X$1)</f>
        <v>#NAME?</v>
      </c>
      <c r="Y9" s="12" t="e">
        <f ca="1">_xll.BDP($K9,Y$1)</f>
        <v>#NAME?</v>
      </c>
      <c r="Z9" s="12" t="e">
        <f ca="1">_xll.BDP($K9,Z$1)</f>
        <v>#NAME?</v>
      </c>
      <c r="AA9" s="12" t="e">
        <f ca="1">_xll.BDP($K9,AA$1)</f>
        <v>#NAME?</v>
      </c>
      <c r="AB9" s="12" t="e">
        <f ca="1">_xll.BDP($K9,AB$1)</f>
        <v>#NAME?</v>
      </c>
      <c r="AC9" s="12" t="e">
        <f ca="1">_xll.BDP($K9,AC$1)</f>
        <v>#NAME?</v>
      </c>
      <c r="AD9" s="12" t="e">
        <f ca="1">_xll.BDP($K9,AD$1)</f>
        <v>#NAME?</v>
      </c>
      <c r="AE9" s="12" t="e">
        <f ca="1">_xll.BDP($K9,AE$1)</f>
        <v>#NAME?</v>
      </c>
      <c r="AF9" s="12" t="e">
        <f ca="1">_xll.BDP($K9,AF$1)</f>
        <v>#NAME?</v>
      </c>
      <c r="AG9" s="12" t="e">
        <f ca="1">_xll.BDP($K9,AG$1)</f>
        <v>#NAME?</v>
      </c>
      <c r="AH9" s="12" t="e">
        <f ca="1">_xll.BDP($K9,AH$1)</f>
        <v>#NAME?</v>
      </c>
      <c r="AI9" s="12" t="e">
        <f ca="1">_xll.BDP($K9,AI$1)</f>
        <v>#NAME?</v>
      </c>
    </row>
    <row r="10" spans="1:35" x14ac:dyDescent="0.2">
      <c r="A10" t="s">
        <v>111</v>
      </c>
      <c r="B10" t="s">
        <v>12</v>
      </c>
      <c r="C10">
        <v>24021</v>
      </c>
      <c r="D10">
        <v>79</v>
      </c>
      <c r="E10" s="12">
        <v>0.38958780737866361</v>
      </c>
      <c r="F10" t="s">
        <v>13</v>
      </c>
      <c r="G10" s="12">
        <v>2029506.49</v>
      </c>
      <c r="H10" s="1">
        <v>44701</v>
      </c>
      <c r="I10" s="1">
        <v>44701</v>
      </c>
      <c r="J10" t="s">
        <v>0</v>
      </c>
      <c r="K10" s="11" t="s">
        <v>111</v>
      </c>
      <c r="L10" s="16" t="str">
        <f>_xlfn.IFNA(VLOOKUP(A10,'Covered Call ETF - ZWH (fix)'!A:A,1,0),"N")</f>
        <v>N</v>
      </c>
      <c r="M10" t="e">
        <f ca="1">_xll.BDP($K10,M$1)</f>
        <v>#NAME?</v>
      </c>
      <c r="N10" s="18" t="e">
        <f ca="1">_xll.BDP($K10,N$1)</f>
        <v>#NAME?</v>
      </c>
      <c r="O10" t="e">
        <f ca="1">_xll.BDP($K10,O$1)</f>
        <v>#NAME?</v>
      </c>
      <c r="P10" s="12" t="e">
        <f ca="1">_xll.BDP($K10,P$1)</f>
        <v>#NAME?</v>
      </c>
      <c r="Q10" s="12" t="e">
        <f ca="1">_xll.BDP($K10,Q$1)</f>
        <v>#NAME?</v>
      </c>
      <c r="R10" s="12" t="e">
        <f ca="1">_xll.BDP($K10,R$1)</f>
        <v>#NAME?</v>
      </c>
      <c r="S10" s="12" t="e">
        <f ca="1">_xll.BDP($K10,S$1)</f>
        <v>#NAME?</v>
      </c>
      <c r="T10" s="12" t="e">
        <f ca="1">_xll.BDP($K10,T$1)</f>
        <v>#NAME?</v>
      </c>
      <c r="U10" s="12" t="e">
        <f ca="1">_xll.BDP($K10,U$1)</f>
        <v>#NAME?</v>
      </c>
      <c r="V10" t="e">
        <f ca="1">_xll.BDP($K10,V$1)</f>
        <v>#NAME?</v>
      </c>
      <c r="W10" t="e">
        <f ca="1">_xll.BDP($K10,W$1)</f>
        <v>#NAME?</v>
      </c>
      <c r="X10" t="e">
        <f ca="1">_xll.BDP($K10,X$1)</f>
        <v>#NAME?</v>
      </c>
      <c r="Y10" s="12" t="e">
        <f ca="1">_xll.BDP($K10,Y$1)</f>
        <v>#NAME?</v>
      </c>
      <c r="Z10" s="12" t="e">
        <f ca="1">_xll.BDP($K10,Z$1)</f>
        <v>#NAME?</v>
      </c>
      <c r="AA10" s="12" t="e">
        <f ca="1">_xll.BDP($K10,AA$1)</f>
        <v>#NAME?</v>
      </c>
      <c r="AB10" s="12" t="e">
        <f ca="1">_xll.BDP($K10,AB$1)</f>
        <v>#NAME?</v>
      </c>
      <c r="AC10" s="12" t="e">
        <f ca="1">_xll.BDP($K10,AC$1)</f>
        <v>#NAME?</v>
      </c>
      <c r="AD10" s="12" t="e">
        <f ca="1">_xll.BDP($K10,AD$1)</f>
        <v>#NAME?</v>
      </c>
      <c r="AE10" s="12" t="e">
        <f ca="1">_xll.BDP($K10,AE$1)</f>
        <v>#NAME?</v>
      </c>
      <c r="AF10" s="12" t="e">
        <f ca="1">_xll.BDP($K10,AF$1)</f>
        <v>#NAME?</v>
      </c>
      <c r="AG10" s="12" t="e">
        <f ca="1">_xll.BDP($K10,AG$1)</f>
        <v>#NAME?</v>
      </c>
      <c r="AH10" s="12" t="e">
        <f ca="1">_xll.BDP($K10,AH$1)</f>
        <v>#NAME?</v>
      </c>
      <c r="AI10" s="12" t="e">
        <f ca="1">_xll.BDP($K10,AI$1)</f>
        <v>#NAME?</v>
      </c>
    </row>
    <row r="11" spans="1:35" x14ac:dyDescent="0.2">
      <c r="A11" t="s">
        <v>85</v>
      </c>
      <c r="B11" t="s">
        <v>12</v>
      </c>
      <c r="C11">
        <v>22863</v>
      </c>
      <c r="D11">
        <v>76</v>
      </c>
      <c r="E11" s="12">
        <v>0.2664627130588596</v>
      </c>
      <c r="F11" t="s">
        <v>13</v>
      </c>
      <c r="G11" s="12">
        <v>1388102.49</v>
      </c>
      <c r="H11" s="1">
        <v>44701</v>
      </c>
      <c r="I11" s="1">
        <v>44701</v>
      </c>
      <c r="J11" t="s">
        <v>0</v>
      </c>
      <c r="K11" s="11" t="s">
        <v>85</v>
      </c>
      <c r="L11" s="16" t="str">
        <f>_xlfn.IFNA(VLOOKUP(A11,'Covered Call ETF - ZWH (fix)'!A:A,1,0),"N")</f>
        <v>N</v>
      </c>
      <c r="M11" t="e">
        <f ca="1">_xll.BDP($K11,M$1)</f>
        <v>#NAME?</v>
      </c>
      <c r="N11" s="18" t="e">
        <f ca="1">_xll.BDP($K11,N$1)</f>
        <v>#NAME?</v>
      </c>
      <c r="O11" t="e">
        <f ca="1">_xll.BDP($K11,O$1)</f>
        <v>#NAME?</v>
      </c>
      <c r="P11" s="12" t="e">
        <f ca="1">_xll.BDP($K11,P$1)</f>
        <v>#NAME?</v>
      </c>
      <c r="Q11" s="12" t="e">
        <f ca="1">_xll.BDP($K11,Q$1)</f>
        <v>#NAME?</v>
      </c>
      <c r="R11" s="12" t="e">
        <f ca="1">_xll.BDP($K11,R$1)</f>
        <v>#NAME?</v>
      </c>
      <c r="S11" s="12" t="e">
        <f ca="1">_xll.BDP($K11,S$1)</f>
        <v>#NAME?</v>
      </c>
      <c r="T11" s="12" t="e">
        <f ca="1">_xll.BDP($K11,T$1)</f>
        <v>#NAME?</v>
      </c>
      <c r="U11" s="12" t="e">
        <f ca="1">_xll.BDP($K11,U$1)</f>
        <v>#NAME?</v>
      </c>
      <c r="V11" t="e">
        <f ca="1">_xll.BDP($K11,V$1)</f>
        <v>#NAME?</v>
      </c>
      <c r="W11" t="e">
        <f ca="1">_xll.BDP($K11,W$1)</f>
        <v>#NAME?</v>
      </c>
      <c r="X11" t="e">
        <f ca="1">_xll.BDP($K11,X$1)</f>
        <v>#NAME?</v>
      </c>
      <c r="Y11" s="12" t="e">
        <f ca="1">_xll.BDP($K11,Y$1)</f>
        <v>#NAME?</v>
      </c>
      <c r="Z11" s="12" t="e">
        <f ca="1">_xll.BDP($K11,Z$1)</f>
        <v>#NAME?</v>
      </c>
      <c r="AA11" s="12" t="e">
        <f ca="1">_xll.BDP($K11,AA$1)</f>
        <v>#NAME?</v>
      </c>
      <c r="AB11" s="12" t="e">
        <f ca="1">_xll.BDP($K11,AB$1)</f>
        <v>#NAME?</v>
      </c>
      <c r="AC11" s="12" t="e">
        <f ca="1">_xll.BDP($K11,AC$1)</f>
        <v>#NAME?</v>
      </c>
      <c r="AD11" s="12" t="e">
        <f ca="1">_xll.BDP($K11,AD$1)</f>
        <v>#NAME?</v>
      </c>
      <c r="AE11" s="12" t="e">
        <f ca="1">_xll.BDP($K11,AE$1)</f>
        <v>#NAME?</v>
      </c>
      <c r="AF11" s="12" t="e">
        <f ca="1">_xll.BDP($K11,AF$1)</f>
        <v>#NAME?</v>
      </c>
      <c r="AG11" s="12" t="e">
        <f ca="1">_xll.BDP($K11,AG$1)</f>
        <v>#NAME?</v>
      </c>
      <c r="AH11" s="12" t="e">
        <f ca="1">_xll.BDP($K11,AH$1)</f>
        <v>#NAME?</v>
      </c>
      <c r="AI11" s="12" t="e">
        <f ca="1">_xll.BDP($K11,AI$1)</f>
        <v>#NAME?</v>
      </c>
    </row>
    <row r="12" spans="1:35" x14ac:dyDescent="0.2">
      <c r="A12" t="s">
        <v>104</v>
      </c>
      <c r="B12" t="s">
        <v>12</v>
      </c>
      <c r="C12">
        <v>74655</v>
      </c>
      <c r="D12">
        <v>247</v>
      </c>
      <c r="E12" s="12">
        <v>0.83993076464427496</v>
      </c>
      <c r="F12" t="s">
        <v>13</v>
      </c>
      <c r="G12" s="12">
        <v>4375508.95</v>
      </c>
      <c r="H12" s="1">
        <v>44701</v>
      </c>
      <c r="I12" s="1">
        <v>44701</v>
      </c>
      <c r="J12" t="s">
        <v>0</v>
      </c>
      <c r="K12" s="11" t="s">
        <v>104</v>
      </c>
      <c r="L12" s="16" t="str">
        <f>_xlfn.IFNA(VLOOKUP(A12,'Covered Call ETF - ZWH (fix)'!A:A,1,0),"N")</f>
        <v>N</v>
      </c>
      <c r="M12" t="e">
        <f ca="1">_xll.BDP($K12,M$1)</f>
        <v>#NAME?</v>
      </c>
      <c r="N12" s="18" t="e">
        <f ca="1">_xll.BDP($K12,N$1)</f>
        <v>#NAME?</v>
      </c>
      <c r="O12" t="e">
        <f ca="1">_xll.BDP($K12,O$1)</f>
        <v>#NAME?</v>
      </c>
      <c r="P12" s="12" t="e">
        <f ca="1">_xll.BDP($K12,P$1)</f>
        <v>#NAME?</v>
      </c>
      <c r="Q12" s="12" t="e">
        <f ca="1">_xll.BDP($K12,Q$1)</f>
        <v>#NAME?</v>
      </c>
      <c r="R12" s="12" t="e">
        <f ca="1">_xll.BDP($K12,R$1)</f>
        <v>#NAME?</v>
      </c>
      <c r="S12" s="12" t="e">
        <f ca="1">_xll.BDP($K12,S$1)</f>
        <v>#NAME?</v>
      </c>
      <c r="T12" s="12" t="e">
        <f ca="1">_xll.BDP($K12,T$1)</f>
        <v>#NAME?</v>
      </c>
      <c r="U12" s="12" t="e">
        <f ca="1">_xll.BDP($K12,U$1)</f>
        <v>#NAME?</v>
      </c>
      <c r="V12" t="e">
        <f ca="1">_xll.BDP($K12,V$1)</f>
        <v>#NAME?</v>
      </c>
      <c r="W12" t="e">
        <f ca="1">_xll.BDP($K12,W$1)</f>
        <v>#NAME?</v>
      </c>
      <c r="X12" t="e">
        <f ca="1">_xll.BDP($K12,X$1)</f>
        <v>#NAME?</v>
      </c>
      <c r="Y12" s="12" t="e">
        <f ca="1">_xll.BDP($K12,Y$1)</f>
        <v>#NAME?</v>
      </c>
      <c r="Z12" s="12" t="e">
        <f ca="1">_xll.BDP($K12,Z$1)</f>
        <v>#NAME?</v>
      </c>
      <c r="AA12" s="12" t="e">
        <f ca="1">_xll.BDP($K12,AA$1)</f>
        <v>#NAME?</v>
      </c>
      <c r="AB12" s="12" t="e">
        <f ca="1">_xll.BDP($K12,AB$1)</f>
        <v>#NAME?</v>
      </c>
      <c r="AC12" s="12" t="e">
        <f ca="1">_xll.BDP($K12,AC$1)</f>
        <v>#NAME?</v>
      </c>
      <c r="AD12" s="12" t="e">
        <f ca="1">_xll.BDP($K12,AD$1)</f>
        <v>#NAME?</v>
      </c>
      <c r="AE12" s="12" t="e">
        <f ca="1">_xll.BDP($K12,AE$1)</f>
        <v>#NAME?</v>
      </c>
      <c r="AF12" s="12" t="e">
        <f ca="1">_xll.BDP($K12,AF$1)</f>
        <v>#NAME?</v>
      </c>
      <c r="AG12" s="12" t="e">
        <f ca="1">_xll.BDP($K12,AG$1)</f>
        <v>#NAME?</v>
      </c>
      <c r="AH12" s="12" t="e">
        <f ca="1">_xll.BDP($K12,AH$1)</f>
        <v>#NAME?</v>
      </c>
      <c r="AI12" s="12" t="e">
        <f ca="1">_xll.BDP($K12,AI$1)</f>
        <v>#NAME?</v>
      </c>
    </row>
    <row r="13" spans="1:35" x14ac:dyDescent="0.2">
      <c r="A13" t="s">
        <v>98</v>
      </c>
      <c r="B13" t="s">
        <v>12</v>
      </c>
      <c r="C13">
        <v>31232</v>
      </c>
      <c r="D13">
        <v>103</v>
      </c>
      <c r="E13" s="12">
        <v>1.1063887976733882</v>
      </c>
      <c r="F13" t="s">
        <v>13</v>
      </c>
      <c r="G13" s="12">
        <v>5763587.0599999996</v>
      </c>
      <c r="H13" s="1">
        <v>44701</v>
      </c>
      <c r="I13" s="1">
        <v>44701</v>
      </c>
      <c r="J13" t="s">
        <v>0</v>
      </c>
      <c r="K13" s="11" t="s">
        <v>98</v>
      </c>
      <c r="L13" s="16" t="str">
        <f>_xlfn.IFNA(VLOOKUP(A13,'Covered Call ETF - ZWH (fix)'!A:A,1,0),"N")</f>
        <v>N</v>
      </c>
      <c r="M13" t="e">
        <f ca="1">_xll.BDP($K13,M$1)</f>
        <v>#NAME?</v>
      </c>
      <c r="N13" s="18" t="e">
        <f ca="1">_xll.BDP($K13,N$1)</f>
        <v>#NAME?</v>
      </c>
      <c r="O13" t="e">
        <f ca="1">_xll.BDP($K13,O$1)</f>
        <v>#NAME?</v>
      </c>
      <c r="P13" s="12" t="e">
        <f ca="1">_xll.BDP($K13,P$1)</f>
        <v>#NAME?</v>
      </c>
      <c r="Q13" s="12" t="e">
        <f ca="1">_xll.BDP($K13,Q$1)</f>
        <v>#NAME?</v>
      </c>
      <c r="R13" s="12" t="e">
        <f ca="1">_xll.BDP($K13,R$1)</f>
        <v>#NAME?</v>
      </c>
      <c r="S13" s="12" t="e">
        <f ca="1">_xll.BDP($K13,S$1)</f>
        <v>#NAME?</v>
      </c>
      <c r="T13" s="12" t="e">
        <f ca="1">_xll.BDP($K13,T$1)</f>
        <v>#NAME?</v>
      </c>
      <c r="U13" s="12" t="e">
        <f ca="1">_xll.BDP($K13,U$1)</f>
        <v>#NAME?</v>
      </c>
      <c r="V13" t="e">
        <f ca="1">_xll.BDP($K13,V$1)</f>
        <v>#NAME?</v>
      </c>
      <c r="W13" t="e">
        <f ca="1">_xll.BDP($K13,W$1)</f>
        <v>#NAME?</v>
      </c>
      <c r="X13" t="e">
        <f ca="1">_xll.BDP($K13,X$1)</f>
        <v>#NAME?</v>
      </c>
      <c r="Y13" s="12" t="e">
        <f ca="1">_xll.BDP($K13,Y$1)</f>
        <v>#NAME?</v>
      </c>
      <c r="Z13" s="12" t="e">
        <f ca="1">_xll.BDP($K13,Z$1)</f>
        <v>#NAME?</v>
      </c>
      <c r="AA13" s="12" t="e">
        <f ca="1">_xll.BDP($K13,AA$1)</f>
        <v>#NAME?</v>
      </c>
      <c r="AB13" s="12" t="e">
        <f ca="1">_xll.BDP($K13,AB$1)</f>
        <v>#NAME?</v>
      </c>
      <c r="AC13" s="12" t="e">
        <f ca="1">_xll.BDP($K13,AC$1)</f>
        <v>#NAME?</v>
      </c>
      <c r="AD13" s="12" t="e">
        <f ca="1">_xll.BDP($K13,AD$1)</f>
        <v>#NAME?</v>
      </c>
      <c r="AE13" s="12" t="e">
        <f ca="1">_xll.BDP($K13,AE$1)</f>
        <v>#NAME?</v>
      </c>
      <c r="AF13" s="12" t="e">
        <f ca="1">_xll.BDP($K13,AF$1)</f>
        <v>#NAME?</v>
      </c>
      <c r="AG13" s="12" t="e">
        <f ca="1">_xll.BDP($K13,AG$1)</f>
        <v>#NAME?</v>
      </c>
      <c r="AH13" s="12" t="e">
        <f ca="1">_xll.BDP($K13,AH$1)</f>
        <v>#NAME?</v>
      </c>
      <c r="AI13" s="12" t="e">
        <f ca="1">_xll.BDP($K13,AI$1)</f>
        <v>#NAME?</v>
      </c>
    </row>
    <row r="14" spans="1:35" x14ac:dyDescent="0.2">
      <c r="A14" t="s">
        <v>84</v>
      </c>
      <c r="B14" t="s">
        <v>12</v>
      </c>
      <c r="C14">
        <v>109312</v>
      </c>
      <c r="D14">
        <v>361</v>
      </c>
      <c r="E14" s="12">
        <v>1.3394281396042838</v>
      </c>
      <c r="F14" t="s">
        <v>13</v>
      </c>
      <c r="G14" s="12">
        <v>6977574.8899999997</v>
      </c>
      <c r="H14" s="1">
        <v>44701</v>
      </c>
      <c r="I14" s="1">
        <v>44701</v>
      </c>
      <c r="J14" t="s">
        <v>0</v>
      </c>
      <c r="K14" s="11" t="s">
        <v>84</v>
      </c>
      <c r="L14" s="16" t="str">
        <f>_xlfn.IFNA(VLOOKUP(A14,'Covered Call ETF - ZWH (fix)'!A:A,1,0),"N")</f>
        <v>N</v>
      </c>
      <c r="M14" t="e">
        <f ca="1">_xll.BDP($K14,M$1)</f>
        <v>#NAME?</v>
      </c>
      <c r="N14" s="18" t="e">
        <f ca="1">_xll.BDP($K14,N$1)</f>
        <v>#NAME?</v>
      </c>
      <c r="O14" t="e">
        <f ca="1">_xll.BDP($K14,O$1)</f>
        <v>#NAME?</v>
      </c>
      <c r="P14" s="12" t="e">
        <f ca="1">_xll.BDP($K14,P$1)</f>
        <v>#NAME?</v>
      </c>
      <c r="Q14" s="12" t="e">
        <f ca="1">_xll.BDP($K14,Q$1)</f>
        <v>#NAME?</v>
      </c>
      <c r="R14" s="12" t="e">
        <f ca="1">_xll.BDP($K14,R$1)</f>
        <v>#NAME?</v>
      </c>
      <c r="S14" s="12" t="e">
        <f ca="1">_xll.BDP($K14,S$1)</f>
        <v>#NAME?</v>
      </c>
      <c r="T14" s="12" t="e">
        <f ca="1">_xll.BDP($K14,T$1)</f>
        <v>#NAME?</v>
      </c>
      <c r="U14" s="12" t="e">
        <f ca="1">_xll.BDP($K14,U$1)</f>
        <v>#NAME?</v>
      </c>
      <c r="V14" t="e">
        <f ca="1">_xll.BDP($K14,V$1)</f>
        <v>#NAME?</v>
      </c>
      <c r="W14" t="e">
        <f ca="1">_xll.BDP($K14,W$1)</f>
        <v>#NAME?</v>
      </c>
      <c r="X14" t="e">
        <f ca="1">_xll.BDP($K14,X$1)</f>
        <v>#NAME?</v>
      </c>
      <c r="Y14" s="12" t="e">
        <f ca="1">_xll.BDP($K14,Y$1)</f>
        <v>#NAME?</v>
      </c>
      <c r="Z14" s="12" t="e">
        <f ca="1">_xll.BDP($K14,Z$1)</f>
        <v>#NAME?</v>
      </c>
      <c r="AA14" s="12" t="e">
        <f ca="1">_xll.BDP($K14,AA$1)</f>
        <v>#NAME?</v>
      </c>
      <c r="AB14" s="12" t="e">
        <f ca="1">_xll.BDP($K14,AB$1)</f>
        <v>#NAME?</v>
      </c>
      <c r="AC14" s="12" t="e">
        <f ca="1">_xll.BDP($K14,AC$1)</f>
        <v>#NAME?</v>
      </c>
      <c r="AD14" s="12" t="e">
        <f ca="1">_xll.BDP($K14,AD$1)</f>
        <v>#NAME?</v>
      </c>
      <c r="AE14" s="12" t="e">
        <f ca="1">_xll.BDP($K14,AE$1)</f>
        <v>#NAME?</v>
      </c>
      <c r="AF14" s="12" t="e">
        <f ca="1">_xll.BDP($K14,AF$1)</f>
        <v>#NAME?</v>
      </c>
      <c r="AG14" s="12" t="e">
        <f ca="1">_xll.BDP($K14,AG$1)</f>
        <v>#NAME?</v>
      </c>
      <c r="AH14" s="12" t="e">
        <f ca="1">_xll.BDP($K14,AH$1)</f>
        <v>#NAME?</v>
      </c>
      <c r="AI14" s="12" t="e">
        <f ca="1">_xll.BDP($K14,AI$1)</f>
        <v>#NAME?</v>
      </c>
    </row>
    <row r="15" spans="1:35" x14ac:dyDescent="0.2">
      <c r="A15" t="s">
        <v>30</v>
      </c>
      <c r="B15" t="s">
        <v>12</v>
      </c>
      <c r="C15">
        <v>11927</v>
      </c>
      <c r="D15">
        <v>39</v>
      </c>
      <c r="E15" s="12">
        <v>0.35773850033263721</v>
      </c>
      <c r="F15" t="s">
        <v>13</v>
      </c>
      <c r="G15" s="12">
        <v>1863591.71</v>
      </c>
      <c r="H15" s="1">
        <v>44701</v>
      </c>
      <c r="I15" s="1">
        <v>44701</v>
      </c>
      <c r="J15" t="s">
        <v>0</v>
      </c>
      <c r="K15" s="11" t="s">
        <v>30</v>
      </c>
      <c r="L15" s="16" t="str">
        <f>_xlfn.IFNA(VLOOKUP(A15,'Covered Call ETF - ZWH (fix)'!A:A,1,0),"N")</f>
        <v>N</v>
      </c>
      <c r="M15" t="e">
        <f ca="1">_xll.BDP($K15,M$1)</f>
        <v>#NAME?</v>
      </c>
      <c r="N15" s="18" t="e">
        <f ca="1">_xll.BDP($K15,N$1)</f>
        <v>#NAME?</v>
      </c>
      <c r="O15" t="e">
        <f ca="1">_xll.BDP($K15,O$1)</f>
        <v>#NAME?</v>
      </c>
      <c r="P15" s="12" t="e">
        <f ca="1">_xll.BDP($K15,P$1)</f>
        <v>#NAME?</v>
      </c>
      <c r="Q15" s="12" t="e">
        <f ca="1">_xll.BDP($K15,Q$1)</f>
        <v>#NAME?</v>
      </c>
      <c r="R15" s="12" t="e">
        <f ca="1">_xll.BDP($K15,R$1)</f>
        <v>#NAME?</v>
      </c>
      <c r="S15" s="12" t="e">
        <f ca="1">_xll.BDP($K15,S$1)</f>
        <v>#NAME?</v>
      </c>
      <c r="T15" s="12" t="e">
        <f ca="1">_xll.BDP($K15,T$1)</f>
        <v>#NAME?</v>
      </c>
      <c r="U15" s="12" t="e">
        <f ca="1">_xll.BDP($K15,U$1)</f>
        <v>#NAME?</v>
      </c>
      <c r="V15" t="e">
        <f ca="1">_xll.BDP($K15,V$1)</f>
        <v>#NAME?</v>
      </c>
      <c r="W15" t="e">
        <f ca="1">_xll.BDP($K15,W$1)</f>
        <v>#NAME?</v>
      </c>
      <c r="X15" t="e">
        <f ca="1">_xll.BDP($K15,X$1)</f>
        <v>#NAME?</v>
      </c>
      <c r="Y15" s="12" t="e">
        <f ca="1">_xll.BDP($K15,Y$1)</f>
        <v>#NAME?</v>
      </c>
      <c r="Z15" s="12" t="e">
        <f ca="1">_xll.BDP($K15,Z$1)</f>
        <v>#NAME?</v>
      </c>
      <c r="AA15" s="12" t="e">
        <f ca="1">_xll.BDP($K15,AA$1)</f>
        <v>#NAME?</v>
      </c>
      <c r="AB15" s="12" t="e">
        <f ca="1">_xll.BDP($K15,AB$1)</f>
        <v>#NAME?</v>
      </c>
      <c r="AC15" s="12" t="e">
        <f ca="1">_xll.BDP($K15,AC$1)</f>
        <v>#NAME?</v>
      </c>
      <c r="AD15" s="12" t="e">
        <f ca="1">_xll.BDP($K15,AD$1)</f>
        <v>#NAME?</v>
      </c>
      <c r="AE15" s="12" t="e">
        <f ca="1">_xll.BDP($K15,AE$1)</f>
        <v>#NAME?</v>
      </c>
      <c r="AF15" s="12" t="e">
        <f ca="1">_xll.BDP($K15,AF$1)</f>
        <v>#NAME?</v>
      </c>
      <c r="AG15" s="12" t="e">
        <f ca="1">_xll.BDP($K15,AG$1)</f>
        <v>#NAME?</v>
      </c>
      <c r="AH15" s="12" t="e">
        <f ca="1">_xll.BDP($K15,AH$1)</f>
        <v>#NAME?</v>
      </c>
      <c r="AI15" s="12" t="e">
        <f ca="1">_xll.BDP($K15,AI$1)</f>
        <v>#NAME?</v>
      </c>
    </row>
    <row r="16" spans="1:35" x14ac:dyDescent="0.2">
      <c r="A16" t="s">
        <v>60</v>
      </c>
      <c r="B16" t="s">
        <v>12</v>
      </c>
      <c r="C16">
        <v>19161</v>
      </c>
      <c r="D16">
        <v>63</v>
      </c>
      <c r="E16" s="12">
        <v>0.22407188855926413</v>
      </c>
      <c r="F16" t="s">
        <v>13</v>
      </c>
      <c r="G16" s="12">
        <v>1167273.06</v>
      </c>
      <c r="H16" s="1">
        <v>44701</v>
      </c>
      <c r="I16" s="1">
        <v>44701</v>
      </c>
      <c r="J16" t="s">
        <v>0</v>
      </c>
      <c r="K16" s="11" t="s">
        <v>60</v>
      </c>
      <c r="L16" s="16" t="str">
        <f>_xlfn.IFNA(VLOOKUP(A16,'Covered Call ETF - ZWH (fix)'!A:A,1,0),"N")</f>
        <v>N</v>
      </c>
      <c r="M16" t="e">
        <f ca="1">_xll.BDP($K16,M$1)</f>
        <v>#NAME?</v>
      </c>
      <c r="N16" s="18" t="e">
        <f ca="1">_xll.BDP($K16,N$1)</f>
        <v>#NAME?</v>
      </c>
      <c r="O16" t="e">
        <f ca="1">_xll.BDP($K16,O$1)</f>
        <v>#NAME?</v>
      </c>
      <c r="P16" s="12" t="e">
        <f ca="1">_xll.BDP($K16,P$1)</f>
        <v>#NAME?</v>
      </c>
      <c r="Q16" s="12" t="e">
        <f ca="1">_xll.BDP($K16,Q$1)</f>
        <v>#NAME?</v>
      </c>
      <c r="R16" s="12" t="e">
        <f ca="1">_xll.BDP($K16,R$1)</f>
        <v>#NAME?</v>
      </c>
      <c r="S16" s="12" t="e">
        <f ca="1">_xll.BDP($K16,S$1)</f>
        <v>#NAME?</v>
      </c>
      <c r="T16" s="12" t="e">
        <f ca="1">_xll.BDP($K16,T$1)</f>
        <v>#NAME?</v>
      </c>
      <c r="U16" s="12" t="e">
        <f ca="1">_xll.BDP($K16,U$1)</f>
        <v>#NAME?</v>
      </c>
      <c r="V16" t="e">
        <f ca="1">_xll.BDP($K16,V$1)</f>
        <v>#NAME?</v>
      </c>
      <c r="W16" t="e">
        <f ca="1">_xll.BDP($K16,W$1)</f>
        <v>#NAME?</v>
      </c>
      <c r="X16" t="e">
        <f ca="1">_xll.BDP($K16,X$1)</f>
        <v>#NAME?</v>
      </c>
      <c r="Y16" s="12" t="e">
        <f ca="1">_xll.BDP($K16,Y$1)</f>
        <v>#NAME?</v>
      </c>
      <c r="Z16" s="12" t="e">
        <f ca="1">_xll.BDP($K16,Z$1)</f>
        <v>#NAME?</v>
      </c>
      <c r="AA16" s="12" t="e">
        <f ca="1">_xll.BDP($K16,AA$1)</f>
        <v>#NAME?</v>
      </c>
      <c r="AB16" s="12" t="e">
        <f ca="1">_xll.BDP($K16,AB$1)</f>
        <v>#NAME?</v>
      </c>
      <c r="AC16" s="12" t="e">
        <f ca="1">_xll.BDP($K16,AC$1)</f>
        <v>#NAME?</v>
      </c>
      <c r="AD16" s="12" t="e">
        <f ca="1">_xll.BDP($K16,AD$1)</f>
        <v>#NAME?</v>
      </c>
      <c r="AE16" s="12" t="e">
        <f ca="1">_xll.BDP($K16,AE$1)</f>
        <v>#NAME?</v>
      </c>
      <c r="AF16" s="12" t="e">
        <f ca="1">_xll.BDP($K16,AF$1)</f>
        <v>#NAME?</v>
      </c>
      <c r="AG16" s="12" t="e">
        <f ca="1">_xll.BDP($K16,AG$1)</f>
        <v>#NAME?</v>
      </c>
      <c r="AH16" s="12" t="e">
        <f ca="1">_xll.BDP($K16,AH$1)</f>
        <v>#NAME?</v>
      </c>
      <c r="AI16" s="12" t="e">
        <f ca="1">_xll.BDP($K16,AI$1)</f>
        <v>#NAME?</v>
      </c>
    </row>
    <row r="17" spans="1:35" x14ac:dyDescent="0.2">
      <c r="A17" t="s">
        <v>23</v>
      </c>
      <c r="B17" t="s">
        <v>12</v>
      </c>
      <c r="C17">
        <v>21950</v>
      </c>
      <c r="D17">
        <v>73</v>
      </c>
      <c r="E17" s="12">
        <v>0.84326084192196926</v>
      </c>
      <c r="F17" t="s">
        <v>13</v>
      </c>
      <c r="G17" s="12">
        <v>4392856.55</v>
      </c>
      <c r="H17" s="1">
        <v>44701</v>
      </c>
      <c r="I17" s="1">
        <v>44701</v>
      </c>
      <c r="J17" t="s">
        <v>0</v>
      </c>
      <c r="K17" s="11" t="s">
        <v>23</v>
      </c>
      <c r="L17" s="16" t="str">
        <f>_xlfn.IFNA(VLOOKUP(A17,'Covered Call ETF - ZWH (fix)'!A:A,1,0),"N")</f>
        <v>N</v>
      </c>
      <c r="M17" t="e">
        <f ca="1">_xll.BDP($K17,M$1)</f>
        <v>#NAME?</v>
      </c>
      <c r="N17" s="18" t="e">
        <f ca="1">_xll.BDP($K17,N$1)</f>
        <v>#NAME?</v>
      </c>
      <c r="O17" t="e">
        <f ca="1">_xll.BDP($K17,O$1)</f>
        <v>#NAME?</v>
      </c>
      <c r="P17" s="12" t="e">
        <f ca="1">_xll.BDP($K17,P$1)</f>
        <v>#NAME?</v>
      </c>
      <c r="Q17" s="12" t="e">
        <f ca="1">_xll.BDP($K17,Q$1)</f>
        <v>#NAME?</v>
      </c>
      <c r="R17" s="12" t="e">
        <f ca="1">_xll.BDP($K17,R$1)</f>
        <v>#NAME?</v>
      </c>
      <c r="S17" s="12" t="e">
        <f ca="1">_xll.BDP($K17,S$1)</f>
        <v>#NAME?</v>
      </c>
      <c r="T17" s="12" t="e">
        <f ca="1">_xll.BDP($K17,T$1)</f>
        <v>#NAME?</v>
      </c>
      <c r="U17" s="12" t="e">
        <f ca="1">_xll.BDP($K17,U$1)</f>
        <v>#NAME?</v>
      </c>
      <c r="V17" t="e">
        <f ca="1">_xll.BDP($K17,V$1)</f>
        <v>#NAME?</v>
      </c>
      <c r="W17" t="e">
        <f ca="1">_xll.BDP($K17,W$1)</f>
        <v>#NAME?</v>
      </c>
      <c r="X17" t="e">
        <f ca="1">_xll.BDP($K17,X$1)</f>
        <v>#NAME?</v>
      </c>
      <c r="Y17" s="12" t="e">
        <f ca="1">_xll.BDP($K17,Y$1)</f>
        <v>#NAME?</v>
      </c>
      <c r="Z17" s="12" t="e">
        <f ca="1">_xll.BDP($K17,Z$1)</f>
        <v>#NAME?</v>
      </c>
      <c r="AA17" s="12" t="e">
        <f ca="1">_xll.BDP($K17,AA$1)</f>
        <v>#NAME?</v>
      </c>
      <c r="AB17" s="12" t="e">
        <f ca="1">_xll.BDP($K17,AB$1)</f>
        <v>#NAME?</v>
      </c>
      <c r="AC17" s="12" t="e">
        <f ca="1">_xll.BDP($K17,AC$1)</f>
        <v>#NAME?</v>
      </c>
      <c r="AD17" s="12" t="e">
        <f ca="1">_xll.BDP($K17,AD$1)</f>
        <v>#NAME?</v>
      </c>
      <c r="AE17" s="12" t="e">
        <f ca="1">_xll.BDP($K17,AE$1)</f>
        <v>#NAME?</v>
      </c>
      <c r="AF17" s="12" t="e">
        <f ca="1">_xll.BDP($K17,AF$1)</f>
        <v>#NAME?</v>
      </c>
      <c r="AG17" s="12" t="e">
        <f ca="1">_xll.BDP($K17,AG$1)</f>
        <v>#NAME?</v>
      </c>
      <c r="AH17" s="12" t="e">
        <f ca="1">_xll.BDP($K17,AH$1)</f>
        <v>#NAME?</v>
      </c>
      <c r="AI17" s="12" t="e">
        <f ca="1">_xll.BDP($K17,AI$1)</f>
        <v>#NAME?</v>
      </c>
    </row>
    <row r="18" spans="1:35" x14ac:dyDescent="0.2">
      <c r="A18" t="s">
        <v>20</v>
      </c>
      <c r="B18" t="s">
        <v>12</v>
      </c>
      <c r="C18">
        <v>116806</v>
      </c>
      <c r="D18">
        <v>386</v>
      </c>
      <c r="E18" s="12">
        <v>2.642713517096273</v>
      </c>
      <c r="F18" t="s">
        <v>13</v>
      </c>
      <c r="G18" s="12">
        <v>13766868.810000001</v>
      </c>
      <c r="H18" s="1">
        <v>44701</v>
      </c>
      <c r="I18" s="1">
        <v>44701</v>
      </c>
      <c r="J18" t="s">
        <v>0</v>
      </c>
      <c r="K18" s="11" t="s">
        <v>20</v>
      </c>
      <c r="L18" s="16" t="str">
        <f>_xlfn.IFNA(VLOOKUP(A18,'Covered Call ETF - ZWH (fix)'!A:A,1,0),"N")</f>
        <v>N</v>
      </c>
      <c r="M18" t="e">
        <f ca="1">_xll.BDP($K18,M$1)</f>
        <v>#NAME?</v>
      </c>
      <c r="N18" s="18" t="e">
        <f ca="1">_xll.BDP($K18,N$1)</f>
        <v>#NAME?</v>
      </c>
      <c r="O18" t="e">
        <f ca="1">_xll.BDP($K18,O$1)</f>
        <v>#NAME?</v>
      </c>
      <c r="P18" s="12" t="e">
        <f ca="1">_xll.BDP($K18,P$1)</f>
        <v>#NAME?</v>
      </c>
      <c r="Q18" s="12" t="e">
        <f ca="1">_xll.BDP($K18,Q$1)</f>
        <v>#NAME?</v>
      </c>
      <c r="R18" s="12" t="e">
        <f ca="1">_xll.BDP($K18,R$1)</f>
        <v>#NAME?</v>
      </c>
      <c r="S18" s="12" t="e">
        <f ca="1">_xll.BDP($K18,S$1)</f>
        <v>#NAME?</v>
      </c>
      <c r="T18" s="12" t="e">
        <f ca="1">_xll.BDP($K18,T$1)</f>
        <v>#NAME?</v>
      </c>
      <c r="U18" s="12" t="e">
        <f ca="1">_xll.BDP($K18,U$1)</f>
        <v>#NAME?</v>
      </c>
      <c r="V18" t="e">
        <f ca="1">_xll.BDP($K18,V$1)</f>
        <v>#NAME?</v>
      </c>
      <c r="W18" t="e">
        <f ca="1">_xll.BDP($K18,W$1)</f>
        <v>#NAME?</v>
      </c>
      <c r="X18" t="e">
        <f ca="1">_xll.BDP($K18,X$1)</f>
        <v>#NAME?</v>
      </c>
      <c r="Y18" s="12" t="e">
        <f ca="1">_xll.BDP($K18,Y$1)</f>
        <v>#NAME?</v>
      </c>
      <c r="Z18" s="12" t="e">
        <f ca="1">_xll.BDP($K18,Z$1)</f>
        <v>#NAME?</v>
      </c>
      <c r="AA18" s="12" t="e">
        <f ca="1">_xll.BDP($K18,AA$1)</f>
        <v>#NAME?</v>
      </c>
      <c r="AB18" s="12" t="e">
        <f ca="1">_xll.BDP($K18,AB$1)</f>
        <v>#NAME?</v>
      </c>
      <c r="AC18" s="12" t="e">
        <f ca="1">_xll.BDP($K18,AC$1)</f>
        <v>#NAME?</v>
      </c>
      <c r="AD18" s="12" t="e">
        <f ca="1">_xll.BDP($K18,AD$1)</f>
        <v>#NAME?</v>
      </c>
      <c r="AE18" s="12" t="e">
        <f ca="1">_xll.BDP($K18,AE$1)</f>
        <v>#NAME?</v>
      </c>
      <c r="AF18" s="12" t="e">
        <f ca="1">_xll.BDP($K18,AF$1)</f>
        <v>#NAME?</v>
      </c>
      <c r="AG18" s="12" t="e">
        <f ca="1">_xll.BDP($K18,AG$1)</f>
        <v>#NAME?</v>
      </c>
      <c r="AH18" s="12" t="e">
        <f ca="1">_xll.BDP($K18,AH$1)</f>
        <v>#NAME?</v>
      </c>
      <c r="AI18" s="12" t="e">
        <f ca="1">_xll.BDP($K18,AI$1)</f>
        <v>#NAME?</v>
      </c>
    </row>
    <row r="19" spans="1:35" x14ac:dyDescent="0.2">
      <c r="A19" t="s">
        <v>41</v>
      </c>
      <c r="B19" t="s">
        <v>12</v>
      </c>
      <c r="C19">
        <v>18089</v>
      </c>
      <c r="D19">
        <v>60</v>
      </c>
      <c r="E19" s="12">
        <v>0.1366428227493745</v>
      </c>
      <c r="F19" t="s">
        <v>13</v>
      </c>
      <c r="G19" s="12">
        <v>711822.83</v>
      </c>
      <c r="H19" s="1">
        <v>44701</v>
      </c>
      <c r="I19" s="1">
        <v>44701</v>
      </c>
      <c r="J19" t="s">
        <v>0</v>
      </c>
      <c r="K19" s="11" t="s">
        <v>41</v>
      </c>
      <c r="L19" s="16" t="str">
        <f>_xlfn.IFNA(VLOOKUP(A19,'Covered Call ETF - ZWH (fix)'!A:A,1,0),"N")</f>
        <v>N</v>
      </c>
      <c r="M19" t="e">
        <f ca="1">_xll.BDP($K19,M$1)</f>
        <v>#NAME?</v>
      </c>
      <c r="N19" s="18" t="e">
        <f ca="1">_xll.BDP($K19,N$1)</f>
        <v>#NAME?</v>
      </c>
      <c r="O19" t="e">
        <f ca="1">_xll.BDP($K19,O$1)</f>
        <v>#NAME?</v>
      </c>
      <c r="P19" s="12" t="e">
        <f ca="1">_xll.BDP($K19,P$1)</f>
        <v>#NAME?</v>
      </c>
      <c r="Q19" s="12" t="e">
        <f ca="1">_xll.BDP($K19,Q$1)</f>
        <v>#NAME?</v>
      </c>
      <c r="R19" s="12" t="e">
        <f ca="1">_xll.BDP($K19,R$1)</f>
        <v>#NAME?</v>
      </c>
      <c r="S19" s="12" t="e">
        <f ca="1">_xll.BDP($K19,S$1)</f>
        <v>#NAME?</v>
      </c>
      <c r="T19" s="12" t="e">
        <f ca="1">_xll.BDP($K19,T$1)</f>
        <v>#NAME?</v>
      </c>
      <c r="U19" s="12" t="e">
        <f ca="1">_xll.BDP($K19,U$1)</f>
        <v>#NAME?</v>
      </c>
      <c r="V19" t="e">
        <f ca="1">_xll.BDP($K19,V$1)</f>
        <v>#NAME?</v>
      </c>
      <c r="W19" t="e">
        <f ca="1">_xll.BDP($K19,W$1)</f>
        <v>#NAME?</v>
      </c>
      <c r="X19" t="e">
        <f ca="1">_xll.BDP($K19,X$1)</f>
        <v>#NAME?</v>
      </c>
      <c r="Y19" s="12" t="e">
        <f ca="1">_xll.BDP($K19,Y$1)</f>
        <v>#NAME?</v>
      </c>
      <c r="Z19" s="12" t="e">
        <f ca="1">_xll.BDP($K19,Z$1)</f>
        <v>#NAME?</v>
      </c>
      <c r="AA19" s="12" t="e">
        <f ca="1">_xll.BDP($K19,AA$1)</f>
        <v>#NAME?</v>
      </c>
      <c r="AB19" s="12" t="e">
        <f ca="1">_xll.BDP($K19,AB$1)</f>
        <v>#NAME?</v>
      </c>
      <c r="AC19" s="12" t="e">
        <f ca="1">_xll.BDP($K19,AC$1)</f>
        <v>#NAME?</v>
      </c>
      <c r="AD19" s="12" t="e">
        <f ca="1">_xll.BDP($K19,AD$1)</f>
        <v>#NAME?</v>
      </c>
      <c r="AE19" s="12" t="e">
        <f ca="1">_xll.BDP($K19,AE$1)</f>
        <v>#NAME?</v>
      </c>
      <c r="AF19" s="12" t="e">
        <f ca="1">_xll.BDP($K19,AF$1)</f>
        <v>#NAME?</v>
      </c>
      <c r="AG19" s="12" t="e">
        <f ca="1">_xll.BDP($K19,AG$1)</f>
        <v>#NAME?</v>
      </c>
      <c r="AH19" s="12" t="e">
        <f ca="1">_xll.BDP($K19,AH$1)</f>
        <v>#NAME?</v>
      </c>
      <c r="AI19" s="12" t="e">
        <f ca="1">_xll.BDP($K19,AI$1)</f>
        <v>#NAME?</v>
      </c>
    </row>
    <row r="20" spans="1:35" x14ac:dyDescent="0.2">
      <c r="A20" t="s">
        <v>79</v>
      </c>
      <c r="B20" t="s">
        <v>12</v>
      </c>
      <c r="C20">
        <v>12902</v>
      </c>
      <c r="D20">
        <v>43</v>
      </c>
      <c r="E20" s="12">
        <v>0.23785228989711618</v>
      </c>
      <c r="F20" t="s">
        <v>13</v>
      </c>
      <c r="G20" s="12">
        <v>1239060.25</v>
      </c>
      <c r="H20" s="1">
        <v>44701</v>
      </c>
      <c r="I20" s="1">
        <v>44701</v>
      </c>
      <c r="J20" t="s">
        <v>0</v>
      </c>
      <c r="K20" s="11" t="s">
        <v>79</v>
      </c>
      <c r="L20" s="16" t="str">
        <f>_xlfn.IFNA(VLOOKUP(A20,'Covered Call ETF - ZWH (fix)'!A:A,1,0),"N")</f>
        <v>N</v>
      </c>
      <c r="M20" t="e">
        <f ca="1">_xll.BDP($K20,M$1)</f>
        <v>#NAME?</v>
      </c>
      <c r="N20" s="18" t="e">
        <f ca="1">_xll.BDP($K20,N$1)</f>
        <v>#NAME?</v>
      </c>
      <c r="O20" t="e">
        <f ca="1">_xll.BDP($K20,O$1)</f>
        <v>#NAME?</v>
      </c>
      <c r="P20" s="12" t="e">
        <f ca="1">_xll.BDP($K20,P$1)</f>
        <v>#NAME?</v>
      </c>
      <c r="Q20" s="12" t="e">
        <f ca="1">_xll.BDP($K20,Q$1)</f>
        <v>#NAME?</v>
      </c>
      <c r="R20" s="12" t="e">
        <f ca="1">_xll.BDP($K20,R$1)</f>
        <v>#NAME?</v>
      </c>
      <c r="S20" s="12" t="e">
        <f ca="1">_xll.BDP($K20,S$1)</f>
        <v>#NAME?</v>
      </c>
      <c r="T20" s="12" t="e">
        <f ca="1">_xll.BDP($K20,T$1)</f>
        <v>#NAME?</v>
      </c>
      <c r="U20" s="12" t="e">
        <f ca="1">_xll.BDP($K20,U$1)</f>
        <v>#NAME?</v>
      </c>
      <c r="V20" t="e">
        <f ca="1">_xll.BDP($K20,V$1)</f>
        <v>#NAME?</v>
      </c>
      <c r="W20" t="e">
        <f ca="1">_xll.BDP($K20,W$1)</f>
        <v>#NAME?</v>
      </c>
      <c r="X20" t="e">
        <f ca="1">_xll.BDP($K20,X$1)</f>
        <v>#NAME?</v>
      </c>
      <c r="Y20" s="12" t="e">
        <f ca="1">_xll.BDP($K20,Y$1)</f>
        <v>#NAME?</v>
      </c>
      <c r="Z20" s="12" t="e">
        <f ca="1">_xll.BDP($K20,Z$1)</f>
        <v>#NAME?</v>
      </c>
      <c r="AA20" s="12" t="e">
        <f ca="1">_xll.BDP($K20,AA$1)</f>
        <v>#NAME?</v>
      </c>
      <c r="AB20" s="12" t="e">
        <f ca="1">_xll.BDP($K20,AB$1)</f>
        <v>#NAME?</v>
      </c>
      <c r="AC20" s="12" t="e">
        <f ca="1">_xll.BDP($K20,AC$1)</f>
        <v>#NAME?</v>
      </c>
      <c r="AD20" s="12" t="e">
        <f ca="1">_xll.BDP($K20,AD$1)</f>
        <v>#NAME?</v>
      </c>
      <c r="AE20" s="12" t="e">
        <f ca="1">_xll.BDP($K20,AE$1)</f>
        <v>#NAME?</v>
      </c>
      <c r="AF20" s="12" t="e">
        <f ca="1">_xll.BDP($K20,AF$1)</f>
        <v>#NAME?</v>
      </c>
      <c r="AG20" s="12" t="e">
        <f ca="1">_xll.BDP($K20,AG$1)</f>
        <v>#NAME?</v>
      </c>
      <c r="AH20" s="12" t="e">
        <f ca="1">_xll.BDP($K20,AH$1)</f>
        <v>#NAME?</v>
      </c>
      <c r="AI20" s="12" t="e">
        <f ca="1">_xll.BDP($K20,AI$1)</f>
        <v>#NAME?</v>
      </c>
    </row>
    <row r="21" spans="1:35" x14ac:dyDescent="0.2">
      <c r="A21" t="s">
        <v>107</v>
      </c>
      <c r="B21" t="s">
        <v>12</v>
      </c>
      <c r="C21">
        <v>77355</v>
      </c>
      <c r="D21">
        <v>256</v>
      </c>
      <c r="E21" s="12">
        <v>0.93756254293228813</v>
      </c>
      <c r="F21" t="s">
        <v>13</v>
      </c>
      <c r="G21" s="12">
        <v>4884108.87</v>
      </c>
      <c r="H21" s="1">
        <v>44701</v>
      </c>
      <c r="I21" s="1">
        <v>44701</v>
      </c>
      <c r="J21" t="s">
        <v>0</v>
      </c>
      <c r="K21" s="11" t="s">
        <v>107</v>
      </c>
      <c r="L21" s="16" t="str">
        <f>_xlfn.IFNA(VLOOKUP(A21,'Covered Call ETF - ZWH (fix)'!A:A,1,0),"N")</f>
        <v>N</v>
      </c>
      <c r="M21" t="e">
        <f ca="1">_xll.BDP($K21,M$1)</f>
        <v>#NAME?</v>
      </c>
      <c r="N21" s="18" t="e">
        <f ca="1">_xll.BDP($K21,N$1)</f>
        <v>#NAME?</v>
      </c>
      <c r="O21" t="e">
        <f ca="1">_xll.BDP($K21,O$1)</f>
        <v>#NAME?</v>
      </c>
      <c r="P21" s="12" t="e">
        <f ca="1">_xll.BDP($K21,P$1)</f>
        <v>#NAME?</v>
      </c>
      <c r="Q21" s="12" t="e">
        <f ca="1">_xll.BDP($K21,Q$1)</f>
        <v>#NAME?</v>
      </c>
      <c r="R21" s="12" t="e">
        <f ca="1">_xll.BDP($K21,R$1)</f>
        <v>#NAME?</v>
      </c>
      <c r="S21" s="12" t="e">
        <f ca="1">_xll.BDP($K21,S$1)</f>
        <v>#NAME?</v>
      </c>
      <c r="T21" s="12" t="e">
        <f ca="1">_xll.BDP($K21,T$1)</f>
        <v>#NAME?</v>
      </c>
      <c r="U21" s="12" t="e">
        <f ca="1">_xll.BDP($K21,U$1)</f>
        <v>#NAME?</v>
      </c>
      <c r="V21" t="e">
        <f ca="1">_xll.BDP($K21,V$1)</f>
        <v>#NAME?</v>
      </c>
      <c r="W21" t="e">
        <f ca="1">_xll.BDP($K21,W$1)</f>
        <v>#NAME?</v>
      </c>
      <c r="X21" t="e">
        <f ca="1">_xll.BDP($K21,X$1)</f>
        <v>#NAME?</v>
      </c>
      <c r="Y21" s="12" t="e">
        <f ca="1">_xll.BDP($K21,Y$1)</f>
        <v>#NAME?</v>
      </c>
      <c r="Z21" s="12" t="e">
        <f ca="1">_xll.BDP($K21,Z$1)</f>
        <v>#NAME?</v>
      </c>
      <c r="AA21" s="12" t="e">
        <f ca="1">_xll.BDP($K21,AA$1)</f>
        <v>#NAME?</v>
      </c>
      <c r="AB21" s="12" t="e">
        <f ca="1">_xll.BDP($K21,AB$1)</f>
        <v>#NAME?</v>
      </c>
      <c r="AC21" s="12" t="e">
        <f ca="1">_xll.BDP($K21,AC$1)</f>
        <v>#NAME?</v>
      </c>
      <c r="AD21" s="12" t="e">
        <f ca="1">_xll.BDP($K21,AD$1)</f>
        <v>#NAME?</v>
      </c>
      <c r="AE21" s="12" t="e">
        <f ca="1">_xll.BDP($K21,AE$1)</f>
        <v>#NAME?</v>
      </c>
      <c r="AF21" s="12" t="e">
        <f ca="1">_xll.BDP($K21,AF$1)</f>
        <v>#NAME?</v>
      </c>
      <c r="AG21" s="12" t="e">
        <f ca="1">_xll.BDP($K21,AG$1)</f>
        <v>#NAME?</v>
      </c>
      <c r="AH21" s="12" t="e">
        <f ca="1">_xll.BDP($K21,AH$1)</f>
        <v>#NAME?</v>
      </c>
      <c r="AI21" s="12" t="e">
        <f ca="1">_xll.BDP($K21,AI$1)</f>
        <v>#NAME?</v>
      </c>
    </row>
    <row r="22" spans="1:35" x14ac:dyDescent="0.2">
      <c r="A22" t="s">
        <v>25</v>
      </c>
      <c r="B22" t="s">
        <v>12</v>
      </c>
      <c r="C22">
        <v>67447</v>
      </c>
      <c r="D22">
        <v>223</v>
      </c>
      <c r="E22" s="12">
        <v>2.5085735446931969</v>
      </c>
      <c r="F22" t="s">
        <v>13</v>
      </c>
      <c r="G22" s="12">
        <v>13068084.25</v>
      </c>
      <c r="H22" s="1">
        <v>44701</v>
      </c>
      <c r="I22" s="1">
        <v>44701</v>
      </c>
      <c r="J22" t="s">
        <v>0</v>
      </c>
      <c r="K22" s="11" t="s">
        <v>25</v>
      </c>
      <c r="L22" s="16" t="str">
        <f>_xlfn.IFNA(VLOOKUP(A22,'Covered Call ETF - ZWH (fix)'!A:A,1,0),"N")</f>
        <v>ABBV US Equity</v>
      </c>
      <c r="M22" t="e">
        <f ca="1">_xll.BDP($K22,M$1)</f>
        <v>#NAME?</v>
      </c>
      <c r="N22" s="18" t="e">
        <f ca="1">_xll.BDP($K22,N$1)</f>
        <v>#NAME?</v>
      </c>
      <c r="O22" t="e">
        <f ca="1">_xll.BDP($K22,O$1)</f>
        <v>#NAME?</v>
      </c>
      <c r="P22" s="12" t="e">
        <f ca="1">_xll.BDP($K22,P$1)</f>
        <v>#NAME?</v>
      </c>
      <c r="Q22" s="12" t="e">
        <f ca="1">_xll.BDP($K22,Q$1)</f>
        <v>#NAME?</v>
      </c>
      <c r="R22" s="12" t="e">
        <f ca="1">_xll.BDP($K22,R$1)</f>
        <v>#NAME?</v>
      </c>
      <c r="S22" s="12" t="e">
        <f ca="1">_xll.BDP($K22,S$1)</f>
        <v>#NAME?</v>
      </c>
      <c r="T22" s="12" t="e">
        <f ca="1">_xll.BDP($K22,T$1)</f>
        <v>#NAME?</v>
      </c>
      <c r="U22" s="12" t="e">
        <f ca="1">_xll.BDP($K22,U$1)</f>
        <v>#NAME?</v>
      </c>
      <c r="V22" t="e">
        <f ca="1">_xll.BDP($K22,V$1)</f>
        <v>#NAME?</v>
      </c>
      <c r="W22" t="e">
        <f ca="1">_xll.BDP($K22,W$1)</f>
        <v>#NAME?</v>
      </c>
      <c r="X22" t="e">
        <f ca="1">_xll.BDP($K22,X$1)</f>
        <v>#NAME?</v>
      </c>
      <c r="Y22" s="12" t="e">
        <f ca="1">_xll.BDP($K22,Y$1)</f>
        <v>#NAME?</v>
      </c>
      <c r="Z22" s="12" t="e">
        <f ca="1">_xll.BDP($K22,Z$1)</f>
        <v>#NAME?</v>
      </c>
      <c r="AA22" s="12" t="e">
        <f ca="1">_xll.BDP($K22,AA$1)</f>
        <v>#NAME?</v>
      </c>
      <c r="AB22" s="12" t="e">
        <f ca="1">_xll.BDP($K22,AB$1)</f>
        <v>#NAME?</v>
      </c>
      <c r="AC22" s="12" t="e">
        <f ca="1">_xll.BDP($K22,AC$1)</f>
        <v>#NAME?</v>
      </c>
      <c r="AD22" s="12" t="e">
        <f ca="1">_xll.BDP($K22,AD$1)</f>
        <v>#NAME?</v>
      </c>
      <c r="AE22" s="12" t="e">
        <f ca="1">_xll.BDP($K22,AE$1)</f>
        <v>#NAME?</v>
      </c>
      <c r="AF22" s="12" t="e">
        <f ca="1">_xll.BDP($K22,AF$1)</f>
        <v>#NAME?</v>
      </c>
      <c r="AG22" s="12" t="e">
        <f ca="1">_xll.BDP($K22,AG$1)</f>
        <v>#NAME?</v>
      </c>
      <c r="AH22" s="12" t="e">
        <f ca="1">_xll.BDP($K22,AH$1)</f>
        <v>#NAME?</v>
      </c>
      <c r="AI22" s="12" t="e">
        <f ca="1">_xll.BDP($K22,AI$1)</f>
        <v>#NAME?</v>
      </c>
    </row>
    <row r="23" spans="1:35" x14ac:dyDescent="0.2">
      <c r="A23" t="s">
        <v>63</v>
      </c>
      <c r="B23" t="s">
        <v>12</v>
      </c>
      <c r="C23">
        <v>54619</v>
      </c>
      <c r="D23">
        <v>180</v>
      </c>
      <c r="E23" s="12">
        <v>0.9875462895402688</v>
      </c>
      <c r="F23" t="s">
        <v>13</v>
      </c>
      <c r="G23" s="12">
        <v>5144492.63</v>
      </c>
      <c r="H23" s="1">
        <v>44701</v>
      </c>
      <c r="I23" s="1">
        <v>44701</v>
      </c>
      <c r="J23" t="s">
        <v>0</v>
      </c>
      <c r="K23" s="11" t="s">
        <v>63</v>
      </c>
      <c r="L23" s="16" t="str">
        <f>_xlfn.IFNA(VLOOKUP(A23,'Covered Call ETF - ZWH (fix)'!A:A,1,0),"N")</f>
        <v>SO US Equity</v>
      </c>
      <c r="M23" t="e">
        <f ca="1">_xll.BDP($K23,M$1)</f>
        <v>#NAME?</v>
      </c>
      <c r="N23" s="18" t="e">
        <f ca="1">_xll.BDP($K23,N$1)</f>
        <v>#NAME?</v>
      </c>
      <c r="O23" t="e">
        <f ca="1">_xll.BDP($K23,O$1)</f>
        <v>#NAME?</v>
      </c>
      <c r="P23" s="12" t="e">
        <f ca="1">_xll.BDP($K23,P$1)</f>
        <v>#NAME?</v>
      </c>
      <c r="Q23" s="12" t="e">
        <f ca="1">_xll.BDP($K23,Q$1)</f>
        <v>#NAME?</v>
      </c>
      <c r="R23" s="12" t="e">
        <f ca="1">_xll.BDP($K23,R$1)</f>
        <v>#NAME?</v>
      </c>
      <c r="S23" s="12" t="e">
        <f ca="1">_xll.BDP($K23,S$1)</f>
        <v>#NAME?</v>
      </c>
      <c r="T23" s="12" t="e">
        <f ca="1">_xll.BDP($K23,T$1)</f>
        <v>#NAME?</v>
      </c>
      <c r="U23" s="12" t="e">
        <f ca="1">_xll.BDP($K23,U$1)</f>
        <v>#NAME?</v>
      </c>
      <c r="V23" t="e">
        <f ca="1">_xll.BDP($K23,V$1)</f>
        <v>#NAME?</v>
      </c>
      <c r="W23" t="e">
        <f ca="1">_xll.BDP($K23,W$1)</f>
        <v>#NAME?</v>
      </c>
      <c r="X23" t="e">
        <f ca="1">_xll.BDP($K23,X$1)</f>
        <v>#NAME?</v>
      </c>
      <c r="Y23" s="12" t="e">
        <f ca="1">_xll.BDP($K23,Y$1)</f>
        <v>#NAME?</v>
      </c>
      <c r="Z23" s="12" t="e">
        <f ca="1">_xll.BDP($K23,Z$1)</f>
        <v>#NAME?</v>
      </c>
      <c r="AA23" s="12" t="e">
        <f ca="1">_xll.BDP($K23,AA$1)</f>
        <v>#NAME?</v>
      </c>
      <c r="AB23" s="12" t="e">
        <f ca="1">_xll.BDP($K23,AB$1)</f>
        <v>#NAME?</v>
      </c>
      <c r="AC23" s="12" t="e">
        <f ca="1">_xll.BDP($K23,AC$1)</f>
        <v>#NAME?</v>
      </c>
      <c r="AD23" s="12" t="e">
        <f ca="1">_xll.BDP($K23,AD$1)</f>
        <v>#NAME?</v>
      </c>
      <c r="AE23" s="12" t="e">
        <f ca="1">_xll.BDP($K23,AE$1)</f>
        <v>#NAME?</v>
      </c>
      <c r="AF23" s="12" t="e">
        <f ca="1">_xll.BDP($K23,AF$1)</f>
        <v>#NAME?</v>
      </c>
      <c r="AG23" s="12" t="e">
        <f ca="1">_xll.BDP($K23,AG$1)</f>
        <v>#NAME?</v>
      </c>
      <c r="AH23" s="12" t="e">
        <f ca="1">_xll.BDP($K23,AH$1)</f>
        <v>#NAME?</v>
      </c>
      <c r="AI23" s="12" t="e">
        <f ca="1">_xll.BDP($K23,AI$1)</f>
        <v>#NAME?</v>
      </c>
    </row>
    <row r="24" spans="1:35" x14ac:dyDescent="0.2">
      <c r="A24" t="s">
        <v>76</v>
      </c>
      <c r="B24" t="s">
        <v>12</v>
      </c>
      <c r="C24">
        <v>14546</v>
      </c>
      <c r="D24">
        <v>48</v>
      </c>
      <c r="E24" s="12">
        <v>0.2480613678299729</v>
      </c>
      <c r="F24" t="s">
        <v>13</v>
      </c>
      <c r="G24" s="12">
        <v>1292243.1000000001</v>
      </c>
      <c r="H24" s="1">
        <v>44701</v>
      </c>
      <c r="I24" s="1">
        <v>44701</v>
      </c>
      <c r="J24" t="s">
        <v>0</v>
      </c>
      <c r="K24" s="11" t="s">
        <v>76</v>
      </c>
      <c r="L24" s="16" t="str">
        <f>_xlfn.IFNA(VLOOKUP(A24,'Covered Call ETF - ZWH (fix)'!A:A,1,0),"N")</f>
        <v>N</v>
      </c>
      <c r="M24" t="e">
        <f ca="1">_xll.BDP($K24,M$1)</f>
        <v>#NAME?</v>
      </c>
      <c r="N24" s="18" t="e">
        <f ca="1">_xll.BDP($K24,N$1)</f>
        <v>#NAME?</v>
      </c>
      <c r="O24" t="e">
        <f ca="1">_xll.BDP($K24,O$1)</f>
        <v>#NAME?</v>
      </c>
      <c r="P24" s="12" t="e">
        <f ca="1">_xll.BDP($K24,P$1)</f>
        <v>#NAME?</v>
      </c>
      <c r="Q24" s="12" t="e">
        <f ca="1">_xll.BDP($K24,Q$1)</f>
        <v>#NAME?</v>
      </c>
      <c r="R24" s="12" t="e">
        <f ca="1">_xll.BDP($K24,R$1)</f>
        <v>#NAME?</v>
      </c>
      <c r="S24" s="12" t="e">
        <f ca="1">_xll.BDP($K24,S$1)</f>
        <v>#NAME?</v>
      </c>
      <c r="T24" s="12" t="e">
        <f ca="1">_xll.BDP($K24,T$1)</f>
        <v>#NAME?</v>
      </c>
      <c r="U24" s="12" t="e">
        <f ca="1">_xll.BDP($K24,U$1)</f>
        <v>#NAME?</v>
      </c>
      <c r="V24" t="e">
        <f ca="1">_xll.BDP($K24,V$1)</f>
        <v>#NAME?</v>
      </c>
      <c r="W24" t="e">
        <f ca="1">_xll.BDP($K24,W$1)</f>
        <v>#NAME?</v>
      </c>
      <c r="X24" t="e">
        <f ca="1">_xll.BDP($K24,X$1)</f>
        <v>#NAME?</v>
      </c>
      <c r="Y24" s="12" t="e">
        <f ca="1">_xll.BDP($K24,Y$1)</f>
        <v>#NAME?</v>
      </c>
      <c r="Z24" s="12" t="e">
        <f ca="1">_xll.BDP($K24,Z$1)</f>
        <v>#NAME?</v>
      </c>
      <c r="AA24" s="12" t="e">
        <f ca="1">_xll.BDP($K24,AA$1)</f>
        <v>#NAME?</v>
      </c>
      <c r="AB24" s="12" t="e">
        <f ca="1">_xll.BDP($K24,AB$1)</f>
        <v>#NAME?</v>
      </c>
      <c r="AC24" s="12" t="e">
        <f ca="1">_xll.BDP($K24,AC$1)</f>
        <v>#NAME?</v>
      </c>
      <c r="AD24" s="12" t="e">
        <f ca="1">_xll.BDP($K24,AD$1)</f>
        <v>#NAME?</v>
      </c>
      <c r="AE24" s="12" t="e">
        <f ca="1">_xll.BDP($K24,AE$1)</f>
        <v>#NAME?</v>
      </c>
      <c r="AF24" s="12" t="e">
        <f ca="1">_xll.BDP($K24,AF$1)</f>
        <v>#NAME?</v>
      </c>
      <c r="AG24" s="12" t="e">
        <f ca="1">_xll.BDP($K24,AG$1)</f>
        <v>#NAME?</v>
      </c>
      <c r="AH24" s="12" t="e">
        <f ca="1">_xll.BDP($K24,AH$1)</f>
        <v>#NAME?</v>
      </c>
      <c r="AI24" s="12" t="e">
        <f ca="1">_xll.BDP($K24,AI$1)</f>
        <v>#NAME?</v>
      </c>
    </row>
    <row r="25" spans="1:35" x14ac:dyDescent="0.2">
      <c r="A25" t="s">
        <v>27</v>
      </c>
      <c r="B25" t="s">
        <v>12</v>
      </c>
      <c r="C25">
        <v>15517</v>
      </c>
      <c r="D25">
        <v>51</v>
      </c>
      <c r="E25" s="12">
        <v>0.49048788962310691</v>
      </c>
      <c r="F25" t="s">
        <v>13</v>
      </c>
      <c r="G25" s="12">
        <v>2555132.21</v>
      </c>
      <c r="H25" s="1">
        <v>44701</v>
      </c>
      <c r="I25" s="1">
        <v>44701</v>
      </c>
      <c r="J25" t="s">
        <v>0</v>
      </c>
      <c r="K25" s="11" t="s">
        <v>27</v>
      </c>
      <c r="L25" s="16" t="str">
        <f>_xlfn.IFNA(VLOOKUP(A25,'Covered Call ETF - ZWH (fix)'!A:A,1,0),"N")</f>
        <v>N</v>
      </c>
      <c r="M25" t="e">
        <f ca="1">_xll.BDP($K25,M$1)</f>
        <v>#NAME?</v>
      </c>
      <c r="N25" s="18" t="e">
        <f ca="1">_xll.BDP($K25,N$1)</f>
        <v>#NAME?</v>
      </c>
      <c r="O25" t="e">
        <f ca="1">_xll.BDP($K25,O$1)</f>
        <v>#NAME?</v>
      </c>
      <c r="P25" s="12" t="e">
        <f ca="1">_xll.BDP($K25,P$1)</f>
        <v>#NAME?</v>
      </c>
      <c r="Q25" s="12" t="e">
        <f ca="1">_xll.BDP($K25,Q$1)</f>
        <v>#NAME?</v>
      </c>
      <c r="R25" s="12" t="e">
        <f ca="1">_xll.BDP($K25,R$1)</f>
        <v>#NAME?</v>
      </c>
      <c r="S25" s="12" t="e">
        <f ca="1">_xll.BDP($K25,S$1)</f>
        <v>#NAME?</v>
      </c>
      <c r="T25" s="12" t="e">
        <f ca="1">_xll.BDP($K25,T$1)</f>
        <v>#NAME?</v>
      </c>
      <c r="U25" s="12" t="e">
        <f ca="1">_xll.BDP($K25,U$1)</f>
        <v>#NAME?</v>
      </c>
      <c r="V25" t="e">
        <f ca="1">_xll.BDP($K25,V$1)</f>
        <v>#NAME?</v>
      </c>
      <c r="W25" t="e">
        <f ca="1">_xll.BDP($K25,W$1)</f>
        <v>#NAME?</v>
      </c>
      <c r="X25" t="e">
        <f ca="1">_xll.BDP($K25,X$1)</f>
        <v>#NAME?</v>
      </c>
      <c r="Y25" s="12" t="e">
        <f ca="1">_xll.BDP($K25,Y$1)</f>
        <v>#NAME?</v>
      </c>
      <c r="Z25" s="12" t="e">
        <f ca="1">_xll.BDP($K25,Z$1)</f>
        <v>#NAME?</v>
      </c>
      <c r="AA25" s="12" t="e">
        <f ca="1">_xll.BDP($K25,AA$1)</f>
        <v>#NAME?</v>
      </c>
      <c r="AB25" s="12" t="e">
        <f ca="1">_xll.BDP($K25,AB$1)</f>
        <v>#NAME?</v>
      </c>
      <c r="AC25" s="12" t="e">
        <f ca="1">_xll.BDP($K25,AC$1)</f>
        <v>#NAME?</v>
      </c>
      <c r="AD25" s="12" t="e">
        <f ca="1">_xll.BDP($K25,AD$1)</f>
        <v>#NAME?</v>
      </c>
      <c r="AE25" s="12" t="e">
        <f ca="1">_xll.BDP($K25,AE$1)</f>
        <v>#NAME?</v>
      </c>
      <c r="AF25" s="12" t="e">
        <f ca="1">_xll.BDP($K25,AF$1)</f>
        <v>#NAME?</v>
      </c>
      <c r="AG25" s="12" t="e">
        <f ca="1">_xll.BDP($K25,AG$1)</f>
        <v>#NAME?</v>
      </c>
      <c r="AH25" s="12" t="e">
        <f ca="1">_xll.BDP($K25,AH$1)</f>
        <v>#NAME?</v>
      </c>
      <c r="AI25" s="12" t="e">
        <f ca="1">_xll.BDP($K25,AI$1)</f>
        <v>#NAME?</v>
      </c>
    </row>
    <row r="26" spans="1:35" x14ac:dyDescent="0.2">
      <c r="A26" t="s">
        <v>47</v>
      </c>
      <c r="B26" t="s">
        <v>12</v>
      </c>
      <c r="C26">
        <v>39251</v>
      </c>
      <c r="D26">
        <v>130</v>
      </c>
      <c r="E26" s="12">
        <v>1.0617693940703652</v>
      </c>
      <c r="F26" t="s">
        <v>13</v>
      </c>
      <c r="G26" s="12">
        <v>5531148.1399999997</v>
      </c>
      <c r="H26" s="1">
        <v>44701</v>
      </c>
      <c r="I26" s="1">
        <v>44701</v>
      </c>
      <c r="J26" t="s">
        <v>0</v>
      </c>
      <c r="K26" s="11" t="s">
        <v>47</v>
      </c>
      <c r="L26" s="16" t="str">
        <f>_xlfn.IFNA(VLOOKUP(A26,'Covered Call ETF - ZWH (fix)'!A:A,1,0),"N")</f>
        <v>N</v>
      </c>
      <c r="M26" t="e">
        <f ca="1">_xll.BDP($K26,M$1)</f>
        <v>#NAME?</v>
      </c>
      <c r="N26" s="18" t="e">
        <f ca="1">_xll.BDP($K26,N$1)</f>
        <v>#NAME?</v>
      </c>
      <c r="O26" t="e">
        <f ca="1">_xll.BDP($K26,O$1)</f>
        <v>#NAME?</v>
      </c>
      <c r="P26" s="12" t="e">
        <f ca="1">_xll.BDP($K26,P$1)</f>
        <v>#NAME?</v>
      </c>
      <c r="Q26" s="12" t="e">
        <f ca="1">_xll.BDP($K26,Q$1)</f>
        <v>#NAME?</v>
      </c>
      <c r="R26" s="12" t="e">
        <f ca="1">_xll.BDP($K26,R$1)</f>
        <v>#NAME?</v>
      </c>
      <c r="S26" s="12" t="e">
        <f ca="1">_xll.BDP($K26,S$1)</f>
        <v>#NAME?</v>
      </c>
      <c r="T26" s="12" t="e">
        <f ca="1">_xll.BDP($K26,T$1)</f>
        <v>#NAME?</v>
      </c>
      <c r="U26" s="12" t="e">
        <f ca="1">_xll.BDP($K26,U$1)</f>
        <v>#NAME?</v>
      </c>
      <c r="V26" t="e">
        <f ca="1">_xll.BDP($K26,V$1)</f>
        <v>#NAME?</v>
      </c>
      <c r="W26" t="e">
        <f ca="1">_xll.BDP($K26,W$1)</f>
        <v>#NAME?</v>
      </c>
      <c r="X26" t="e">
        <f ca="1">_xll.BDP($K26,X$1)</f>
        <v>#NAME?</v>
      </c>
      <c r="Y26" s="12" t="e">
        <f ca="1">_xll.BDP($K26,Y$1)</f>
        <v>#NAME?</v>
      </c>
      <c r="Z26" s="12" t="e">
        <f ca="1">_xll.BDP($K26,Z$1)</f>
        <v>#NAME?</v>
      </c>
      <c r="AA26" s="12" t="e">
        <f ca="1">_xll.BDP($K26,AA$1)</f>
        <v>#NAME?</v>
      </c>
      <c r="AB26" s="12" t="e">
        <f ca="1">_xll.BDP($K26,AB$1)</f>
        <v>#NAME?</v>
      </c>
      <c r="AC26" s="12" t="e">
        <f ca="1">_xll.BDP($K26,AC$1)</f>
        <v>#NAME?</v>
      </c>
      <c r="AD26" s="12" t="e">
        <f ca="1">_xll.BDP($K26,AD$1)</f>
        <v>#NAME?</v>
      </c>
      <c r="AE26" s="12" t="e">
        <f ca="1">_xll.BDP($K26,AE$1)</f>
        <v>#NAME?</v>
      </c>
      <c r="AF26" s="12" t="e">
        <f ca="1">_xll.BDP($K26,AF$1)</f>
        <v>#NAME?</v>
      </c>
      <c r="AG26" s="12" t="e">
        <f ca="1">_xll.BDP($K26,AG$1)</f>
        <v>#NAME?</v>
      </c>
      <c r="AH26" s="12" t="e">
        <f ca="1">_xll.BDP($K26,AH$1)</f>
        <v>#NAME?</v>
      </c>
      <c r="AI26" s="12" t="e">
        <f ca="1">_xll.BDP($K26,AI$1)</f>
        <v>#NAME?</v>
      </c>
    </row>
    <row r="27" spans="1:35" x14ac:dyDescent="0.2">
      <c r="A27" t="s">
        <v>52</v>
      </c>
      <c r="B27" t="s">
        <v>12</v>
      </c>
      <c r="C27">
        <v>40976</v>
      </c>
      <c r="D27">
        <v>135</v>
      </c>
      <c r="E27" s="12">
        <v>1.7261786549539082</v>
      </c>
      <c r="F27" t="s">
        <v>13</v>
      </c>
      <c r="G27" s="12">
        <v>8992300.8800000008</v>
      </c>
      <c r="H27" s="1">
        <v>44701</v>
      </c>
      <c r="I27" s="1">
        <v>44701</v>
      </c>
      <c r="J27" t="s">
        <v>0</v>
      </c>
      <c r="K27" s="11" t="s">
        <v>52</v>
      </c>
      <c r="L27" s="16" t="str">
        <f>_xlfn.IFNA(VLOOKUP(A27,'Covered Call ETF - ZWH (fix)'!A:A,1,0),"N")</f>
        <v>UPS US Equity</v>
      </c>
      <c r="M27" t="e">
        <f ca="1">_xll.BDP($K27,M$1)</f>
        <v>#NAME?</v>
      </c>
      <c r="N27" s="18" t="e">
        <f ca="1">_xll.BDP($K27,N$1)</f>
        <v>#NAME?</v>
      </c>
      <c r="O27" t="e">
        <f ca="1">_xll.BDP($K27,O$1)</f>
        <v>#NAME?</v>
      </c>
      <c r="P27" s="12" t="e">
        <f ca="1">_xll.BDP($K27,P$1)</f>
        <v>#NAME?</v>
      </c>
      <c r="Q27" s="12" t="e">
        <f ca="1">_xll.BDP($K27,Q$1)</f>
        <v>#NAME?</v>
      </c>
      <c r="R27" s="12" t="e">
        <f ca="1">_xll.BDP($K27,R$1)</f>
        <v>#NAME?</v>
      </c>
      <c r="S27" s="12" t="e">
        <f ca="1">_xll.BDP($K27,S$1)</f>
        <v>#NAME?</v>
      </c>
      <c r="T27" s="12" t="e">
        <f ca="1">_xll.BDP($K27,T$1)</f>
        <v>#NAME?</v>
      </c>
      <c r="U27" s="12" t="e">
        <f ca="1">_xll.BDP($K27,U$1)</f>
        <v>#NAME?</v>
      </c>
      <c r="V27" t="e">
        <f ca="1">_xll.BDP($K27,V$1)</f>
        <v>#NAME?</v>
      </c>
      <c r="W27" t="e">
        <f ca="1">_xll.BDP($K27,W$1)</f>
        <v>#NAME?</v>
      </c>
      <c r="X27" t="e">
        <f ca="1">_xll.BDP($K27,X$1)</f>
        <v>#NAME?</v>
      </c>
      <c r="Y27" s="12" t="e">
        <f ca="1">_xll.BDP($K27,Y$1)</f>
        <v>#NAME?</v>
      </c>
      <c r="Z27" s="12" t="e">
        <f ca="1">_xll.BDP($K27,Z$1)</f>
        <v>#NAME?</v>
      </c>
      <c r="AA27" s="12" t="e">
        <f ca="1">_xll.BDP($K27,AA$1)</f>
        <v>#NAME?</v>
      </c>
      <c r="AB27" s="12" t="e">
        <f ca="1">_xll.BDP($K27,AB$1)</f>
        <v>#NAME?</v>
      </c>
      <c r="AC27" s="12" t="e">
        <f ca="1">_xll.BDP($K27,AC$1)</f>
        <v>#NAME?</v>
      </c>
      <c r="AD27" s="12" t="e">
        <f ca="1">_xll.BDP($K27,AD$1)</f>
        <v>#NAME?</v>
      </c>
      <c r="AE27" s="12" t="e">
        <f ca="1">_xll.BDP($K27,AE$1)</f>
        <v>#NAME?</v>
      </c>
      <c r="AF27" s="12" t="e">
        <f ca="1">_xll.BDP($K27,AF$1)</f>
        <v>#NAME?</v>
      </c>
      <c r="AG27" s="12" t="e">
        <f ca="1">_xll.BDP($K27,AG$1)</f>
        <v>#NAME?</v>
      </c>
      <c r="AH27" s="12" t="e">
        <f ca="1">_xll.BDP($K27,AH$1)</f>
        <v>#NAME?</v>
      </c>
      <c r="AI27" s="12" t="e">
        <f ca="1">_xll.BDP($K27,AI$1)</f>
        <v>#NAME?</v>
      </c>
    </row>
    <row r="28" spans="1:35" x14ac:dyDescent="0.2">
      <c r="A28" t="s">
        <v>43</v>
      </c>
      <c r="B28" t="s">
        <v>12</v>
      </c>
      <c r="C28">
        <v>175486</v>
      </c>
      <c r="D28">
        <v>580</v>
      </c>
      <c r="E28" s="12">
        <v>1.8559360520852157</v>
      </c>
      <c r="F28" t="s">
        <v>13</v>
      </c>
      <c r="G28" s="12">
        <v>9668254.9900000002</v>
      </c>
      <c r="H28" s="1">
        <v>44701</v>
      </c>
      <c r="I28" s="1">
        <v>44701</v>
      </c>
      <c r="J28" t="s">
        <v>0</v>
      </c>
      <c r="K28" s="11" t="s">
        <v>43</v>
      </c>
      <c r="L28" s="16" t="str">
        <f>_xlfn.IFNA(VLOOKUP(A28,'Covered Call ETF - ZWH (fix)'!A:A,1,0),"N")</f>
        <v>CSCO US Equity</v>
      </c>
      <c r="M28" t="e">
        <f ca="1">_xll.BDP($K28,M$1)</f>
        <v>#NAME?</v>
      </c>
      <c r="N28" s="18" t="e">
        <f ca="1">_xll.BDP($K28,N$1)</f>
        <v>#NAME?</v>
      </c>
      <c r="O28" t="e">
        <f ca="1">_xll.BDP($K28,O$1)</f>
        <v>#NAME?</v>
      </c>
      <c r="P28" s="12" t="e">
        <f ca="1">_xll.BDP($K28,P$1)</f>
        <v>#NAME?</v>
      </c>
      <c r="Q28" s="12" t="e">
        <f ca="1">_xll.BDP($K28,Q$1)</f>
        <v>#NAME?</v>
      </c>
      <c r="R28" s="12" t="e">
        <f ca="1">_xll.BDP($K28,R$1)</f>
        <v>#NAME?</v>
      </c>
      <c r="S28" s="12" t="e">
        <f ca="1">_xll.BDP($K28,S$1)</f>
        <v>#NAME?</v>
      </c>
      <c r="T28" s="12" t="e">
        <f ca="1">_xll.BDP($K28,T$1)</f>
        <v>#NAME?</v>
      </c>
      <c r="U28" s="12" t="e">
        <f ca="1">_xll.BDP($K28,U$1)</f>
        <v>#NAME?</v>
      </c>
      <c r="V28" t="e">
        <f ca="1">_xll.BDP($K28,V$1)</f>
        <v>#NAME?</v>
      </c>
      <c r="W28" t="e">
        <f ca="1">_xll.BDP($K28,W$1)</f>
        <v>#NAME?</v>
      </c>
      <c r="X28" t="e">
        <f ca="1">_xll.BDP($K28,X$1)</f>
        <v>#NAME?</v>
      </c>
      <c r="Y28" s="12" t="e">
        <f ca="1">_xll.BDP($K28,Y$1)</f>
        <v>#NAME?</v>
      </c>
      <c r="Z28" s="12" t="e">
        <f ca="1">_xll.BDP($K28,Z$1)</f>
        <v>#NAME?</v>
      </c>
      <c r="AA28" s="12" t="e">
        <f ca="1">_xll.BDP($K28,AA$1)</f>
        <v>#NAME?</v>
      </c>
      <c r="AB28" s="12" t="e">
        <f ca="1">_xll.BDP($K28,AB$1)</f>
        <v>#NAME?</v>
      </c>
      <c r="AC28" s="12" t="e">
        <f ca="1">_xll.BDP($K28,AC$1)</f>
        <v>#NAME?</v>
      </c>
      <c r="AD28" s="12" t="e">
        <f ca="1">_xll.BDP($K28,AD$1)</f>
        <v>#NAME?</v>
      </c>
      <c r="AE28" s="12" t="e">
        <f ca="1">_xll.BDP($K28,AE$1)</f>
        <v>#NAME?</v>
      </c>
      <c r="AF28" s="12" t="e">
        <f ca="1">_xll.BDP($K28,AF$1)</f>
        <v>#NAME?</v>
      </c>
      <c r="AG28" s="12" t="e">
        <f ca="1">_xll.BDP($K28,AG$1)</f>
        <v>#NAME?</v>
      </c>
      <c r="AH28" s="12" t="e">
        <f ca="1">_xll.BDP($K28,AH$1)</f>
        <v>#NAME?</v>
      </c>
      <c r="AI28" s="12" t="e">
        <f ca="1">_xll.BDP($K28,AI$1)</f>
        <v>#NAME?</v>
      </c>
    </row>
    <row r="29" spans="1:35" x14ac:dyDescent="0.2">
      <c r="A29" t="s">
        <v>42</v>
      </c>
      <c r="B29" t="s">
        <v>12</v>
      </c>
      <c r="C29">
        <v>83051</v>
      </c>
      <c r="D29">
        <v>274</v>
      </c>
      <c r="E29" s="12">
        <v>1.6235278365447883</v>
      </c>
      <c r="F29" t="s">
        <v>13</v>
      </c>
      <c r="G29" s="12">
        <v>8457554.9299999997</v>
      </c>
      <c r="H29" s="1">
        <v>44701</v>
      </c>
      <c r="I29" s="1">
        <v>44701</v>
      </c>
      <c r="J29" t="s">
        <v>0</v>
      </c>
      <c r="K29" s="11" t="s">
        <v>42</v>
      </c>
      <c r="L29" s="16" t="str">
        <f>_xlfn.IFNA(VLOOKUP(A29,'Covered Call ETF - ZWH (fix)'!A:A,1,0),"N")</f>
        <v>MS US Equity</v>
      </c>
      <c r="M29" t="e">
        <f ca="1">_xll.BDP($K29,M$1)</f>
        <v>#NAME?</v>
      </c>
      <c r="N29" s="18" t="e">
        <f ca="1">_xll.BDP($K29,N$1)</f>
        <v>#NAME?</v>
      </c>
      <c r="O29" t="e">
        <f ca="1">_xll.BDP($K29,O$1)</f>
        <v>#NAME?</v>
      </c>
      <c r="P29" s="12" t="e">
        <f ca="1">_xll.BDP($K29,P$1)</f>
        <v>#NAME?</v>
      </c>
      <c r="Q29" s="12" t="e">
        <f ca="1">_xll.BDP($K29,Q$1)</f>
        <v>#NAME?</v>
      </c>
      <c r="R29" s="12" t="e">
        <f ca="1">_xll.BDP($K29,R$1)</f>
        <v>#NAME?</v>
      </c>
      <c r="S29" s="12" t="e">
        <f ca="1">_xll.BDP($K29,S$1)</f>
        <v>#NAME?</v>
      </c>
      <c r="T29" s="12" t="e">
        <f ca="1">_xll.BDP($K29,T$1)</f>
        <v>#NAME?</v>
      </c>
      <c r="U29" s="12" t="e">
        <f ca="1">_xll.BDP($K29,U$1)</f>
        <v>#NAME?</v>
      </c>
      <c r="V29" t="e">
        <f ca="1">_xll.BDP($K29,V$1)</f>
        <v>#NAME?</v>
      </c>
      <c r="W29" t="e">
        <f ca="1">_xll.BDP($K29,W$1)</f>
        <v>#NAME?</v>
      </c>
      <c r="X29" t="e">
        <f ca="1">_xll.BDP($K29,X$1)</f>
        <v>#NAME?</v>
      </c>
      <c r="Y29" s="12" t="e">
        <f ca="1">_xll.BDP($K29,Y$1)</f>
        <v>#NAME?</v>
      </c>
      <c r="Z29" s="12" t="e">
        <f ca="1">_xll.BDP($K29,Z$1)</f>
        <v>#NAME?</v>
      </c>
      <c r="AA29" s="12" t="e">
        <f ca="1">_xll.BDP($K29,AA$1)</f>
        <v>#NAME?</v>
      </c>
      <c r="AB29" s="12" t="e">
        <f ca="1">_xll.BDP($K29,AB$1)</f>
        <v>#NAME?</v>
      </c>
      <c r="AC29" s="12" t="e">
        <f ca="1">_xll.BDP($K29,AC$1)</f>
        <v>#NAME?</v>
      </c>
      <c r="AD29" s="12" t="e">
        <f ca="1">_xll.BDP($K29,AD$1)</f>
        <v>#NAME?</v>
      </c>
      <c r="AE29" s="12" t="e">
        <f ca="1">_xll.BDP($K29,AE$1)</f>
        <v>#NAME?</v>
      </c>
      <c r="AF29" s="12" t="e">
        <f ca="1">_xll.BDP($K29,AF$1)</f>
        <v>#NAME?</v>
      </c>
      <c r="AG29" s="12" t="e">
        <f ca="1">_xll.BDP($K29,AG$1)</f>
        <v>#NAME?</v>
      </c>
      <c r="AH29" s="12" t="e">
        <f ca="1">_xll.BDP($K29,AH$1)</f>
        <v>#NAME?</v>
      </c>
      <c r="AI29" s="12" t="e">
        <f ca="1">_xll.BDP($K29,AI$1)</f>
        <v>#NAME?</v>
      </c>
    </row>
    <row r="30" spans="1:35" x14ac:dyDescent="0.2">
      <c r="A30" t="s">
        <v>44</v>
      </c>
      <c r="B30" t="s">
        <v>12</v>
      </c>
      <c r="C30">
        <v>188657</v>
      </c>
      <c r="D30">
        <v>623</v>
      </c>
      <c r="E30" s="12">
        <v>1.935291650025212</v>
      </c>
      <c r="F30" t="s">
        <v>13</v>
      </c>
      <c r="G30" s="12">
        <v>10081647.550000001</v>
      </c>
      <c r="H30" s="1">
        <v>44701</v>
      </c>
      <c r="I30" s="1">
        <v>44701</v>
      </c>
      <c r="J30" t="s">
        <v>0</v>
      </c>
      <c r="K30" s="11" t="s">
        <v>44</v>
      </c>
      <c r="L30" s="16" t="str">
        <f>_xlfn.IFNA(VLOOKUP(A30,'Covered Call ETF - ZWH (fix)'!A:A,1,0),"N")</f>
        <v>INTC US Equity</v>
      </c>
      <c r="M30" t="e">
        <f ca="1">_xll.BDP($K30,M$1)</f>
        <v>#NAME?</v>
      </c>
      <c r="N30" s="18" t="e">
        <f ca="1">_xll.BDP($K30,N$1)</f>
        <v>#NAME?</v>
      </c>
      <c r="O30" t="e">
        <f ca="1">_xll.BDP($K30,O$1)</f>
        <v>#NAME?</v>
      </c>
      <c r="P30" s="12" t="e">
        <f ca="1">_xll.BDP($K30,P$1)</f>
        <v>#NAME?</v>
      </c>
      <c r="Q30" s="12" t="e">
        <f ca="1">_xll.BDP($K30,Q$1)</f>
        <v>#NAME?</v>
      </c>
      <c r="R30" s="12" t="e">
        <f ca="1">_xll.BDP($K30,R$1)</f>
        <v>#NAME?</v>
      </c>
      <c r="S30" s="12" t="e">
        <f ca="1">_xll.BDP($K30,S$1)</f>
        <v>#NAME?</v>
      </c>
      <c r="T30" s="12" t="e">
        <f ca="1">_xll.BDP($K30,T$1)</f>
        <v>#NAME?</v>
      </c>
      <c r="U30" s="12" t="e">
        <f ca="1">_xll.BDP($K30,U$1)</f>
        <v>#NAME?</v>
      </c>
      <c r="V30" t="e">
        <f ca="1">_xll.BDP($K30,V$1)</f>
        <v>#NAME?</v>
      </c>
      <c r="W30" t="e">
        <f ca="1">_xll.BDP($K30,W$1)</f>
        <v>#NAME?</v>
      </c>
      <c r="X30" t="e">
        <f ca="1">_xll.BDP($K30,X$1)</f>
        <v>#NAME?</v>
      </c>
      <c r="Y30" s="12" t="e">
        <f ca="1">_xll.BDP($K30,Y$1)</f>
        <v>#NAME?</v>
      </c>
      <c r="Z30" s="12" t="e">
        <f ca="1">_xll.BDP($K30,Z$1)</f>
        <v>#NAME?</v>
      </c>
      <c r="AA30" s="12" t="e">
        <f ca="1">_xll.BDP($K30,AA$1)</f>
        <v>#NAME?</v>
      </c>
      <c r="AB30" s="12" t="e">
        <f ca="1">_xll.BDP($K30,AB$1)</f>
        <v>#NAME?</v>
      </c>
      <c r="AC30" s="12" t="e">
        <f ca="1">_xll.BDP($K30,AC$1)</f>
        <v>#NAME?</v>
      </c>
      <c r="AD30" s="12" t="e">
        <f ca="1">_xll.BDP($K30,AD$1)</f>
        <v>#NAME?</v>
      </c>
      <c r="AE30" s="12" t="e">
        <f ca="1">_xll.BDP($K30,AE$1)</f>
        <v>#NAME?</v>
      </c>
      <c r="AF30" s="12" t="e">
        <f ca="1">_xll.BDP($K30,AF$1)</f>
        <v>#NAME?</v>
      </c>
      <c r="AG30" s="12" t="e">
        <f ca="1">_xll.BDP($K30,AG$1)</f>
        <v>#NAME?</v>
      </c>
      <c r="AH30" s="12" t="e">
        <f ca="1">_xll.BDP($K30,AH$1)</f>
        <v>#NAME?</v>
      </c>
      <c r="AI30" s="12" t="e">
        <f ca="1">_xll.BDP($K30,AI$1)</f>
        <v>#NAME?</v>
      </c>
    </row>
    <row r="31" spans="1:35" x14ac:dyDescent="0.2">
      <c r="A31" t="s">
        <v>66</v>
      </c>
      <c r="B31" t="s">
        <v>12</v>
      </c>
      <c r="C31">
        <v>11392</v>
      </c>
      <c r="D31">
        <v>38</v>
      </c>
      <c r="E31" s="12">
        <v>0.32822381403205048</v>
      </c>
      <c r="F31" t="s">
        <v>13</v>
      </c>
      <c r="G31" s="12">
        <v>1709838.83</v>
      </c>
      <c r="H31" s="1">
        <v>44701</v>
      </c>
      <c r="I31" s="1">
        <v>44701</v>
      </c>
      <c r="J31" t="s">
        <v>0</v>
      </c>
      <c r="K31" s="11" t="s">
        <v>66</v>
      </c>
      <c r="L31" s="16" t="str">
        <f>_xlfn.IFNA(VLOOKUP(A31,'Covered Call ETF - ZWH (fix)'!A:A,1,0),"N")</f>
        <v>N</v>
      </c>
      <c r="M31" t="e">
        <f ca="1">_xll.BDP($K31,M$1)</f>
        <v>#NAME?</v>
      </c>
      <c r="N31" s="18" t="e">
        <f ca="1">_xll.BDP($K31,N$1)</f>
        <v>#NAME?</v>
      </c>
      <c r="O31" t="e">
        <f ca="1">_xll.BDP($K31,O$1)</f>
        <v>#NAME?</v>
      </c>
      <c r="P31" s="12" t="e">
        <f ca="1">_xll.BDP($K31,P$1)</f>
        <v>#NAME?</v>
      </c>
      <c r="Q31" s="12" t="e">
        <f ca="1">_xll.BDP($K31,Q$1)</f>
        <v>#NAME?</v>
      </c>
      <c r="R31" s="12" t="e">
        <f ca="1">_xll.BDP($K31,R$1)</f>
        <v>#NAME?</v>
      </c>
      <c r="S31" s="12" t="e">
        <f ca="1">_xll.BDP($K31,S$1)</f>
        <v>#NAME?</v>
      </c>
      <c r="T31" s="12" t="e">
        <f ca="1">_xll.BDP($K31,T$1)</f>
        <v>#NAME?</v>
      </c>
      <c r="U31" s="12" t="e">
        <f ca="1">_xll.BDP($K31,U$1)</f>
        <v>#NAME?</v>
      </c>
      <c r="V31" t="e">
        <f ca="1">_xll.BDP($K31,V$1)</f>
        <v>#NAME?</v>
      </c>
      <c r="W31" t="e">
        <f ca="1">_xll.BDP($K31,W$1)</f>
        <v>#NAME?</v>
      </c>
      <c r="X31" t="e">
        <f ca="1">_xll.BDP($K31,X$1)</f>
        <v>#NAME?</v>
      </c>
      <c r="Y31" s="12" t="e">
        <f ca="1">_xll.BDP($K31,Y$1)</f>
        <v>#NAME?</v>
      </c>
      <c r="Z31" s="12" t="e">
        <f ca="1">_xll.BDP($K31,Z$1)</f>
        <v>#NAME?</v>
      </c>
      <c r="AA31" s="12" t="e">
        <f ca="1">_xll.BDP($K31,AA$1)</f>
        <v>#NAME?</v>
      </c>
      <c r="AB31" s="12" t="e">
        <f ca="1">_xll.BDP($K31,AB$1)</f>
        <v>#NAME?</v>
      </c>
      <c r="AC31" s="12" t="e">
        <f ca="1">_xll.BDP($K31,AC$1)</f>
        <v>#NAME?</v>
      </c>
      <c r="AD31" s="12" t="e">
        <f ca="1">_xll.BDP($K31,AD$1)</f>
        <v>#NAME?</v>
      </c>
      <c r="AE31" s="12" t="e">
        <f ca="1">_xll.BDP($K31,AE$1)</f>
        <v>#NAME?</v>
      </c>
      <c r="AF31" s="12" t="e">
        <f ca="1">_xll.BDP($K31,AF$1)</f>
        <v>#NAME?</v>
      </c>
      <c r="AG31" s="12" t="e">
        <f ca="1">_xll.BDP($K31,AG$1)</f>
        <v>#NAME?</v>
      </c>
      <c r="AH31" s="12" t="e">
        <f ca="1">_xll.BDP($K31,AH$1)</f>
        <v>#NAME?</v>
      </c>
      <c r="AI31" s="12" t="e">
        <f ca="1">_xll.BDP($K31,AI$1)</f>
        <v>#NAME?</v>
      </c>
    </row>
    <row r="32" spans="1:35" x14ac:dyDescent="0.2">
      <c r="A32" t="s">
        <v>92</v>
      </c>
      <c r="B32" t="s">
        <v>12</v>
      </c>
      <c r="C32">
        <v>19063</v>
      </c>
      <c r="D32">
        <v>63</v>
      </c>
      <c r="E32" s="12">
        <v>0.318049657797778</v>
      </c>
      <c r="F32" t="s">
        <v>13</v>
      </c>
      <c r="G32" s="12">
        <v>1656837.9</v>
      </c>
      <c r="H32" s="1">
        <v>44701</v>
      </c>
      <c r="I32" s="1">
        <v>44701</v>
      </c>
      <c r="J32" t="s">
        <v>0</v>
      </c>
      <c r="K32" s="11" t="s">
        <v>92</v>
      </c>
      <c r="L32" s="16" t="str">
        <f>_xlfn.IFNA(VLOOKUP(A32,'Covered Call ETF - ZWH (fix)'!A:A,1,0),"N")</f>
        <v>N</v>
      </c>
      <c r="M32" t="e">
        <f ca="1">_xll.BDP($K32,M$1)</f>
        <v>#NAME?</v>
      </c>
      <c r="N32" s="18" t="e">
        <f ca="1">_xll.BDP($K32,N$1)</f>
        <v>#NAME?</v>
      </c>
      <c r="O32" t="e">
        <f ca="1">_xll.BDP($K32,O$1)</f>
        <v>#NAME?</v>
      </c>
      <c r="P32" s="12" t="e">
        <f ca="1">_xll.BDP($K32,P$1)</f>
        <v>#NAME?</v>
      </c>
      <c r="Q32" s="12" t="e">
        <f ca="1">_xll.BDP($K32,Q$1)</f>
        <v>#NAME?</v>
      </c>
      <c r="R32" s="12" t="e">
        <f ca="1">_xll.BDP($K32,R$1)</f>
        <v>#NAME?</v>
      </c>
      <c r="S32" s="12" t="e">
        <f ca="1">_xll.BDP($K32,S$1)</f>
        <v>#NAME?</v>
      </c>
      <c r="T32" s="12" t="e">
        <f ca="1">_xll.BDP($K32,T$1)</f>
        <v>#NAME?</v>
      </c>
      <c r="U32" s="12" t="e">
        <f ca="1">_xll.BDP($K32,U$1)</f>
        <v>#NAME?</v>
      </c>
      <c r="V32" t="e">
        <f ca="1">_xll.BDP($K32,V$1)</f>
        <v>#NAME?</v>
      </c>
      <c r="W32" t="e">
        <f ca="1">_xll.BDP($K32,W$1)</f>
        <v>#NAME?</v>
      </c>
      <c r="X32" t="e">
        <f ca="1">_xll.BDP($K32,X$1)</f>
        <v>#NAME?</v>
      </c>
      <c r="Y32" s="12" t="e">
        <f ca="1">_xll.BDP($K32,Y$1)</f>
        <v>#NAME?</v>
      </c>
      <c r="Z32" s="12" t="e">
        <f ca="1">_xll.BDP($K32,Z$1)</f>
        <v>#NAME?</v>
      </c>
      <c r="AA32" s="12" t="e">
        <f ca="1">_xll.BDP($K32,AA$1)</f>
        <v>#NAME?</v>
      </c>
      <c r="AB32" s="12" t="e">
        <f ca="1">_xll.BDP($K32,AB$1)</f>
        <v>#NAME?</v>
      </c>
      <c r="AC32" s="12" t="e">
        <f ca="1">_xll.BDP($K32,AC$1)</f>
        <v>#NAME?</v>
      </c>
      <c r="AD32" s="12" t="e">
        <f ca="1">_xll.BDP($K32,AD$1)</f>
        <v>#NAME?</v>
      </c>
      <c r="AE32" s="12" t="e">
        <f ca="1">_xll.BDP($K32,AE$1)</f>
        <v>#NAME?</v>
      </c>
      <c r="AF32" s="12" t="e">
        <f ca="1">_xll.BDP($K32,AF$1)</f>
        <v>#NAME?</v>
      </c>
      <c r="AG32" s="12" t="e">
        <f ca="1">_xll.BDP($K32,AG$1)</f>
        <v>#NAME?</v>
      </c>
      <c r="AH32" s="12" t="e">
        <f ca="1">_xll.BDP($K32,AH$1)</f>
        <v>#NAME?</v>
      </c>
      <c r="AI32" s="12" t="e">
        <f ca="1">_xll.BDP($K32,AI$1)</f>
        <v>#NAME?</v>
      </c>
    </row>
    <row r="33" spans="1:35" x14ac:dyDescent="0.2">
      <c r="A33" t="s">
        <v>112</v>
      </c>
      <c r="B33" t="s">
        <v>12</v>
      </c>
      <c r="C33">
        <v>85762</v>
      </c>
      <c r="D33">
        <v>283</v>
      </c>
      <c r="E33" s="12">
        <v>2.4785602336646733</v>
      </c>
      <c r="F33" t="s">
        <v>13</v>
      </c>
      <c r="G33" s="12">
        <v>12911733.85</v>
      </c>
      <c r="H33" s="1">
        <v>44701</v>
      </c>
      <c r="I33" s="1">
        <v>44701</v>
      </c>
      <c r="J33" t="s">
        <v>0</v>
      </c>
      <c r="K33" s="11" t="s">
        <v>112</v>
      </c>
      <c r="L33" s="16" t="str">
        <f>_xlfn.IFNA(VLOOKUP(A33,'Covered Call ETF - ZWH (fix)'!A:A,1,0),"N")</f>
        <v>JPM US Equity</v>
      </c>
      <c r="M33" t="e">
        <f ca="1">_xll.BDP($K33,M$1)</f>
        <v>#NAME?</v>
      </c>
      <c r="N33" s="18" t="e">
        <f ca="1">_xll.BDP($K33,N$1)</f>
        <v>#NAME?</v>
      </c>
      <c r="O33" t="e">
        <f ca="1">_xll.BDP($K33,O$1)</f>
        <v>#NAME?</v>
      </c>
      <c r="P33" s="12" t="e">
        <f ca="1">_xll.BDP($K33,P$1)</f>
        <v>#NAME?</v>
      </c>
      <c r="Q33" s="12" t="e">
        <f ca="1">_xll.BDP($K33,Q$1)</f>
        <v>#NAME?</v>
      </c>
      <c r="R33" s="12" t="e">
        <f ca="1">_xll.BDP($K33,R$1)</f>
        <v>#NAME?</v>
      </c>
      <c r="S33" s="12" t="e">
        <f ca="1">_xll.BDP($K33,S$1)</f>
        <v>#NAME?</v>
      </c>
      <c r="T33" s="12" t="e">
        <f ca="1">_xll.BDP($K33,T$1)</f>
        <v>#NAME?</v>
      </c>
      <c r="U33" s="12" t="e">
        <f ca="1">_xll.BDP($K33,U$1)</f>
        <v>#NAME?</v>
      </c>
      <c r="V33" t="e">
        <f ca="1">_xll.BDP($K33,V$1)</f>
        <v>#NAME?</v>
      </c>
      <c r="W33" t="e">
        <f ca="1">_xll.BDP($K33,W$1)</f>
        <v>#NAME?</v>
      </c>
      <c r="X33" t="e">
        <f ca="1">_xll.BDP($K33,X$1)</f>
        <v>#NAME?</v>
      </c>
      <c r="Y33" s="12" t="e">
        <f ca="1">_xll.BDP($K33,Y$1)</f>
        <v>#NAME?</v>
      </c>
      <c r="Z33" s="12" t="e">
        <f ca="1">_xll.BDP($K33,Z$1)</f>
        <v>#NAME?</v>
      </c>
      <c r="AA33" s="12" t="e">
        <f ca="1">_xll.BDP($K33,AA$1)</f>
        <v>#NAME?</v>
      </c>
      <c r="AB33" s="12" t="e">
        <f ca="1">_xll.BDP($K33,AB$1)</f>
        <v>#NAME?</v>
      </c>
      <c r="AC33" s="12" t="e">
        <f ca="1">_xll.BDP($K33,AC$1)</f>
        <v>#NAME?</v>
      </c>
      <c r="AD33" s="12" t="e">
        <f ca="1">_xll.BDP($K33,AD$1)</f>
        <v>#NAME?</v>
      </c>
      <c r="AE33" s="12" t="e">
        <f ca="1">_xll.BDP($K33,AE$1)</f>
        <v>#NAME?</v>
      </c>
      <c r="AF33" s="12" t="e">
        <f ca="1">_xll.BDP($K33,AF$1)</f>
        <v>#NAME?</v>
      </c>
      <c r="AG33" s="12" t="e">
        <f ca="1">_xll.BDP($K33,AG$1)</f>
        <v>#NAME?</v>
      </c>
      <c r="AH33" s="12" t="e">
        <f ca="1">_xll.BDP($K33,AH$1)</f>
        <v>#NAME?</v>
      </c>
      <c r="AI33" s="12" t="e">
        <f ca="1">_xll.BDP($K33,AI$1)</f>
        <v>#NAME?</v>
      </c>
    </row>
    <row r="34" spans="1:35" x14ac:dyDescent="0.2">
      <c r="A34" t="s">
        <v>16</v>
      </c>
      <c r="B34" t="s">
        <v>12</v>
      </c>
      <c r="C34">
        <v>44616</v>
      </c>
      <c r="D34">
        <v>147</v>
      </c>
      <c r="E34" s="12">
        <v>1.8441355567197619</v>
      </c>
      <c r="F34" t="s">
        <v>13</v>
      </c>
      <c r="G34" s="12">
        <v>9606781.8599999994</v>
      </c>
      <c r="H34" s="1">
        <v>44701</v>
      </c>
      <c r="I34" s="1">
        <v>44701</v>
      </c>
      <c r="J34" t="s">
        <v>0</v>
      </c>
      <c r="K34" s="11" t="s">
        <v>16</v>
      </c>
      <c r="L34" s="16" t="str">
        <f>_xlfn.IFNA(VLOOKUP(A34,'Covered Call ETF - ZWH (fix)'!A:A,1,0),"N")</f>
        <v>CVX US Equity</v>
      </c>
      <c r="M34" t="e">
        <f ca="1">_xll.BDP($K34,M$1)</f>
        <v>#NAME?</v>
      </c>
      <c r="N34" s="18" t="e">
        <f ca="1">_xll.BDP($K34,N$1)</f>
        <v>#NAME?</v>
      </c>
      <c r="O34" t="e">
        <f ca="1">_xll.BDP($K34,O$1)</f>
        <v>#NAME?</v>
      </c>
      <c r="P34" s="12" t="e">
        <f ca="1">_xll.BDP($K34,P$1)</f>
        <v>#NAME?</v>
      </c>
      <c r="Q34" s="12" t="e">
        <f ca="1">_xll.BDP($K34,Q$1)</f>
        <v>#NAME?</v>
      </c>
      <c r="R34" s="12" t="e">
        <f ca="1">_xll.BDP($K34,R$1)</f>
        <v>#NAME?</v>
      </c>
      <c r="S34" s="12" t="e">
        <f ca="1">_xll.BDP($K34,S$1)</f>
        <v>#NAME?</v>
      </c>
      <c r="T34" s="12" t="e">
        <f ca="1">_xll.BDP($K34,T$1)</f>
        <v>#NAME?</v>
      </c>
      <c r="U34" s="12" t="e">
        <f ca="1">_xll.BDP($K34,U$1)</f>
        <v>#NAME?</v>
      </c>
      <c r="V34" t="e">
        <f ca="1">_xll.BDP($K34,V$1)</f>
        <v>#NAME?</v>
      </c>
      <c r="W34" t="e">
        <f ca="1">_xll.BDP($K34,W$1)</f>
        <v>#NAME?</v>
      </c>
      <c r="X34" t="e">
        <f ca="1">_xll.BDP($K34,X$1)</f>
        <v>#NAME?</v>
      </c>
      <c r="Y34" s="12" t="e">
        <f ca="1">_xll.BDP($K34,Y$1)</f>
        <v>#NAME?</v>
      </c>
      <c r="Z34" s="12" t="e">
        <f ca="1">_xll.BDP($K34,Z$1)</f>
        <v>#NAME?</v>
      </c>
      <c r="AA34" s="12" t="e">
        <f ca="1">_xll.BDP($K34,AA$1)</f>
        <v>#NAME?</v>
      </c>
      <c r="AB34" s="12" t="e">
        <f ca="1">_xll.BDP($K34,AB$1)</f>
        <v>#NAME?</v>
      </c>
      <c r="AC34" s="12" t="e">
        <f ca="1">_xll.BDP($K34,AC$1)</f>
        <v>#NAME?</v>
      </c>
      <c r="AD34" s="12" t="e">
        <f ca="1">_xll.BDP($K34,AD$1)</f>
        <v>#NAME?</v>
      </c>
      <c r="AE34" s="12" t="e">
        <f ca="1">_xll.BDP($K34,AE$1)</f>
        <v>#NAME?</v>
      </c>
      <c r="AF34" s="12" t="e">
        <f ca="1">_xll.BDP($K34,AF$1)</f>
        <v>#NAME?</v>
      </c>
      <c r="AG34" s="12" t="e">
        <f ca="1">_xll.BDP($K34,AG$1)</f>
        <v>#NAME?</v>
      </c>
      <c r="AH34" s="12" t="e">
        <f ca="1">_xll.BDP($K34,AH$1)</f>
        <v>#NAME?</v>
      </c>
      <c r="AI34" s="12" t="e">
        <f ca="1">_xll.BDP($K34,AI$1)</f>
        <v>#NAME?</v>
      </c>
    </row>
    <row r="35" spans="1:35" x14ac:dyDescent="0.2">
      <c r="A35" t="s">
        <v>17</v>
      </c>
      <c r="B35" t="s">
        <v>12</v>
      </c>
      <c r="C35">
        <v>41567</v>
      </c>
      <c r="D35">
        <v>137</v>
      </c>
      <c r="E35" s="12">
        <v>0.20629192381804692</v>
      </c>
      <c r="F35" t="s">
        <v>13</v>
      </c>
      <c r="G35" s="12">
        <v>1074650.67</v>
      </c>
      <c r="H35" s="1">
        <v>44701</v>
      </c>
      <c r="I35" s="1">
        <v>44701</v>
      </c>
      <c r="J35" t="s">
        <v>0</v>
      </c>
      <c r="K35" s="11" t="s">
        <v>17</v>
      </c>
      <c r="L35" s="16" t="str">
        <f>_xlfn.IFNA(VLOOKUP(A35,'Covered Call ETF - ZWH (fix)'!A:A,1,0),"N")</f>
        <v>N</v>
      </c>
      <c r="M35" t="e">
        <f ca="1">_xll.BDP($K35,M$1)</f>
        <v>#NAME?</v>
      </c>
      <c r="N35" s="18" t="e">
        <f ca="1">_xll.BDP($K35,N$1)</f>
        <v>#NAME?</v>
      </c>
      <c r="O35" t="e">
        <f ca="1">_xll.BDP($K35,O$1)</f>
        <v>#NAME?</v>
      </c>
      <c r="P35" s="12" t="e">
        <f ca="1">_xll.BDP($K35,P$1)</f>
        <v>#NAME?</v>
      </c>
      <c r="Q35" s="12" t="e">
        <f ca="1">_xll.BDP($K35,Q$1)</f>
        <v>#NAME?</v>
      </c>
      <c r="R35" s="12" t="e">
        <f ca="1">_xll.BDP($K35,R$1)</f>
        <v>#NAME?</v>
      </c>
      <c r="S35" s="12" t="e">
        <f ca="1">_xll.BDP($K35,S$1)</f>
        <v>#NAME?</v>
      </c>
      <c r="T35" s="12" t="e">
        <f ca="1">_xll.BDP($K35,T$1)</f>
        <v>#NAME?</v>
      </c>
      <c r="U35" s="12" t="e">
        <f ca="1">_xll.BDP($K35,U$1)</f>
        <v>#NAME?</v>
      </c>
      <c r="V35" t="e">
        <f ca="1">_xll.BDP($K35,V$1)</f>
        <v>#NAME?</v>
      </c>
      <c r="W35" t="e">
        <f ca="1">_xll.BDP($K35,W$1)</f>
        <v>#NAME?</v>
      </c>
      <c r="X35" t="e">
        <f ca="1">_xll.BDP($K35,X$1)</f>
        <v>#NAME?</v>
      </c>
      <c r="Y35" s="12" t="e">
        <f ca="1">_xll.BDP($K35,Y$1)</f>
        <v>#NAME?</v>
      </c>
      <c r="Z35" s="12" t="e">
        <f ca="1">_xll.BDP($K35,Z$1)</f>
        <v>#NAME?</v>
      </c>
      <c r="AA35" s="12" t="e">
        <f ca="1">_xll.BDP($K35,AA$1)</f>
        <v>#NAME?</v>
      </c>
      <c r="AB35" s="12" t="e">
        <f ca="1">_xll.BDP($K35,AB$1)</f>
        <v>#NAME?</v>
      </c>
      <c r="AC35" s="12" t="e">
        <f ca="1">_xll.BDP($K35,AC$1)</f>
        <v>#NAME?</v>
      </c>
      <c r="AD35" s="12" t="e">
        <f ca="1">_xll.BDP($K35,AD$1)</f>
        <v>#NAME?</v>
      </c>
      <c r="AE35" s="12" t="e">
        <f ca="1">_xll.BDP($K35,AE$1)</f>
        <v>#NAME?</v>
      </c>
      <c r="AF35" s="12" t="e">
        <f ca="1">_xll.BDP($K35,AF$1)</f>
        <v>#NAME?</v>
      </c>
      <c r="AG35" s="12" t="e">
        <f ca="1">_xll.BDP($K35,AG$1)</f>
        <v>#NAME?</v>
      </c>
      <c r="AH35" s="12" t="e">
        <f ca="1">_xll.BDP($K35,AH$1)</f>
        <v>#NAME?</v>
      </c>
      <c r="AI35" s="12" t="e">
        <f ca="1">_xll.BDP($K35,AI$1)</f>
        <v>#NAME?</v>
      </c>
    </row>
    <row r="36" spans="1:35" x14ac:dyDescent="0.2">
      <c r="A36" t="s">
        <v>38</v>
      </c>
      <c r="B36" t="s">
        <v>12</v>
      </c>
      <c r="C36">
        <v>4137</v>
      </c>
      <c r="D36">
        <v>14</v>
      </c>
      <c r="E36" s="12">
        <v>0.1409179109064489</v>
      </c>
      <c r="F36" t="s">
        <v>13</v>
      </c>
      <c r="G36" s="12">
        <v>734093.34</v>
      </c>
      <c r="H36" s="1">
        <v>44701</v>
      </c>
      <c r="I36" s="1">
        <v>44701</v>
      </c>
      <c r="J36" t="s">
        <v>0</v>
      </c>
      <c r="K36" s="11" t="s">
        <v>38</v>
      </c>
      <c r="L36" s="16" t="str">
        <f>_xlfn.IFNA(VLOOKUP(A36,'Covered Call ETF - ZWH (fix)'!A:A,1,0),"N")</f>
        <v>N</v>
      </c>
      <c r="M36" t="e">
        <f ca="1">_xll.BDP($K36,M$1)</f>
        <v>#NAME?</v>
      </c>
      <c r="N36" s="18" t="e">
        <f ca="1">_xll.BDP($K36,N$1)</f>
        <v>#NAME?</v>
      </c>
      <c r="O36" t="e">
        <f ca="1">_xll.BDP($K36,O$1)</f>
        <v>#NAME?</v>
      </c>
      <c r="P36" s="12" t="e">
        <f ca="1">_xll.BDP($K36,P$1)</f>
        <v>#NAME?</v>
      </c>
      <c r="Q36" s="12" t="e">
        <f ca="1">_xll.BDP($K36,Q$1)</f>
        <v>#NAME?</v>
      </c>
      <c r="R36" s="12" t="e">
        <f ca="1">_xll.BDP($K36,R$1)</f>
        <v>#NAME?</v>
      </c>
      <c r="S36" s="12" t="e">
        <f ca="1">_xll.BDP($K36,S$1)</f>
        <v>#NAME?</v>
      </c>
      <c r="T36" s="12" t="e">
        <f ca="1">_xll.BDP($K36,T$1)</f>
        <v>#NAME?</v>
      </c>
      <c r="U36" s="12" t="e">
        <f ca="1">_xll.BDP($K36,U$1)</f>
        <v>#NAME?</v>
      </c>
      <c r="V36" t="e">
        <f ca="1">_xll.BDP($K36,V$1)</f>
        <v>#NAME?</v>
      </c>
      <c r="W36" t="e">
        <f ca="1">_xll.BDP($K36,W$1)</f>
        <v>#NAME?</v>
      </c>
      <c r="X36" t="e">
        <f ca="1">_xll.BDP($K36,X$1)</f>
        <v>#NAME?</v>
      </c>
      <c r="Y36" s="12" t="e">
        <f ca="1">_xll.BDP($K36,Y$1)</f>
        <v>#NAME?</v>
      </c>
      <c r="Z36" s="12" t="e">
        <f ca="1">_xll.BDP($K36,Z$1)</f>
        <v>#NAME?</v>
      </c>
      <c r="AA36" s="12" t="e">
        <f ca="1">_xll.BDP($K36,AA$1)</f>
        <v>#NAME?</v>
      </c>
      <c r="AB36" s="12" t="e">
        <f ca="1">_xll.BDP($K36,AB$1)</f>
        <v>#NAME?</v>
      </c>
      <c r="AC36" s="12" t="e">
        <f ca="1">_xll.BDP($K36,AC$1)</f>
        <v>#NAME?</v>
      </c>
      <c r="AD36" s="12" t="e">
        <f ca="1">_xll.BDP($K36,AD$1)</f>
        <v>#NAME?</v>
      </c>
      <c r="AE36" s="12" t="e">
        <f ca="1">_xll.BDP($K36,AE$1)</f>
        <v>#NAME?</v>
      </c>
      <c r="AF36" s="12" t="e">
        <f ca="1">_xll.BDP($K36,AF$1)</f>
        <v>#NAME?</v>
      </c>
      <c r="AG36" s="12" t="e">
        <f ca="1">_xll.BDP($K36,AG$1)</f>
        <v>#NAME?</v>
      </c>
      <c r="AH36" s="12" t="e">
        <f ca="1">_xll.BDP($K36,AH$1)</f>
        <v>#NAME?</v>
      </c>
      <c r="AI36" s="12" t="e">
        <f ca="1">_xll.BDP($K36,AI$1)</f>
        <v>#NAME?</v>
      </c>
    </row>
    <row r="37" spans="1:35" x14ac:dyDescent="0.2">
      <c r="A37" t="s">
        <v>28</v>
      </c>
      <c r="B37" t="s">
        <v>12</v>
      </c>
      <c r="C37">
        <v>16852</v>
      </c>
      <c r="D37">
        <v>56</v>
      </c>
      <c r="E37" s="12">
        <v>0.39766812636675453</v>
      </c>
      <c r="F37" t="s">
        <v>13</v>
      </c>
      <c r="G37" s="12">
        <v>2071599.85</v>
      </c>
      <c r="H37" s="1">
        <v>44701</v>
      </c>
      <c r="I37" s="1">
        <v>44701</v>
      </c>
      <c r="J37" t="s">
        <v>0</v>
      </c>
      <c r="K37" s="11" t="s">
        <v>28</v>
      </c>
      <c r="L37" s="16" t="str">
        <f>_xlfn.IFNA(VLOOKUP(A37,'Covered Call ETF - ZWH (fix)'!A:A,1,0),"N")</f>
        <v>N</v>
      </c>
      <c r="M37" t="e">
        <f ca="1">_xll.BDP($K37,M$1)</f>
        <v>#NAME?</v>
      </c>
      <c r="N37" s="18" t="e">
        <f ca="1">_xll.BDP($K37,N$1)</f>
        <v>#NAME?</v>
      </c>
      <c r="O37" t="e">
        <f ca="1">_xll.BDP($K37,O$1)</f>
        <v>#NAME?</v>
      </c>
      <c r="P37" s="12" t="e">
        <f ca="1">_xll.BDP($K37,P$1)</f>
        <v>#NAME?</v>
      </c>
      <c r="Q37" s="12" t="e">
        <f ca="1">_xll.BDP($K37,Q$1)</f>
        <v>#NAME?</v>
      </c>
      <c r="R37" s="12" t="e">
        <f ca="1">_xll.BDP($K37,R$1)</f>
        <v>#NAME?</v>
      </c>
      <c r="S37" s="12" t="e">
        <f ca="1">_xll.BDP($K37,S$1)</f>
        <v>#NAME?</v>
      </c>
      <c r="T37" s="12" t="e">
        <f ca="1">_xll.BDP($K37,T$1)</f>
        <v>#NAME?</v>
      </c>
      <c r="U37" s="12" t="e">
        <f ca="1">_xll.BDP($K37,U$1)</f>
        <v>#NAME?</v>
      </c>
      <c r="V37" t="e">
        <f ca="1">_xll.BDP($K37,V$1)</f>
        <v>#NAME?</v>
      </c>
      <c r="W37" t="e">
        <f ca="1">_xll.BDP($K37,W$1)</f>
        <v>#NAME?</v>
      </c>
      <c r="X37" t="e">
        <f ca="1">_xll.BDP($K37,X$1)</f>
        <v>#NAME?</v>
      </c>
      <c r="Y37" s="12" t="e">
        <f ca="1">_xll.BDP($K37,Y$1)</f>
        <v>#NAME?</v>
      </c>
      <c r="Z37" s="12" t="e">
        <f ca="1">_xll.BDP($K37,Z$1)</f>
        <v>#NAME?</v>
      </c>
      <c r="AA37" s="12" t="e">
        <f ca="1">_xll.BDP($K37,AA$1)</f>
        <v>#NAME?</v>
      </c>
      <c r="AB37" s="12" t="e">
        <f ca="1">_xll.BDP($K37,AB$1)</f>
        <v>#NAME?</v>
      </c>
      <c r="AC37" s="12" t="e">
        <f ca="1">_xll.BDP($K37,AC$1)</f>
        <v>#NAME?</v>
      </c>
      <c r="AD37" s="12" t="e">
        <f ca="1">_xll.BDP($K37,AD$1)</f>
        <v>#NAME?</v>
      </c>
      <c r="AE37" s="12" t="e">
        <f ca="1">_xll.BDP($K37,AE$1)</f>
        <v>#NAME?</v>
      </c>
      <c r="AF37" s="12" t="e">
        <f ca="1">_xll.BDP($K37,AF$1)</f>
        <v>#NAME?</v>
      </c>
      <c r="AG37" s="12" t="e">
        <f ca="1">_xll.BDP($K37,AG$1)</f>
        <v>#NAME?</v>
      </c>
      <c r="AH37" s="12" t="e">
        <f ca="1">_xll.BDP($K37,AH$1)</f>
        <v>#NAME?</v>
      </c>
      <c r="AI37" s="12" t="e">
        <f ca="1">_xll.BDP($K37,AI$1)</f>
        <v>#NAME?</v>
      </c>
    </row>
    <row r="38" spans="1:35" x14ac:dyDescent="0.2">
      <c r="A38" t="s">
        <v>113</v>
      </c>
      <c r="B38" t="s">
        <v>12</v>
      </c>
      <c r="C38">
        <v>37123</v>
      </c>
      <c r="D38">
        <v>123</v>
      </c>
      <c r="E38" s="12">
        <v>0.61433633072265348</v>
      </c>
      <c r="F38" t="s">
        <v>13</v>
      </c>
      <c r="G38" s="12">
        <v>3200304.39</v>
      </c>
      <c r="H38" s="1">
        <v>44701</v>
      </c>
      <c r="I38" s="1">
        <v>44701</v>
      </c>
      <c r="J38" t="s">
        <v>0</v>
      </c>
      <c r="K38" s="11" t="s">
        <v>113</v>
      </c>
      <c r="L38" s="16" t="str">
        <f>_xlfn.IFNA(VLOOKUP(A38,'Covered Call ETF - ZWH (fix)'!A:A,1,0),"N")</f>
        <v>N</v>
      </c>
      <c r="M38" t="e">
        <f ca="1">_xll.BDP($K38,M$1)</f>
        <v>#NAME?</v>
      </c>
      <c r="N38" s="18" t="e">
        <f ca="1">_xll.BDP($K38,N$1)</f>
        <v>#NAME?</v>
      </c>
      <c r="O38" t="e">
        <f ca="1">_xll.BDP($K38,O$1)</f>
        <v>#NAME?</v>
      </c>
      <c r="P38" s="12" t="e">
        <f ca="1">_xll.BDP($K38,P$1)</f>
        <v>#NAME?</v>
      </c>
      <c r="Q38" s="12" t="e">
        <f ca="1">_xll.BDP($K38,Q$1)</f>
        <v>#NAME?</v>
      </c>
      <c r="R38" s="12" t="e">
        <f ca="1">_xll.BDP($K38,R$1)</f>
        <v>#NAME?</v>
      </c>
      <c r="S38" s="12" t="e">
        <f ca="1">_xll.BDP($K38,S$1)</f>
        <v>#NAME?</v>
      </c>
      <c r="T38" s="12" t="e">
        <f ca="1">_xll.BDP($K38,T$1)</f>
        <v>#NAME?</v>
      </c>
      <c r="U38" s="12" t="e">
        <f ca="1">_xll.BDP($K38,U$1)</f>
        <v>#NAME?</v>
      </c>
      <c r="V38" t="e">
        <f ca="1">_xll.BDP($K38,V$1)</f>
        <v>#NAME?</v>
      </c>
      <c r="W38" t="e">
        <f ca="1">_xll.BDP($K38,W$1)</f>
        <v>#NAME?</v>
      </c>
      <c r="X38" t="e">
        <f ca="1">_xll.BDP($K38,X$1)</f>
        <v>#NAME?</v>
      </c>
      <c r="Y38" s="12" t="e">
        <f ca="1">_xll.BDP($K38,Y$1)</f>
        <v>#NAME?</v>
      </c>
      <c r="Z38" s="12" t="e">
        <f ca="1">_xll.BDP($K38,Z$1)</f>
        <v>#NAME?</v>
      </c>
      <c r="AA38" s="12" t="e">
        <f ca="1">_xll.BDP($K38,AA$1)</f>
        <v>#NAME?</v>
      </c>
      <c r="AB38" s="12" t="e">
        <f ca="1">_xll.BDP($K38,AB$1)</f>
        <v>#NAME?</v>
      </c>
      <c r="AC38" s="12" t="e">
        <f ca="1">_xll.BDP($K38,AC$1)</f>
        <v>#NAME?</v>
      </c>
      <c r="AD38" s="12" t="e">
        <f ca="1">_xll.BDP($K38,AD$1)</f>
        <v>#NAME?</v>
      </c>
      <c r="AE38" s="12" t="e">
        <f ca="1">_xll.BDP($K38,AE$1)</f>
        <v>#NAME?</v>
      </c>
      <c r="AF38" s="12" t="e">
        <f ca="1">_xll.BDP($K38,AF$1)</f>
        <v>#NAME?</v>
      </c>
      <c r="AG38" s="12" t="e">
        <f ca="1">_xll.BDP($K38,AG$1)</f>
        <v>#NAME?</v>
      </c>
      <c r="AH38" s="12" t="e">
        <f ca="1">_xll.BDP($K38,AH$1)</f>
        <v>#NAME?</v>
      </c>
      <c r="AI38" s="12" t="e">
        <f ca="1">_xll.BDP($K38,AI$1)</f>
        <v>#NAME?</v>
      </c>
    </row>
    <row r="39" spans="1:35" x14ac:dyDescent="0.2">
      <c r="A39" t="s">
        <v>31</v>
      </c>
      <c r="B39" t="s">
        <v>12</v>
      </c>
      <c r="C39">
        <v>7072</v>
      </c>
      <c r="D39">
        <v>23</v>
      </c>
      <c r="E39" s="12">
        <v>1.0458523134420812</v>
      </c>
      <c r="F39" t="s">
        <v>13</v>
      </c>
      <c r="G39" s="12">
        <v>5448230.2000000002</v>
      </c>
      <c r="H39" s="1">
        <v>44701</v>
      </c>
      <c r="I39" s="1">
        <v>44701</v>
      </c>
      <c r="J39" t="s">
        <v>0</v>
      </c>
      <c r="K39" s="11" t="s">
        <v>31</v>
      </c>
      <c r="L39" s="16" t="str">
        <f>_xlfn.IFNA(VLOOKUP(A39,'Covered Call ETF - ZWH (fix)'!A:A,1,0),"N")</f>
        <v>N</v>
      </c>
      <c r="M39" t="e">
        <f ca="1">_xll.BDP($K39,M$1)</f>
        <v>#NAME?</v>
      </c>
      <c r="N39" s="18" t="e">
        <f ca="1">_xll.BDP($K39,N$1)</f>
        <v>#NAME?</v>
      </c>
      <c r="O39" t="e">
        <f ca="1">_xll.BDP($K39,O$1)</f>
        <v>#NAME?</v>
      </c>
      <c r="P39" s="12" t="e">
        <f ca="1">_xll.BDP($K39,P$1)</f>
        <v>#NAME?</v>
      </c>
      <c r="Q39" s="12" t="e">
        <f ca="1">_xll.BDP($K39,Q$1)</f>
        <v>#NAME?</v>
      </c>
      <c r="R39" s="12" t="e">
        <f ca="1">_xll.BDP($K39,R$1)</f>
        <v>#NAME?</v>
      </c>
      <c r="S39" s="12" t="e">
        <f ca="1">_xll.BDP($K39,S$1)</f>
        <v>#NAME?</v>
      </c>
      <c r="T39" s="12" t="e">
        <f ca="1">_xll.BDP($K39,T$1)</f>
        <v>#NAME?</v>
      </c>
      <c r="U39" s="12" t="e">
        <f ca="1">_xll.BDP($K39,U$1)</f>
        <v>#NAME?</v>
      </c>
      <c r="V39" t="e">
        <f ca="1">_xll.BDP($K39,V$1)</f>
        <v>#NAME?</v>
      </c>
      <c r="W39" t="e">
        <f ca="1">_xll.BDP($K39,W$1)</f>
        <v>#NAME?</v>
      </c>
      <c r="X39" t="e">
        <f ca="1">_xll.BDP($K39,X$1)</f>
        <v>#NAME?</v>
      </c>
      <c r="Y39" s="12" t="e">
        <f ca="1">_xll.BDP($K39,Y$1)</f>
        <v>#NAME?</v>
      </c>
      <c r="Z39" s="12" t="e">
        <f ca="1">_xll.BDP($K39,Z$1)</f>
        <v>#NAME?</v>
      </c>
      <c r="AA39" s="12" t="e">
        <f ca="1">_xll.BDP($K39,AA$1)</f>
        <v>#NAME?</v>
      </c>
      <c r="AB39" s="12" t="e">
        <f ca="1">_xll.BDP($K39,AB$1)</f>
        <v>#NAME?</v>
      </c>
      <c r="AC39" s="12" t="e">
        <f ca="1">_xll.BDP($K39,AC$1)</f>
        <v>#NAME?</v>
      </c>
      <c r="AD39" s="12" t="e">
        <f ca="1">_xll.BDP($K39,AD$1)</f>
        <v>#NAME?</v>
      </c>
      <c r="AE39" s="12" t="e">
        <f ca="1">_xll.BDP($K39,AE$1)</f>
        <v>#NAME?</v>
      </c>
      <c r="AF39" s="12" t="e">
        <f ca="1">_xll.BDP($K39,AF$1)</f>
        <v>#NAME?</v>
      </c>
      <c r="AG39" s="12" t="e">
        <f ca="1">_xll.BDP($K39,AG$1)</f>
        <v>#NAME?</v>
      </c>
      <c r="AH39" s="12" t="e">
        <f ca="1">_xll.BDP($K39,AH$1)</f>
        <v>#NAME?</v>
      </c>
      <c r="AI39" s="12" t="e">
        <f ca="1">_xll.BDP($K39,AI$1)</f>
        <v>#NAME?</v>
      </c>
    </row>
    <row r="40" spans="1:35" x14ac:dyDescent="0.2">
      <c r="A40" t="s">
        <v>40</v>
      </c>
      <c r="B40" t="s">
        <v>12</v>
      </c>
      <c r="C40">
        <v>35268</v>
      </c>
      <c r="D40">
        <v>117</v>
      </c>
      <c r="E40" s="12">
        <v>0.53899050087762723</v>
      </c>
      <c r="F40" t="s">
        <v>13</v>
      </c>
      <c r="G40" s="12">
        <v>2807800.19</v>
      </c>
      <c r="H40" s="1">
        <v>44701</v>
      </c>
      <c r="I40" s="1">
        <v>44701</v>
      </c>
      <c r="J40" t="s">
        <v>0</v>
      </c>
      <c r="K40" s="11" t="s">
        <v>40</v>
      </c>
      <c r="L40" s="16" t="str">
        <f>_xlfn.IFNA(VLOOKUP(A40,'Covered Call ETF - ZWH (fix)'!A:A,1,0),"N")</f>
        <v>MET US Equity</v>
      </c>
      <c r="M40" t="e">
        <f ca="1">_xll.BDP($K40,M$1)</f>
        <v>#NAME?</v>
      </c>
      <c r="N40" s="18" t="e">
        <f ca="1">_xll.BDP($K40,N$1)</f>
        <v>#NAME?</v>
      </c>
      <c r="O40" t="e">
        <f ca="1">_xll.BDP($K40,O$1)</f>
        <v>#NAME?</v>
      </c>
      <c r="P40" s="12" t="e">
        <f ca="1">_xll.BDP($K40,P$1)</f>
        <v>#NAME?</v>
      </c>
      <c r="Q40" s="12" t="e">
        <f ca="1">_xll.BDP($K40,Q$1)</f>
        <v>#NAME?</v>
      </c>
      <c r="R40" s="12" t="e">
        <f ca="1">_xll.BDP($K40,R$1)</f>
        <v>#NAME?</v>
      </c>
      <c r="S40" s="12" t="e">
        <f ca="1">_xll.BDP($K40,S$1)</f>
        <v>#NAME?</v>
      </c>
      <c r="T40" s="12" t="e">
        <f ca="1">_xll.BDP($K40,T$1)</f>
        <v>#NAME?</v>
      </c>
      <c r="U40" s="12" t="e">
        <f ca="1">_xll.BDP($K40,U$1)</f>
        <v>#NAME?</v>
      </c>
      <c r="V40" t="e">
        <f ca="1">_xll.BDP($K40,V$1)</f>
        <v>#NAME?</v>
      </c>
      <c r="W40" t="e">
        <f ca="1">_xll.BDP($K40,W$1)</f>
        <v>#NAME?</v>
      </c>
      <c r="X40" t="e">
        <f ca="1">_xll.BDP($K40,X$1)</f>
        <v>#NAME?</v>
      </c>
      <c r="Y40" s="12" t="e">
        <f ca="1">_xll.BDP($K40,Y$1)</f>
        <v>#NAME?</v>
      </c>
      <c r="Z40" s="12" t="e">
        <f ca="1">_xll.BDP($K40,Z$1)</f>
        <v>#NAME?</v>
      </c>
      <c r="AA40" s="12" t="e">
        <f ca="1">_xll.BDP($K40,AA$1)</f>
        <v>#NAME?</v>
      </c>
      <c r="AB40" s="12" t="e">
        <f ca="1">_xll.BDP($K40,AB$1)</f>
        <v>#NAME?</v>
      </c>
      <c r="AC40" s="12" t="e">
        <f ca="1">_xll.BDP($K40,AC$1)</f>
        <v>#NAME?</v>
      </c>
      <c r="AD40" s="12" t="e">
        <f ca="1">_xll.BDP($K40,AD$1)</f>
        <v>#NAME?</v>
      </c>
      <c r="AE40" s="12" t="e">
        <f ca="1">_xll.BDP($K40,AE$1)</f>
        <v>#NAME?</v>
      </c>
      <c r="AF40" s="12" t="e">
        <f ca="1">_xll.BDP($K40,AF$1)</f>
        <v>#NAME?</v>
      </c>
      <c r="AG40" s="12" t="e">
        <f ca="1">_xll.BDP($K40,AG$1)</f>
        <v>#NAME?</v>
      </c>
      <c r="AH40" s="12" t="e">
        <f ca="1">_xll.BDP($K40,AH$1)</f>
        <v>#NAME?</v>
      </c>
      <c r="AI40" s="12" t="e">
        <f ca="1">_xll.BDP($K40,AI$1)</f>
        <v>#NAME?</v>
      </c>
    </row>
    <row r="41" spans="1:35" x14ac:dyDescent="0.2">
      <c r="A41" t="s">
        <v>109</v>
      </c>
      <c r="B41" t="s">
        <v>12</v>
      </c>
      <c r="C41">
        <v>26726</v>
      </c>
      <c r="D41">
        <v>88</v>
      </c>
      <c r="E41" s="12">
        <v>0.44464950143869059</v>
      </c>
      <c r="F41" t="s">
        <v>13</v>
      </c>
      <c r="G41" s="12">
        <v>2316343.15</v>
      </c>
      <c r="H41" s="1">
        <v>44701</v>
      </c>
      <c r="I41" s="1">
        <v>44701</v>
      </c>
      <c r="J41" t="s">
        <v>0</v>
      </c>
      <c r="K41" s="11" t="s">
        <v>109</v>
      </c>
      <c r="L41" s="16" t="str">
        <f>_xlfn.IFNA(VLOOKUP(A41,'Covered Call ETF - ZWH (fix)'!A:A,1,0),"N")</f>
        <v>N</v>
      </c>
      <c r="M41" t="e">
        <f ca="1">_xll.BDP($K41,M$1)</f>
        <v>#NAME?</v>
      </c>
      <c r="N41" s="18" t="e">
        <f ca="1">_xll.BDP($K41,N$1)</f>
        <v>#NAME?</v>
      </c>
      <c r="O41" t="e">
        <f ca="1">_xll.BDP($K41,O$1)</f>
        <v>#NAME?</v>
      </c>
      <c r="P41" s="12" t="e">
        <f ca="1">_xll.BDP($K41,P$1)</f>
        <v>#NAME?</v>
      </c>
      <c r="Q41" s="12" t="e">
        <f ca="1">_xll.BDP($K41,Q$1)</f>
        <v>#NAME?</v>
      </c>
      <c r="R41" s="12" t="e">
        <f ca="1">_xll.BDP($K41,R$1)</f>
        <v>#NAME?</v>
      </c>
      <c r="S41" s="12" t="e">
        <f ca="1">_xll.BDP($K41,S$1)</f>
        <v>#NAME?</v>
      </c>
      <c r="T41" s="12" t="e">
        <f ca="1">_xll.BDP($K41,T$1)</f>
        <v>#NAME?</v>
      </c>
      <c r="U41" s="12" t="e">
        <f ca="1">_xll.BDP($K41,U$1)</f>
        <v>#NAME?</v>
      </c>
      <c r="V41" t="e">
        <f ca="1">_xll.BDP($K41,V$1)</f>
        <v>#NAME?</v>
      </c>
      <c r="W41" t="e">
        <f ca="1">_xll.BDP($K41,W$1)</f>
        <v>#NAME?</v>
      </c>
      <c r="X41" t="e">
        <f ca="1">_xll.BDP($K41,X$1)</f>
        <v>#NAME?</v>
      </c>
      <c r="Y41" s="12" t="e">
        <f ca="1">_xll.BDP($K41,Y$1)</f>
        <v>#NAME?</v>
      </c>
      <c r="Z41" s="12" t="e">
        <f ca="1">_xll.BDP($K41,Z$1)</f>
        <v>#NAME?</v>
      </c>
      <c r="AA41" s="12" t="e">
        <f ca="1">_xll.BDP($K41,AA$1)</f>
        <v>#NAME?</v>
      </c>
      <c r="AB41" s="12" t="e">
        <f ca="1">_xll.BDP($K41,AB$1)</f>
        <v>#NAME?</v>
      </c>
      <c r="AC41" s="12" t="e">
        <f ca="1">_xll.BDP($K41,AC$1)</f>
        <v>#NAME?</v>
      </c>
      <c r="AD41" s="12" t="e">
        <f ca="1">_xll.BDP($K41,AD$1)</f>
        <v>#NAME?</v>
      </c>
      <c r="AE41" s="12" t="e">
        <f ca="1">_xll.BDP($K41,AE$1)</f>
        <v>#NAME?</v>
      </c>
      <c r="AF41" s="12" t="e">
        <f ca="1">_xll.BDP($K41,AF$1)</f>
        <v>#NAME?</v>
      </c>
      <c r="AG41" s="12" t="e">
        <f ca="1">_xll.BDP($K41,AG$1)</f>
        <v>#NAME?</v>
      </c>
      <c r="AH41" s="12" t="e">
        <f ca="1">_xll.BDP($K41,AH$1)</f>
        <v>#NAME?</v>
      </c>
      <c r="AI41" s="12" t="e">
        <f ca="1">_xll.BDP($K41,AI$1)</f>
        <v>#NAME?</v>
      </c>
    </row>
    <row r="42" spans="1:35" x14ac:dyDescent="0.2">
      <c r="A42" t="s">
        <v>37</v>
      </c>
      <c r="B42" t="s">
        <v>12</v>
      </c>
      <c r="C42">
        <v>11959</v>
      </c>
      <c r="D42">
        <v>40</v>
      </c>
      <c r="E42" s="12">
        <v>0.72900173570213556</v>
      </c>
      <c r="F42" t="s">
        <v>13</v>
      </c>
      <c r="G42" s="12">
        <v>3797638.75</v>
      </c>
      <c r="H42" s="1">
        <v>44701</v>
      </c>
      <c r="I42" s="1">
        <v>44701</v>
      </c>
      <c r="J42" t="s">
        <v>0</v>
      </c>
      <c r="K42" s="11" t="s">
        <v>37</v>
      </c>
      <c r="L42" s="16" t="str">
        <f>_xlfn.IFNA(VLOOKUP(A42,'Covered Call ETF - ZWH (fix)'!A:A,1,0),"N")</f>
        <v>AMGN US Equity</v>
      </c>
      <c r="M42" t="e">
        <f ca="1">_xll.BDP($K42,M$1)</f>
        <v>#NAME?</v>
      </c>
      <c r="N42" s="18" t="e">
        <f ca="1">_xll.BDP($K42,N$1)</f>
        <v>#NAME?</v>
      </c>
      <c r="O42" t="e">
        <f ca="1">_xll.BDP($K42,O$1)</f>
        <v>#NAME?</v>
      </c>
      <c r="P42" s="12" t="e">
        <f ca="1">_xll.BDP($K42,P$1)</f>
        <v>#NAME?</v>
      </c>
      <c r="Q42" s="12" t="e">
        <f ca="1">_xll.BDP($K42,Q$1)</f>
        <v>#NAME?</v>
      </c>
      <c r="R42" s="12" t="e">
        <f ca="1">_xll.BDP($K42,R$1)</f>
        <v>#NAME?</v>
      </c>
      <c r="S42" s="12" t="e">
        <f ca="1">_xll.BDP($K42,S$1)</f>
        <v>#NAME?</v>
      </c>
      <c r="T42" s="12" t="e">
        <f ca="1">_xll.BDP($K42,T$1)</f>
        <v>#NAME?</v>
      </c>
      <c r="U42" s="12" t="e">
        <f ca="1">_xll.BDP($K42,U$1)</f>
        <v>#NAME?</v>
      </c>
      <c r="V42" t="e">
        <f ca="1">_xll.BDP($K42,V$1)</f>
        <v>#NAME?</v>
      </c>
      <c r="W42" t="e">
        <f ca="1">_xll.BDP($K42,W$1)</f>
        <v>#NAME?</v>
      </c>
      <c r="X42" t="e">
        <f ca="1">_xll.BDP($K42,X$1)</f>
        <v>#NAME?</v>
      </c>
      <c r="Y42" s="12" t="e">
        <f ca="1">_xll.BDP($K42,Y$1)</f>
        <v>#NAME?</v>
      </c>
      <c r="Z42" s="12" t="e">
        <f ca="1">_xll.BDP($K42,Z$1)</f>
        <v>#NAME?</v>
      </c>
      <c r="AA42" s="12" t="e">
        <f ca="1">_xll.BDP($K42,AA$1)</f>
        <v>#NAME?</v>
      </c>
      <c r="AB42" s="12" t="e">
        <f ca="1">_xll.BDP($K42,AB$1)</f>
        <v>#NAME?</v>
      </c>
      <c r="AC42" s="12" t="e">
        <f ca="1">_xll.BDP($K42,AC$1)</f>
        <v>#NAME?</v>
      </c>
      <c r="AD42" s="12" t="e">
        <f ca="1">_xll.BDP($K42,AD$1)</f>
        <v>#NAME?</v>
      </c>
      <c r="AE42" s="12" t="e">
        <f ca="1">_xll.BDP($K42,AE$1)</f>
        <v>#NAME?</v>
      </c>
      <c r="AF42" s="12" t="e">
        <f ca="1">_xll.BDP($K42,AF$1)</f>
        <v>#NAME?</v>
      </c>
      <c r="AG42" s="12" t="e">
        <f ca="1">_xll.BDP($K42,AG$1)</f>
        <v>#NAME?</v>
      </c>
      <c r="AH42" s="12" t="e">
        <f ca="1">_xll.BDP($K42,AH$1)</f>
        <v>#NAME?</v>
      </c>
      <c r="AI42" s="12" t="e">
        <f ca="1">_xll.BDP($K42,AI$1)</f>
        <v>#NAME?</v>
      </c>
    </row>
    <row r="43" spans="1:35" x14ac:dyDescent="0.2">
      <c r="A43" t="s">
        <v>80</v>
      </c>
      <c r="B43" t="s">
        <v>12</v>
      </c>
      <c r="C43">
        <v>22070</v>
      </c>
      <c r="D43">
        <v>73</v>
      </c>
      <c r="E43" s="12">
        <v>0.54194596269795603</v>
      </c>
      <c r="F43" t="s">
        <v>13</v>
      </c>
      <c r="G43" s="12">
        <v>2823196.28</v>
      </c>
      <c r="H43" s="1">
        <v>44701</v>
      </c>
      <c r="I43" s="1">
        <v>44701</v>
      </c>
      <c r="J43" t="s">
        <v>0</v>
      </c>
      <c r="K43" s="11" t="s">
        <v>80</v>
      </c>
      <c r="L43" s="16" t="str">
        <f>_xlfn.IFNA(VLOOKUP(A43,'Covered Call ETF - ZWH (fix)'!A:A,1,0),"N")</f>
        <v>N</v>
      </c>
      <c r="M43" t="e">
        <f ca="1">_xll.BDP($K43,M$1)</f>
        <v>#NAME?</v>
      </c>
      <c r="N43" s="18" t="e">
        <f ca="1">_xll.BDP($K43,N$1)</f>
        <v>#NAME?</v>
      </c>
      <c r="O43" t="e">
        <f ca="1">_xll.BDP($K43,O$1)</f>
        <v>#NAME?</v>
      </c>
      <c r="P43" s="12" t="e">
        <f ca="1">_xll.BDP($K43,P$1)</f>
        <v>#NAME?</v>
      </c>
      <c r="Q43" s="12" t="e">
        <f ca="1">_xll.BDP($K43,Q$1)</f>
        <v>#NAME?</v>
      </c>
      <c r="R43" s="12" t="e">
        <f ca="1">_xll.BDP($K43,R$1)</f>
        <v>#NAME?</v>
      </c>
      <c r="S43" s="12" t="e">
        <f ca="1">_xll.BDP($K43,S$1)</f>
        <v>#NAME?</v>
      </c>
      <c r="T43" s="12" t="e">
        <f ca="1">_xll.BDP($K43,T$1)</f>
        <v>#NAME?</v>
      </c>
      <c r="U43" s="12" t="e">
        <f ca="1">_xll.BDP($K43,U$1)</f>
        <v>#NAME?</v>
      </c>
      <c r="V43" t="e">
        <f ca="1">_xll.BDP($K43,V$1)</f>
        <v>#NAME?</v>
      </c>
      <c r="W43" t="e">
        <f ca="1">_xll.BDP($K43,W$1)</f>
        <v>#NAME?</v>
      </c>
      <c r="X43" t="e">
        <f ca="1">_xll.BDP($K43,X$1)</f>
        <v>#NAME?</v>
      </c>
      <c r="Y43" s="12" t="e">
        <f ca="1">_xll.BDP($K43,Y$1)</f>
        <v>#NAME?</v>
      </c>
      <c r="Z43" s="12" t="e">
        <f ca="1">_xll.BDP($K43,Z$1)</f>
        <v>#NAME?</v>
      </c>
      <c r="AA43" s="12" t="e">
        <f ca="1">_xll.BDP($K43,AA$1)</f>
        <v>#NAME?</v>
      </c>
      <c r="AB43" s="12" t="e">
        <f ca="1">_xll.BDP($K43,AB$1)</f>
        <v>#NAME?</v>
      </c>
      <c r="AC43" s="12" t="e">
        <f ca="1">_xll.BDP($K43,AC$1)</f>
        <v>#NAME?</v>
      </c>
      <c r="AD43" s="12" t="e">
        <f ca="1">_xll.BDP($K43,AD$1)</f>
        <v>#NAME?</v>
      </c>
      <c r="AE43" s="12" t="e">
        <f ca="1">_xll.BDP($K43,AE$1)</f>
        <v>#NAME?</v>
      </c>
      <c r="AF43" s="12" t="e">
        <f ca="1">_xll.BDP($K43,AF$1)</f>
        <v>#NAME?</v>
      </c>
      <c r="AG43" s="12" t="e">
        <f ca="1">_xll.BDP($K43,AG$1)</f>
        <v>#NAME?</v>
      </c>
      <c r="AH43" s="12" t="e">
        <f ca="1">_xll.BDP($K43,AH$1)</f>
        <v>#NAME?</v>
      </c>
      <c r="AI43" s="12" t="e">
        <f ca="1">_xll.BDP($K43,AI$1)</f>
        <v>#NAME?</v>
      </c>
    </row>
    <row r="44" spans="1:35" x14ac:dyDescent="0.2">
      <c r="A44" t="s">
        <v>99</v>
      </c>
      <c r="B44" t="s">
        <v>12</v>
      </c>
      <c r="C44">
        <v>34474</v>
      </c>
      <c r="D44">
        <v>114</v>
      </c>
      <c r="E44" s="12">
        <v>0.37164364999415844</v>
      </c>
      <c r="F44" t="s">
        <v>13</v>
      </c>
      <c r="G44" s="12">
        <v>1936028.76</v>
      </c>
      <c r="H44" s="1">
        <v>44701</v>
      </c>
      <c r="I44" s="1">
        <v>44701</v>
      </c>
      <c r="J44" t="s">
        <v>0</v>
      </c>
      <c r="K44" s="11" t="s">
        <v>99</v>
      </c>
      <c r="L44" s="16" t="str">
        <f>_xlfn.IFNA(VLOOKUP(A44,'Covered Call ETF - ZWH (fix)'!A:A,1,0),"N")</f>
        <v>N</v>
      </c>
      <c r="M44" t="e">
        <f ca="1">_xll.BDP($K44,M$1)</f>
        <v>#NAME?</v>
      </c>
      <c r="N44" s="18" t="e">
        <f ca="1">_xll.BDP($K44,N$1)</f>
        <v>#NAME?</v>
      </c>
      <c r="O44" t="e">
        <f ca="1">_xll.BDP($K44,O$1)</f>
        <v>#NAME?</v>
      </c>
      <c r="P44" s="12" t="e">
        <f ca="1">_xll.BDP($K44,P$1)</f>
        <v>#NAME?</v>
      </c>
      <c r="Q44" s="12" t="e">
        <f ca="1">_xll.BDP($K44,Q$1)</f>
        <v>#NAME?</v>
      </c>
      <c r="R44" s="12" t="e">
        <f ca="1">_xll.BDP($K44,R$1)</f>
        <v>#NAME?</v>
      </c>
      <c r="S44" s="12" t="e">
        <f ca="1">_xll.BDP($K44,S$1)</f>
        <v>#NAME?</v>
      </c>
      <c r="T44" s="12" t="e">
        <f ca="1">_xll.BDP($K44,T$1)</f>
        <v>#NAME?</v>
      </c>
      <c r="U44" s="12" t="e">
        <f ca="1">_xll.BDP($K44,U$1)</f>
        <v>#NAME?</v>
      </c>
      <c r="V44" t="e">
        <f ca="1">_xll.BDP($K44,V$1)</f>
        <v>#NAME?</v>
      </c>
      <c r="W44" t="e">
        <f ca="1">_xll.BDP($K44,W$1)</f>
        <v>#NAME?</v>
      </c>
      <c r="X44" t="e">
        <f ca="1">_xll.BDP($K44,X$1)</f>
        <v>#NAME?</v>
      </c>
      <c r="Y44" s="12" t="e">
        <f ca="1">_xll.BDP($K44,Y$1)</f>
        <v>#NAME?</v>
      </c>
      <c r="Z44" s="12" t="e">
        <f ca="1">_xll.BDP($K44,Z$1)</f>
        <v>#NAME?</v>
      </c>
      <c r="AA44" s="12" t="e">
        <f ca="1">_xll.BDP($K44,AA$1)</f>
        <v>#NAME?</v>
      </c>
      <c r="AB44" s="12" t="e">
        <f ca="1">_xll.BDP($K44,AB$1)</f>
        <v>#NAME?</v>
      </c>
      <c r="AC44" s="12" t="e">
        <f ca="1">_xll.BDP($K44,AC$1)</f>
        <v>#NAME?</v>
      </c>
      <c r="AD44" s="12" t="e">
        <f ca="1">_xll.BDP($K44,AD$1)</f>
        <v>#NAME?</v>
      </c>
      <c r="AE44" s="12" t="e">
        <f ca="1">_xll.BDP($K44,AE$1)</f>
        <v>#NAME?</v>
      </c>
      <c r="AF44" s="12" t="e">
        <f ca="1">_xll.BDP($K44,AF$1)</f>
        <v>#NAME?</v>
      </c>
      <c r="AG44" s="12" t="e">
        <f ca="1">_xll.BDP($K44,AG$1)</f>
        <v>#NAME?</v>
      </c>
      <c r="AH44" s="12" t="e">
        <f ca="1">_xll.BDP($K44,AH$1)</f>
        <v>#NAME?</v>
      </c>
      <c r="AI44" s="12" t="e">
        <f ca="1">_xll.BDP($K44,AI$1)</f>
        <v>#NAME?</v>
      </c>
    </row>
    <row r="45" spans="1:35" x14ac:dyDescent="0.2">
      <c r="A45" t="s">
        <v>95</v>
      </c>
      <c r="B45" t="s">
        <v>12</v>
      </c>
      <c r="C45">
        <v>203975</v>
      </c>
      <c r="D45">
        <v>674</v>
      </c>
      <c r="E45" s="12">
        <v>2.6360066351889202</v>
      </c>
      <c r="F45" t="s">
        <v>13</v>
      </c>
      <c r="G45" s="12">
        <v>13731930.189999999</v>
      </c>
      <c r="H45" s="1">
        <v>44701</v>
      </c>
      <c r="I45" s="1">
        <v>44701</v>
      </c>
      <c r="J45" t="s">
        <v>0</v>
      </c>
      <c r="K45" s="11" t="s">
        <v>95</v>
      </c>
      <c r="L45" s="16" t="str">
        <f>_xlfn.IFNA(VLOOKUP(A45,'Covered Call ETF - ZWH (fix)'!A:A,1,0),"N")</f>
        <v>PFE US Equity</v>
      </c>
      <c r="M45" t="e">
        <f ca="1">_xll.BDP($K45,M$1)</f>
        <v>#NAME?</v>
      </c>
      <c r="N45" s="18" t="e">
        <f ca="1">_xll.BDP($K45,N$1)</f>
        <v>#NAME?</v>
      </c>
      <c r="O45" t="e">
        <f ca="1">_xll.BDP($K45,O$1)</f>
        <v>#NAME?</v>
      </c>
      <c r="P45" s="12" t="e">
        <f ca="1">_xll.BDP($K45,P$1)</f>
        <v>#NAME?</v>
      </c>
      <c r="Q45" s="12" t="e">
        <f ca="1">_xll.BDP($K45,Q$1)</f>
        <v>#NAME?</v>
      </c>
      <c r="R45" s="12" t="e">
        <f ca="1">_xll.BDP($K45,R$1)</f>
        <v>#NAME?</v>
      </c>
      <c r="S45" s="12" t="e">
        <f ca="1">_xll.BDP($K45,S$1)</f>
        <v>#NAME?</v>
      </c>
      <c r="T45" s="12" t="e">
        <f ca="1">_xll.BDP($K45,T$1)</f>
        <v>#NAME?</v>
      </c>
      <c r="U45" s="12" t="e">
        <f ca="1">_xll.BDP($K45,U$1)</f>
        <v>#NAME?</v>
      </c>
      <c r="V45" t="e">
        <f ca="1">_xll.BDP($K45,V$1)</f>
        <v>#NAME?</v>
      </c>
      <c r="W45" t="e">
        <f ca="1">_xll.BDP($K45,W$1)</f>
        <v>#NAME?</v>
      </c>
      <c r="X45" t="e">
        <f ca="1">_xll.BDP($K45,X$1)</f>
        <v>#NAME?</v>
      </c>
      <c r="Y45" s="12" t="e">
        <f ca="1">_xll.BDP($K45,Y$1)</f>
        <v>#NAME?</v>
      </c>
      <c r="Z45" s="12" t="e">
        <f ca="1">_xll.BDP($K45,Z$1)</f>
        <v>#NAME?</v>
      </c>
      <c r="AA45" s="12" t="e">
        <f ca="1">_xll.BDP($K45,AA$1)</f>
        <v>#NAME?</v>
      </c>
      <c r="AB45" s="12" t="e">
        <f ca="1">_xll.BDP($K45,AB$1)</f>
        <v>#NAME?</v>
      </c>
      <c r="AC45" s="12" t="e">
        <f ca="1">_xll.BDP($K45,AC$1)</f>
        <v>#NAME?</v>
      </c>
      <c r="AD45" s="12" t="e">
        <f ca="1">_xll.BDP($K45,AD$1)</f>
        <v>#NAME?</v>
      </c>
      <c r="AE45" s="12" t="e">
        <f ca="1">_xll.BDP($K45,AE$1)</f>
        <v>#NAME?</v>
      </c>
      <c r="AF45" s="12" t="e">
        <f ca="1">_xll.BDP($K45,AF$1)</f>
        <v>#NAME?</v>
      </c>
      <c r="AG45" s="12" t="e">
        <f ca="1">_xll.BDP($K45,AG$1)</f>
        <v>#NAME?</v>
      </c>
      <c r="AH45" s="12" t="e">
        <f ca="1">_xll.BDP($K45,AH$1)</f>
        <v>#NAME?</v>
      </c>
      <c r="AI45" s="12" t="e">
        <f ca="1">_xll.BDP($K45,AI$1)</f>
        <v>#NAME?</v>
      </c>
    </row>
    <row r="46" spans="1:35" x14ac:dyDescent="0.2">
      <c r="A46" t="s">
        <v>81</v>
      </c>
      <c r="B46" t="s">
        <v>12</v>
      </c>
      <c r="C46">
        <v>23774</v>
      </c>
      <c r="D46">
        <v>79</v>
      </c>
      <c r="E46" s="12">
        <v>0.39237413353823225</v>
      </c>
      <c r="F46" t="s">
        <v>13</v>
      </c>
      <c r="G46" s="12">
        <v>2044021.49</v>
      </c>
      <c r="H46" s="1">
        <v>44701</v>
      </c>
      <c r="I46" s="1">
        <v>44701</v>
      </c>
      <c r="J46" t="s">
        <v>0</v>
      </c>
      <c r="K46" s="11" t="s">
        <v>81</v>
      </c>
      <c r="L46" s="16" t="str">
        <f>_xlfn.IFNA(VLOOKUP(A46,'Covered Call ETF - ZWH (fix)'!A:A,1,0),"N")</f>
        <v>N</v>
      </c>
      <c r="M46" t="e">
        <f ca="1">_xll.BDP($K46,M$1)</f>
        <v>#NAME?</v>
      </c>
      <c r="N46" s="18" t="e">
        <f ca="1">_xll.BDP($K46,N$1)</f>
        <v>#NAME?</v>
      </c>
      <c r="O46" t="e">
        <f ca="1">_xll.BDP($K46,O$1)</f>
        <v>#NAME?</v>
      </c>
      <c r="P46" s="12" t="e">
        <f ca="1">_xll.BDP($K46,P$1)</f>
        <v>#NAME?</v>
      </c>
      <c r="Q46" s="12" t="e">
        <f ca="1">_xll.BDP($K46,Q$1)</f>
        <v>#NAME?</v>
      </c>
      <c r="R46" s="12" t="e">
        <f ca="1">_xll.BDP($K46,R$1)</f>
        <v>#NAME?</v>
      </c>
      <c r="S46" s="12" t="e">
        <f ca="1">_xll.BDP($K46,S$1)</f>
        <v>#NAME?</v>
      </c>
      <c r="T46" s="12" t="e">
        <f ca="1">_xll.BDP($K46,T$1)</f>
        <v>#NAME?</v>
      </c>
      <c r="U46" s="12" t="e">
        <f ca="1">_xll.BDP($K46,U$1)</f>
        <v>#NAME?</v>
      </c>
      <c r="V46" t="e">
        <f ca="1">_xll.BDP($K46,V$1)</f>
        <v>#NAME?</v>
      </c>
      <c r="W46" t="e">
        <f ca="1">_xll.BDP($K46,W$1)</f>
        <v>#NAME?</v>
      </c>
      <c r="X46" t="e">
        <f ca="1">_xll.BDP($K46,X$1)</f>
        <v>#NAME?</v>
      </c>
      <c r="Y46" s="12" t="e">
        <f ca="1">_xll.BDP($K46,Y$1)</f>
        <v>#NAME?</v>
      </c>
      <c r="Z46" s="12" t="e">
        <f ca="1">_xll.BDP($K46,Z$1)</f>
        <v>#NAME?</v>
      </c>
      <c r="AA46" s="12" t="e">
        <f ca="1">_xll.BDP($K46,AA$1)</f>
        <v>#NAME?</v>
      </c>
      <c r="AB46" s="12" t="e">
        <f ca="1">_xll.BDP($K46,AB$1)</f>
        <v>#NAME?</v>
      </c>
      <c r="AC46" s="12" t="e">
        <f ca="1">_xll.BDP($K46,AC$1)</f>
        <v>#NAME?</v>
      </c>
      <c r="AD46" s="12" t="e">
        <f ca="1">_xll.BDP($K46,AD$1)</f>
        <v>#NAME?</v>
      </c>
      <c r="AE46" s="12" t="e">
        <f ca="1">_xll.BDP($K46,AE$1)</f>
        <v>#NAME?</v>
      </c>
      <c r="AF46" s="12" t="e">
        <f ca="1">_xll.BDP($K46,AF$1)</f>
        <v>#NAME?</v>
      </c>
      <c r="AG46" s="12" t="e">
        <f ca="1">_xll.BDP($K46,AG$1)</f>
        <v>#NAME?</v>
      </c>
      <c r="AH46" s="12" t="e">
        <f ca="1">_xll.BDP($K46,AH$1)</f>
        <v>#NAME?</v>
      </c>
      <c r="AI46" s="12" t="e">
        <f ca="1">_xll.BDP($K46,AI$1)</f>
        <v>#NAME?</v>
      </c>
    </row>
    <row r="47" spans="1:35" x14ac:dyDescent="0.2">
      <c r="A47" t="s">
        <v>64</v>
      </c>
      <c r="B47" t="s">
        <v>12</v>
      </c>
      <c r="C47">
        <v>105844</v>
      </c>
      <c r="D47">
        <v>350</v>
      </c>
      <c r="E47" s="12">
        <v>2.4387570010672244</v>
      </c>
      <c r="F47" t="s">
        <v>13</v>
      </c>
      <c r="G47" s="12">
        <v>12704384.140000001</v>
      </c>
      <c r="H47" s="1">
        <v>44701</v>
      </c>
      <c r="I47" s="1">
        <v>44701</v>
      </c>
      <c r="J47" t="s">
        <v>0</v>
      </c>
      <c r="K47" s="11" t="s">
        <v>64</v>
      </c>
      <c r="L47" s="16" t="str">
        <f>_xlfn.IFNA(VLOOKUP(A47,'Covered Call ETF - ZWH (fix)'!A:A,1,0),"N")</f>
        <v>MRK US Equity</v>
      </c>
      <c r="M47" t="e">
        <f ca="1">_xll.BDP($K47,M$1)</f>
        <v>#NAME?</v>
      </c>
      <c r="N47" s="18" t="e">
        <f ca="1">_xll.BDP($K47,N$1)</f>
        <v>#NAME?</v>
      </c>
      <c r="O47" t="e">
        <f ca="1">_xll.BDP($K47,O$1)</f>
        <v>#NAME?</v>
      </c>
      <c r="P47" s="12" t="e">
        <f ca="1">_xll.BDP($K47,P$1)</f>
        <v>#NAME?</v>
      </c>
      <c r="Q47" s="12" t="e">
        <f ca="1">_xll.BDP($K47,Q$1)</f>
        <v>#NAME?</v>
      </c>
      <c r="R47" s="12" t="e">
        <f ca="1">_xll.BDP($K47,R$1)</f>
        <v>#NAME?</v>
      </c>
      <c r="S47" s="12" t="e">
        <f ca="1">_xll.BDP($K47,S$1)</f>
        <v>#NAME?</v>
      </c>
      <c r="T47" s="12" t="e">
        <f ca="1">_xll.BDP($K47,T$1)</f>
        <v>#NAME?</v>
      </c>
      <c r="U47" s="12" t="e">
        <f ca="1">_xll.BDP($K47,U$1)</f>
        <v>#NAME?</v>
      </c>
      <c r="V47" t="e">
        <f ca="1">_xll.BDP($K47,V$1)</f>
        <v>#NAME?</v>
      </c>
      <c r="W47" t="e">
        <f ca="1">_xll.BDP($K47,W$1)</f>
        <v>#NAME?</v>
      </c>
      <c r="X47" t="e">
        <f ca="1">_xll.BDP($K47,X$1)</f>
        <v>#NAME?</v>
      </c>
      <c r="Y47" s="12" t="e">
        <f ca="1">_xll.BDP($K47,Y$1)</f>
        <v>#NAME?</v>
      </c>
      <c r="Z47" s="12" t="e">
        <f ca="1">_xll.BDP($K47,Z$1)</f>
        <v>#NAME?</v>
      </c>
      <c r="AA47" s="12" t="e">
        <f ca="1">_xll.BDP($K47,AA$1)</f>
        <v>#NAME?</v>
      </c>
      <c r="AB47" s="12" t="e">
        <f ca="1">_xll.BDP($K47,AB$1)</f>
        <v>#NAME?</v>
      </c>
      <c r="AC47" s="12" t="e">
        <f ca="1">_xll.BDP($K47,AC$1)</f>
        <v>#NAME?</v>
      </c>
      <c r="AD47" s="12" t="e">
        <f ca="1">_xll.BDP($K47,AD$1)</f>
        <v>#NAME?</v>
      </c>
      <c r="AE47" s="12" t="e">
        <f ca="1">_xll.BDP($K47,AE$1)</f>
        <v>#NAME?</v>
      </c>
      <c r="AF47" s="12" t="e">
        <f ca="1">_xll.BDP($K47,AF$1)</f>
        <v>#NAME?</v>
      </c>
      <c r="AG47" s="12" t="e">
        <f ca="1">_xll.BDP($K47,AG$1)</f>
        <v>#NAME?</v>
      </c>
      <c r="AH47" s="12" t="e">
        <f ca="1">_xll.BDP($K47,AH$1)</f>
        <v>#NAME?</v>
      </c>
      <c r="AI47" s="12" t="e">
        <f ca="1">_xll.BDP($K47,AI$1)</f>
        <v>#NAME?</v>
      </c>
    </row>
    <row r="48" spans="1:35" x14ac:dyDescent="0.2">
      <c r="A48" t="s">
        <v>49</v>
      </c>
      <c r="B48" t="s">
        <v>12</v>
      </c>
      <c r="C48">
        <v>5416</v>
      </c>
      <c r="D48">
        <v>18</v>
      </c>
      <c r="E48" s="12">
        <v>0.26320021786781622</v>
      </c>
      <c r="F48" t="s">
        <v>13</v>
      </c>
      <c r="G48" s="12">
        <v>1371106.95</v>
      </c>
      <c r="H48" s="1">
        <v>44701</v>
      </c>
      <c r="I48" s="1">
        <v>44701</v>
      </c>
      <c r="J48" t="s">
        <v>0</v>
      </c>
      <c r="K48" s="11" t="s">
        <v>49</v>
      </c>
      <c r="L48" s="16" t="str">
        <f>_xlfn.IFNA(VLOOKUP(A48,'Covered Call ETF - ZWH (fix)'!A:A,1,0),"N")</f>
        <v>N</v>
      </c>
      <c r="M48" t="e">
        <f ca="1">_xll.BDP($K48,M$1)</f>
        <v>#NAME?</v>
      </c>
      <c r="N48" s="18" t="e">
        <f ca="1">_xll.BDP($K48,N$1)</f>
        <v>#NAME?</v>
      </c>
      <c r="O48" t="e">
        <f ca="1">_xll.BDP($K48,O$1)</f>
        <v>#NAME?</v>
      </c>
      <c r="P48" s="12" t="e">
        <f ca="1">_xll.BDP($K48,P$1)</f>
        <v>#NAME?</v>
      </c>
      <c r="Q48" s="12" t="e">
        <f ca="1">_xll.BDP($K48,Q$1)</f>
        <v>#NAME?</v>
      </c>
      <c r="R48" s="12" t="e">
        <f ca="1">_xll.BDP($K48,R$1)</f>
        <v>#NAME?</v>
      </c>
      <c r="S48" s="12" t="e">
        <f ca="1">_xll.BDP($K48,S$1)</f>
        <v>#NAME?</v>
      </c>
      <c r="T48" s="12" t="e">
        <f ca="1">_xll.BDP($K48,T$1)</f>
        <v>#NAME?</v>
      </c>
      <c r="U48" s="12" t="e">
        <f ca="1">_xll.BDP($K48,U$1)</f>
        <v>#NAME?</v>
      </c>
      <c r="V48" t="e">
        <f ca="1">_xll.BDP($K48,V$1)</f>
        <v>#NAME?</v>
      </c>
      <c r="W48" t="e">
        <f ca="1">_xll.BDP($K48,W$1)</f>
        <v>#NAME?</v>
      </c>
      <c r="X48" t="e">
        <f ca="1">_xll.BDP($K48,X$1)</f>
        <v>#NAME?</v>
      </c>
      <c r="Y48" s="12" t="e">
        <f ca="1">_xll.BDP($K48,Y$1)</f>
        <v>#NAME?</v>
      </c>
      <c r="Z48" s="12" t="e">
        <f ca="1">_xll.BDP($K48,Z$1)</f>
        <v>#NAME?</v>
      </c>
      <c r="AA48" s="12" t="e">
        <f ca="1">_xll.BDP($K48,AA$1)</f>
        <v>#NAME?</v>
      </c>
      <c r="AB48" s="12" t="e">
        <f ca="1">_xll.BDP($K48,AB$1)</f>
        <v>#NAME?</v>
      </c>
      <c r="AC48" s="12" t="e">
        <f ca="1">_xll.BDP($K48,AC$1)</f>
        <v>#NAME?</v>
      </c>
      <c r="AD48" s="12" t="e">
        <f ca="1">_xll.BDP($K48,AD$1)</f>
        <v>#NAME?</v>
      </c>
      <c r="AE48" s="12" t="e">
        <f ca="1">_xll.BDP($K48,AE$1)</f>
        <v>#NAME?</v>
      </c>
      <c r="AF48" s="12" t="e">
        <f ca="1">_xll.BDP($K48,AF$1)</f>
        <v>#NAME?</v>
      </c>
      <c r="AG48" s="12" t="e">
        <f ca="1">_xll.BDP($K48,AG$1)</f>
        <v>#NAME?</v>
      </c>
      <c r="AH48" s="12" t="e">
        <f ca="1">_xll.BDP($K48,AH$1)</f>
        <v>#NAME?</v>
      </c>
      <c r="AI48" s="12" t="e">
        <f ca="1">_xll.BDP($K48,AI$1)</f>
        <v>#NAME?</v>
      </c>
    </row>
    <row r="49" spans="1:35" x14ac:dyDescent="0.2">
      <c r="A49" t="s">
        <v>35</v>
      </c>
      <c r="B49" t="s">
        <v>12</v>
      </c>
      <c r="C49">
        <v>5938</v>
      </c>
      <c r="D49">
        <v>20</v>
      </c>
      <c r="E49" s="12">
        <v>0.14720157837649711</v>
      </c>
      <c r="F49" t="s">
        <v>13</v>
      </c>
      <c r="G49" s="12">
        <v>766827.28</v>
      </c>
      <c r="H49" s="1">
        <v>44701</v>
      </c>
      <c r="I49" s="1">
        <v>44701</v>
      </c>
      <c r="J49" t="s">
        <v>0</v>
      </c>
      <c r="K49" s="11" t="s">
        <v>35</v>
      </c>
      <c r="L49" s="16" t="str">
        <f>_xlfn.IFNA(VLOOKUP(A49,'Covered Call ETF - ZWH (fix)'!A:A,1,0),"N")</f>
        <v>N</v>
      </c>
      <c r="M49" t="e">
        <f ca="1">_xll.BDP($K49,M$1)</f>
        <v>#NAME?</v>
      </c>
      <c r="N49" s="18" t="e">
        <f ca="1">_xll.BDP($K49,N$1)</f>
        <v>#NAME?</v>
      </c>
      <c r="O49" t="e">
        <f ca="1">_xll.BDP($K49,O$1)</f>
        <v>#NAME?</v>
      </c>
      <c r="P49" s="12" t="e">
        <f ca="1">_xll.BDP($K49,P$1)</f>
        <v>#NAME?</v>
      </c>
      <c r="Q49" s="12" t="e">
        <f ca="1">_xll.BDP($K49,Q$1)</f>
        <v>#NAME?</v>
      </c>
      <c r="R49" s="12" t="e">
        <f ca="1">_xll.BDP($K49,R$1)</f>
        <v>#NAME?</v>
      </c>
      <c r="S49" s="12" t="e">
        <f ca="1">_xll.BDP($K49,S$1)</f>
        <v>#NAME?</v>
      </c>
      <c r="T49" s="12" t="e">
        <f ca="1">_xll.BDP($K49,T$1)</f>
        <v>#NAME?</v>
      </c>
      <c r="U49" s="12" t="e">
        <f ca="1">_xll.BDP($K49,U$1)</f>
        <v>#NAME?</v>
      </c>
      <c r="V49" t="e">
        <f ca="1">_xll.BDP($K49,V$1)</f>
        <v>#NAME?</v>
      </c>
      <c r="W49" t="e">
        <f ca="1">_xll.BDP($K49,W$1)</f>
        <v>#NAME?</v>
      </c>
      <c r="X49" t="e">
        <f ca="1">_xll.BDP($K49,X$1)</f>
        <v>#NAME?</v>
      </c>
      <c r="Y49" s="12" t="e">
        <f ca="1">_xll.BDP($K49,Y$1)</f>
        <v>#NAME?</v>
      </c>
      <c r="Z49" s="12" t="e">
        <f ca="1">_xll.BDP($K49,Z$1)</f>
        <v>#NAME?</v>
      </c>
      <c r="AA49" s="12" t="e">
        <f ca="1">_xll.BDP($K49,AA$1)</f>
        <v>#NAME?</v>
      </c>
      <c r="AB49" s="12" t="e">
        <f ca="1">_xll.BDP($K49,AB$1)</f>
        <v>#NAME?</v>
      </c>
      <c r="AC49" s="12" t="e">
        <f ca="1">_xll.BDP($K49,AC$1)</f>
        <v>#NAME?</v>
      </c>
      <c r="AD49" s="12" t="e">
        <f ca="1">_xll.BDP($K49,AD$1)</f>
        <v>#NAME?</v>
      </c>
      <c r="AE49" s="12" t="e">
        <f ca="1">_xll.BDP($K49,AE$1)</f>
        <v>#NAME?</v>
      </c>
      <c r="AF49" s="12" t="e">
        <f ca="1">_xll.BDP($K49,AF$1)</f>
        <v>#NAME?</v>
      </c>
      <c r="AG49" s="12" t="e">
        <f ca="1">_xll.BDP($K49,AG$1)</f>
        <v>#NAME?</v>
      </c>
      <c r="AH49" s="12" t="e">
        <f ca="1">_xll.BDP($K49,AH$1)</f>
        <v>#NAME?</v>
      </c>
      <c r="AI49" s="12" t="e">
        <f ca="1">_xll.BDP($K49,AI$1)</f>
        <v>#NAME?</v>
      </c>
    </row>
    <row r="50" spans="1:35" x14ac:dyDescent="0.2">
      <c r="A50" t="s">
        <v>53</v>
      </c>
      <c r="B50" t="s">
        <v>12</v>
      </c>
      <c r="C50">
        <v>159256</v>
      </c>
      <c r="D50">
        <v>526</v>
      </c>
      <c r="E50" s="12">
        <v>2.3918928282988863</v>
      </c>
      <c r="F50" t="s">
        <v>13</v>
      </c>
      <c r="G50" s="12">
        <v>12460251.390000001</v>
      </c>
      <c r="H50" s="1">
        <v>44701</v>
      </c>
      <c r="I50" s="1">
        <v>44701</v>
      </c>
      <c r="J50" t="s">
        <v>0</v>
      </c>
      <c r="K50" s="11" t="s">
        <v>53</v>
      </c>
      <c r="L50" s="16" t="str">
        <f>_xlfn.IFNA(VLOOKUP(A50,'Covered Call ETF - ZWH (fix)'!A:A,1,0),"N")</f>
        <v>KO US Equity</v>
      </c>
      <c r="M50" t="e">
        <f ca="1">_xll.BDP($K50,M$1)</f>
        <v>#NAME?</v>
      </c>
      <c r="N50" s="18" t="e">
        <f ca="1">_xll.BDP($K50,N$1)</f>
        <v>#NAME?</v>
      </c>
      <c r="O50" t="e">
        <f ca="1">_xll.BDP($K50,O$1)</f>
        <v>#NAME?</v>
      </c>
      <c r="P50" s="12" t="e">
        <f ca="1">_xll.BDP($K50,P$1)</f>
        <v>#NAME?</v>
      </c>
      <c r="Q50" s="12" t="e">
        <f ca="1">_xll.BDP($K50,Q$1)</f>
        <v>#NAME?</v>
      </c>
      <c r="R50" s="12" t="e">
        <f ca="1">_xll.BDP($K50,R$1)</f>
        <v>#NAME?</v>
      </c>
      <c r="S50" s="12" t="e">
        <f ca="1">_xll.BDP($K50,S$1)</f>
        <v>#NAME?</v>
      </c>
      <c r="T50" s="12" t="e">
        <f ca="1">_xll.BDP($K50,T$1)</f>
        <v>#NAME?</v>
      </c>
      <c r="U50" s="12" t="e">
        <f ca="1">_xll.BDP($K50,U$1)</f>
        <v>#NAME?</v>
      </c>
      <c r="V50" t="e">
        <f ca="1">_xll.BDP($K50,V$1)</f>
        <v>#NAME?</v>
      </c>
      <c r="W50" t="e">
        <f ca="1">_xll.BDP($K50,W$1)</f>
        <v>#NAME?</v>
      </c>
      <c r="X50" t="e">
        <f ca="1">_xll.BDP($K50,X$1)</f>
        <v>#NAME?</v>
      </c>
      <c r="Y50" s="12" t="e">
        <f ca="1">_xll.BDP($K50,Y$1)</f>
        <v>#NAME?</v>
      </c>
      <c r="Z50" s="12" t="e">
        <f ca="1">_xll.BDP($K50,Z$1)</f>
        <v>#NAME?</v>
      </c>
      <c r="AA50" s="12" t="e">
        <f ca="1">_xll.BDP($K50,AA$1)</f>
        <v>#NAME?</v>
      </c>
      <c r="AB50" s="12" t="e">
        <f ca="1">_xll.BDP($K50,AB$1)</f>
        <v>#NAME?</v>
      </c>
      <c r="AC50" s="12" t="e">
        <f ca="1">_xll.BDP($K50,AC$1)</f>
        <v>#NAME?</v>
      </c>
      <c r="AD50" s="12" t="e">
        <f ca="1">_xll.BDP($K50,AD$1)</f>
        <v>#NAME?</v>
      </c>
      <c r="AE50" s="12" t="e">
        <f ca="1">_xll.BDP($K50,AE$1)</f>
        <v>#NAME?</v>
      </c>
      <c r="AF50" s="12" t="e">
        <f ca="1">_xll.BDP($K50,AF$1)</f>
        <v>#NAME?</v>
      </c>
      <c r="AG50" s="12" t="e">
        <f ca="1">_xll.BDP($K50,AG$1)</f>
        <v>#NAME?</v>
      </c>
      <c r="AH50" s="12" t="e">
        <f ca="1">_xll.BDP($K50,AH$1)</f>
        <v>#NAME?</v>
      </c>
      <c r="AI50" s="12" t="e">
        <f ca="1">_xll.BDP($K50,AI$1)</f>
        <v>#NAME?</v>
      </c>
    </row>
    <row r="51" spans="1:35" x14ac:dyDescent="0.2">
      <c r="A51" t="s">
        <v>105</v>
      </c>
      <c r="B51" t="s">
        <v>12</v>
      </c>
      <c r="C51">
        <v>41920</v>
      </c>
      <c r="D51">
        <v>139</v>
      </c>
      <c r="E51" s="12">
        <v>0.48681221192070423</v>
      </c>
      <c r="F51" t="s">
        <v>13</v>
      </c>
      <c r="G51" s="12">
        <v>2535984.25</v>
      </c>
      <c r="H51" s="1">
        <v>44701</v>
      </c>
      <c r="I51" s="1">
        <v>44701</v>
      </c>
      <c r="J51" t="s">
        <v>0</v>
      </c>
      <c r="K51" s="11" t="s">
        <v>105</v>
      </c>
      <c r="L51" s="16" t="str">
        <f>_xlfn.IFNA(VLOOKUP(A51,'Covered Call ETF - ZWH (fix)'!A:A,1,0),"N")</f>
        <v>N</v>
      </c>
      <c r="M51" t="e">
        <f ca="1">_xll.BDP($K51,M$1)</f>
        <v>#NAME?</v>
      </c>
      <c r="N51" s="18" t="e">
        <f ca="1">_xll.BDP($K51,N$1)</f>
        <v>#NAME?</v>
      </c>
      <c r="O51" t="e">
        <f ca="1">_xll.BDP($K51,O$1)</f>
        <v>#NAME?</v>
      </c>
      <c r="P51" s="12" t="e">
        <f ca="1">_xll.BDP($K51,P$1)</f>
        <v>#NAME?</v>
      </c>
      <c r="Q51" s="12" t="e">
        <f ca="1">_xll.BDP($K51,Q$1)</f>
        <v>#NAME?</v>
      </c>
      <c r="R51" s="12" t="e">
        <f ca="1">_xll.BDP($K51,R$1)</f>
        <v>#NAME?</v>
      </c>
      <c r="S51" s="12" t="e">
        <f ca="1">_xll.BDP($K51,S$1)</f>
        <v>#NAME?</v>
      </c>
      <c r="T51" s="12" t="e">
        <f ca="1">_xll.BDP($K51,T$1)</f>
        <v>#NAME?</v>
      </c>
      <c r="U51" s="12" t="e">
        <f ca="1">_xll.BDP($K51,U$1)</f>
        <v>#NAME?</v>
      </c>
      <c r="V51" t="e">
        <f ca="1">_xll.BDP($K51,V$1)</f>
        <v>#NAME?</v>
      </c>
      <c r="W51" t="e">
        <f ca="1">_xll.BDP($K51,W$1)</f>
        <v>#NAME?</v>
      </c>
      <c r="X51" t="e">
        <f ca="1">_xll.BDP($K51,X$1)</f>
        <v>#NAME?</v>
      </c>
      <c r="Y51" s="12" t="e">
        <f ca="1">_xll.BDP($K51,Y$1)</f>
        <v>#NAME?</v>
      </c>
      <c r="Z51" s="12" t="e">
        <f ca="1">_xll.BDP($K51,Z$1)</f>
        <v>#NAME?</v>
      </c>
      <c r="AA51" s="12" t="e">
        <f ca="1">_xll.BDP($K51,AA$1)</f>
        <v>#NAME?</v>
      </c>
      <c r="AB51" s="12" t="e">
        <f ca="1">_xll.BDP($K51,AB$1)</f>
        <v>#NAME?</v>
      </c>
      <c r="AC51" s="12" t="e">
        <f ca="1">_xll.BDP($K51,AC$1)</f>
        <v>#NAME?</v>
      </c>
      <c r="AD51" s="12" t="e">
        <f ca="1">_xll.BDP($K51,AD$1)</f>
        <v>#NAME?</v>
      </c>
      <c r="AE51" s="12" t="e">
        <f ca="1">_xll.BDP($K51,AE$1)</f>
        <v>#NAME?</v>
      </c>
      <c r="AF51" s="12" t="e">
        <f ca="1">_xll.BDP($K51,AF$1)</f>
        <v>#NAME?</v>
      </c>
      <c r="AG51" s="12" t="e">
        <f ca="1">_xll.BDP($K51,AG$1)</f>
        <v>#NAME?</v>
      </c>
      <c r="AH51" s="12" t="e">
        <f ca="1">_xll.BDP($K51,AH$1)</f>
        <v>#NAME?</v>
      </c>
      <c r="AI51" s="12" t="e">
        <f ca="1">_xll.BDP($K51,AI$1)</f>
        <v>#NAME?</v>
      </c>
    </row>
    <row r="52" spans="1:35" x14ac:dyDescent="0.2">
      <c r="A52" t="s">
        <v>48</v>
      </c>
      <c r="B52" t="s">
        <v>12</v>
      </c>
      <c r="C52">
        <v>6552</v>
      </c>
      <c r="D52">
        <v>22</v>
      </c>
      <c r="E52" s="12">
        <v>0.25837520893896349</v>
      </c>
      <c r="F52" t="s">
        <v>13</v>
      </c>
      <c r="G52" s="12">
        <v>1345971.7</v>
      </c>
      <c r="H52" s="1">
        <v>44701</v>
      </c>
      <c r="I52" s="1">
        <v>44701</v>
      </c>
      <c r="J52" t="s">
        <v>0</v>
      </c>
      <c r="K52" s="11" t="s">
        <v>48</v>
      </c>
      <c r="L52" s="16" t="str">
        <f>_xlfn.IFNA(VLOOKUP(A52,'Covered Call ETF - ZWH (fix)'!A:A,1,0),"N")</f>
        <v>N</v>
      </c>
      <c r="M52" t="e">
        <f ca="1">_xll.BDP($K52,M$1)</f>
        <v>#NAME?</v>
      </c>
      <c r="N52" s="18" t="e">
        <f ca="1">_xll.BDP($K52,N$1)</f>
        <v>#NAME?</v>
      </c>
      <c r="O52" t="e">
        <f ca="1">_xll.BDP($K52,O$1)</f>
        <v>#NAME?</v>
      </c>
      <c r="P52" s="12" t="e">
        <f ca="1">_xll.BDP($K52,P$1)</f>
        <v>#NAME?</v>
      </c>
      <c r="Q52" s="12" t="e">
        <f ca="1">_xll.BDP($K52,Q$1)</f>
        <v>#NAME?</v>
      </c>
      <c r="R52" s="12" t="e">
        <f ca="1">_xll.BDP($K52,R$1)</f>
        <v>#NAME?</v>
      </c>
      <c r="S52" s="12" t="e">
        <f ca="1">_xll.BDP($K52,S$1)</f>
        <v>#NAME?</v>
      </c>
      <c r="T52" s="12" t="e">
        <f ca="1">_xll.BDP($K52,T$1)</f>
        <v>#NAME?</v>
      </c>
      <c r="U52" s="12" t="e">
        <f ca="1">_xll.BDP($K52,U$1)</f>
        <v>#NAME?</v>
      </c>
      <c r="V52" t="e">
        <f ca="1">_xll.BDP($K52,V$1)</f>
        <v>#NAME?</v>
      </c>
      <c r="W52" t="e">
        <f ca="1">_xll.BDP($K52,W$1)</f>
        <v>#NAME?</v>
      </c>
      <c r="X52" t="e">
        <f ca="1">_xll.BDP($K52,X$1)</f>
        <v>#NAME?</v>
      </c>
      <c r="Y52" s="12" t="e">
        <f ca="1">_xll.BDP($K52,Y$1)</f>
        <v>#NAME?</v>
      </c>
      <c r="Z52" s="12" t="e">
        <f ca="1">_xll.BDP($K52,Z$1)</f>
        <v>#NAME?</v>
      </c>
      <c r="AA52" s="12" t="e">
        <f ca="1">_xll.BDP($K52,AA$1)</f>
        <v>#NAME?</v>
      </c>
      <c r="AB52" s="12" t="e">
        <f ca="1">_xll.BDP($K52,AB$1)</f>
        <v>#NAME?</v>
      </c>
      <c r="AC52" s="12" t="e">
        <f ca="1">_xll.BDP($K52,AC$1)</f>
        <v>#NAME?</v>
      </c>
      <c r="AD52" s="12" t="e">
        <f ca="1">_xll.BDP($K52,AD$1)</f>
        <v>#NAME?</v>
      </c>
      <c r="AE52" s="12" t="e">
        <f ca="1">_xll.BDP($K52,AE$1)</f>
        <v>#NAME?</v>
      </c>
      <c r="AF52" s="12" t="e">
        <f ca="1">_xll.BDP($K52,AF$1)</f>
        <v>#NAME?</v>
      </c>
      <c r="AG52" s="12" t="e">
        <f ca="1">_xll.BDP($K52,AG$1)</f>
        <v>#NAME?</v>
      </c>
      <c r="AH52" s="12" t="e">
        <f ca="1">_xll.BDP($K52,AH$1)</f>
        <v>#NAME?</v>
      </c>
      <c r="AI52" s="12" t="e">
        <f ca="1">_xll.BDP($K52,AI$1)</f>
        <v>#NAME?</v>
      </c>
    </row>
    <row r="53" spans="1:35" x14ac:dyDescent="0.2">
      <c r="A53" t="s">
        <v>103</v>
      </c>
      <c r="B53" t="s">
        <v>12</v>
      </c>
      <c r="C53">
        <v>50746</v>
      </c>
      <c r="D53">
        <v>168</v>
      </c>
      <c r="E53" s="12">
        <v>2.027392953850359</v>
      </c>
      <c r="F53" t="s">
        <v>13</v>
      </c>
      <c r="G53" s="12">
        <v>10561437.189999999</v>
      </c>
      <c r="H53" s="1">
        <v>44701</v>
      </c>
      <c r="I53" s="1">
        <v>44701</v>
      </c>
      <c r="J53" t="s">
        <v>0</v>
      </c>
      <c r="K53" s="11" t="s">
        <v>103</v>
      </c>
      <c r="L53" s="16" t="str">
        <f>_xlfn.IFNA(VLOOKUP(A53,'Covered Call ETF - ZWH (fix)'!A:A,1,0),"N")</f>
        <v>N</v>
      </c>
      <c r="M53" t="e">
        <f ca="1">_xll.BDP($K53,M$1)</f>
        <v>#NAME?</v>
      </c>
      <c r="N53" s="18" t="e">
        <f ca="1">_xll.BDP($K53,N$1)</f>
        <v>#NAME?</v>
      </c>
      <c r="O53" t="e">
        <f ca="1">_xll.BDP($K53,O$1)</f>
        <v>#NAME?</v>
      </c>
      <c r="P53" s="12" t="e">
        <f ca="1">_xll.BDP($K53,P$1)</f>
        <v>#NAME?</v>
      </c>
      <c r="Q53" s="12" t="e">
        <f ca="1">_xll.BDP($K53,Q$1)</f>
        <v>#NAME?</v>
      </c>
      <c r="R53" s="12" t="e">
        <f ca="1">_xll.BDP($K53,R$1)</f>
        <v>#NAME?</v>
      </c>
      <c r="S53" s="12" t="e">
        <f ca="1">_xll.BDP($K53,S$1)</f>
        <v>#NAME?</v>
      </c>
      <c r="T53" s="12" t="e">
        <f ca="1">_xll.BDP($K53,T$1)</f>
        <v>#NAME?</v>
      </c>
      <c r="U53" s="12" t="e">
        <f ca="1">_xll.BDP($K53,U$1)</f>
        <v>#NAME?</v>
      </c>
      <c r="V53" t="e">
        <f ca="1">_xll.BDP($K53,V$1)</f>
        <v>#NAME?</v>
      </c>
      <c r="W53" t="e">
        <f ca="1">_xll.BDP($K53,W$1)</f>
        <v>#NAME?</v>
      </c>
      <c r="X53" t="e">
        <f ca="1">_xll.BDP($K53,X$1)</f>
        <v>#NAME?</v>
      </c>
      <c r="Y53" s="12" t="e">
        <f ca="1">_xll.BDP($K53,Y$1)</f>
        <v>#NAME?</v>
      </c>
      <c r="Z53" s="12" t="e">
        <f ca="1">_xll.BDP($K53,Z$1)</f>
        <v>#NAME?</v>
      </c>
      <c r="AA53" s="12" t="e">
        <f ca="1">_xll.BDP($K53,AA$1)</f>
        <v>#NAME?</v>
      </c>
      <c r="AB53" s="12" t="e">
        <f ca="1">_xll.BDP($K53,AB$1)</f>
        <v>#NAME?</v>
      </c>
      <c r="AC53" s="12" t="e">
        <f ca="1">_xll.BDP($K53,AC$1)</f>
        <v>#NAME?</v>
      </c>
      <c r="AD53" s="12" t="e">
        <f ca="1">_xll.BDP($K53,AD$1)</f>
        <v>#NAME?</v>
      </c>
      <c r="AE53" s="12" t="e">
        <f ca="1">_xll.BDP($K53,AE$1)</f>
        <v>#NAME?</v>
      </c>
      <c r="AF53" s="12" t="e">
        <f ca="1">_xll.BDP($K53,AF$1)</f>
        <v>#NAME?</v>
      </c>
      <c r="AG53" s="12" t="e">
        <f ca="1">_xll.BDP($K53,AG$1)</f>
        <v>#NAME?</v>
      </c>
      <c r="AH53" s="12" t="e">
        <f ca="1">_xll.BDP($K53,AH$1)</f>
        <v>#NAME?</v>
      </c>
      <c r="AI53" s="12" t="e">
        <f ca="1">_xll.BDP($K53,AI$1)</f>
        <v>#NAME?</v>
      </c>
    </row>
    <row r="54" spans="1:35" x14ac:dyDescent="0.2">
      <c r="A54" t="s">
        <v>87</v>
      </c>
      <c r="B54" t="s">
        <v>12</v>
      </c>
      <c r="C54">
        <v>83023</v>
      </c>
      <c r="D54">
        <v>274</v>
      </c>
      <c r="E54" s="12">
        <v>1.5579549281278198</v>
      </c>
      <c r="F54" t="s">
        <v>13</v>
      </c>
      <c r="G54" s="12">
        <v>8115961.4800000004</v>
      </c>
      <c r="H54" s="1">
        <v>44701</v>
      </c>
      <c r="I54" s="1">
        <v>44701</v>
      </c>
      <c r="J54" t="s">
        <v>0</v>
      </c>
      <c r="K54" s="11" t="s">
        <v>87</v>
      </c>
      <c r="L54" s="16" t="str">
        <f>_xlfn.IFNA(VLOOKUP(A54,'Covered Call ETF - ZWH (fix)'!A:A,1,0),"N")</f>
        <v>N</v>
      </c>
      <c r="M54" t="e">
        <f ca="1">_xll.BDP($K54,M$1)</f>
        <v>#NAME?</v>
      </c>
      <c r="N54" s="18" t="e">
        <f ca="1">_xll.BDP($K54,N$1)</f>
        <v>#NAME?</v>
      </c>
      <c r="O54" t="e">
        <f ca="1">_xll.BDP($K54,O$1)</f>
        <v>#NAME?</v>
      </c>
      <c r="P54" s="12" t="e">
        <f ca="1">_xll.BDP($K54,P$1)</f>
        <v>#NAME?</v>
      </c>
      <c r="Q54" s="12" t="e">
        <f ca="1">_xll.BDP($K54,Q$1)</f>
        <v>#NAME?</v>
      </c>
      <c r="R54" s="12" t="e">
        <f ca="1">_xll.BDP($K54,R$1)</f>
        <v>#NAME?</v>
      </c>
      <c r="S54" s="12" t="e">
        <f ca="1">_xll.BDP($K54,S$1)</f>
        <v>#NAME?</v>
      </c>
      <c r="T54" s="12" t="e">
        <f ca="1">_xll.BDP($K54,T$1)</f>
        <v>#NAME?</v>
      </c>
      <c r="U54" s="12" t="e">
        <f ca="1">_xll.BDP($K54,U$1)</f>
        <v>#NAME?</v>
      </c>
      <c r="V54" t="e">
        <f ca="1">_xll.BDP($K54,V$1)</f>
        <v>#NAME?</v>
      </c>
      <c r="W54" t="e">
        <f ca="1">_xll.BDP($K54,W$1)</f>
        <v>#NAME?</v>
      </c>
      <c r="X54" t="e">
        <f ca="1">_xll.BDP($K54,X$1)</f>
        <v>#NAME?</v>
      </c>
      <c r="Y54" s="12" t="e">
        <f ca="1">_xll.BDP($K54,Y$1)</f>
        <v>#NAME?</v>
      </c>
      <c r="Z54" s="12" t="e">
        <f ca="1">_xll.BDP($K54,Z$1)</f>
        <v>#NAME?</v>
      </c>
      <c r="AA54" s="12" t="e">
        <f ca="1">_xll.BDP($K54,AA$1)</f>
        <v>#NAME?</v>
      </c>
      <c r="AB54" s="12" t="e">
        <f ca="1">_xll.BDP($K54,AB$1)</f>
        <v>#NAME?</v>
      </c>
      <c r="AC54" s="12" t="e">
        <f ca="1">_xll.BDP($K54,AC$1)</f>
        <v>#NAME?</v>
      </c>
      <c r="AD54" s="12" t="e">
        <f ca="1">_xll.BDP($K54,AD$1)</f>
        <v>#NAME?</v>
      </c>
      <c r="AE54" s="12" t="e">
        <f ca="1">_xll.BDP($K54,AE$1)</f>
        <v>#NAME?</v>
      </c>
      <c r="AF54" s="12" t="e">
        <f ca="1">_xll.BDP($K54,AF$1)</f>
        <v>#NAME?</v>
      </c>
      <c r="AG54" s="12" t="e">
        <f ca="1">_xll.BDP($K54,AG$1)</f>
        <v>#NAME?</v>
      </c>
      <c r="AH54" s="12" t="e">
        <f ca="1">_xll.BDP($K54,AH$1)</f>
        <v>#NAME?</v>
      </c>
      <c r="AI54" s="12" t="e">
        <f ca="1">_xll.BDP($K54,AI$1)</f>
        <v>#NAME?</v>
      </c>
    </row>
    <row r="55" spans="1:35" x14ac:dyDescent="0.2">
      <c r="A55" t="s">
        <v>100</v>
      </c>
      <c r="B55" t="s">
        <v>12</v>
      </c>
      <c r="C55">
        <v>13644</v>
      </c>
      <c r="D55">
        <v>45</v>
      </c>
      <c r="E55" s="12">
        <v>0.30368579995407408</v>
      </c>
      <c r="F55" t="s">
        <v>13</v>
      </c>
      <c r="G55" s="12">
        <v>1582011.27</v>
      </c>
      <c r="H55" s="1">
        <v>44701</v>
      </c>
      <c r="I55" s="1">
        <v>44701</v>
      </c>
      <c r="J55" t="s">
        <v>0</v>
      </c>
      <c r="K55" s="11" t="s">
        <v>100</v>
      </c>
      <c r="L55" s="16" t="str">
        <f>_xlfn.IFNA(VLOOKUP(A55,'Covered Call ETF - ZWH (fix)'!A:A,1,0),"N")</f>
        <v>N</v>
      </c>
      <c r="M55" t="e">
        <f ca="1">_xll.BDP($K55,M$1)</f>
        <v>#NAME?</v>
      </c>
      <c r="N55" s="18" t="e">
        <f ca="1">_xll.BDP($K55,N$1)</f>
        <v>#NAME?</v>
      </c>
      <c r="O55" t="e">
        <f ca="1">_xll.BDP($K55,O$1)</f>
        <v>#NAME?</v>
      </c>
      <c r="P55" s="12" t="e">
        <f ca="1">_xll.BDP($K55,P$1)</f>
        <v>#NAME?</v>
      </c>
      <c r="Q55" s="12" t="e">
        <f ca="1">_xll.BDP($K55,Q$1)</f>
        <v>#NAME?</v>
      </c>
      <c r="R55" s="12" t="e">
        <f ca="1">_xll.BDP($K55,R$1)</f>
        <v>#NAME?</v>
      </c>
      <c r="S55" s="12" t="e">
        <f ca="1">_xll.BDP($K55,S$1)</f>
        <v>#NAME?</v>
      </c>
      <c r="T55" s="12" t="e">
        <f ca="1">_xll.BDP($K55,T$1)</f>
        <v>#NAME?</v>
      </c>
      <c r="U55" s="12" t="e">
        <f ca="1">_xll.BDP($K55,U$1)</f>
        <v>#NAME?</v>
      </c>
      <c r="V55" t="e">
        <f ca="1">_xll.BDP($K55,V$1)</f>
        <v>#NAME?</v>
      </c>
      <c r="W55" t="e">
        <f ca="1">_xll.BDP($K55,W$1)</f>
        <v>#NAME?</v>
      </c>
      <c r="X55" t="e">
        <f ca="1">_xll.BDP($K55,X$1)</f>
        <v>#NAME?</v>
      </c>
      <c r="Y55" s="12" t="e">
        <f ca="1">_xll.BDP($K55,Y$1)</f>
        <v>#NAME?</v>
      </c>
      <c r="Z55" s="12" t="e">
        <f ca="1">_xll.BDP($K55,Z$1)</f>
        <v>#NAME?</v>
      </c>
      <c r="AA55" s="12" t="e">
        <f ca="1">_xll.BDP($K55,AA$1)</f>
        <v>#NAME?</v>
      </c>
      <c r="AB55" s="12" t="e">
        <f ca="1">_xll.BDP($K55,AB$1)</f>
        <v>#NAME?</v>
      </c>
      <c r="AC55" s="12" t="e">
        <f ca="1">_xll.BDP($K55,AC$1)</f>
        <v>#NAME?</v>
      </c>
      <c r="AD55" s="12" t="e">
        <f ca="1">_xll.BDP($K55,AD$1)</f>
        <v>#NAME?</v>
      </c>
      <c r="AE55" s="12" t="e">
        <f ca="1">_xll.BDP($K55,AE$1)</f>
        <v>#NAME?</v>
      </c>
      <c r="AF55" s="12" t="e">
        <f ca="1">_xll.BDP($K55,AF$1)</f>
        <v>#NAME?</v>
      </c>
      <c r="AG55" s="12" t="e">
        <f ca="1">_xll.BDP($K55,AG$1)</f>
        <v>#NAME?</v>
      </c>
      <c r="AH55" s="12" t="e">
        <f ca="1">_xll.BDP($K55,AH$1)</f>
        <v>#NAME?</v>
      </c>
      <c r="AI55" s="12" t="e">
        <f ca="1">_xll.BDP($K55,AI$1)</f>
        <v>#NAME?</v>
      </c>
    </row>
    <row r="56" spans="1:35" x14ac:dyDescent="0.2">
      <c r="A56" t="s">
        <v>11</v>
      </c>
      <c r="B56" t="s">
        <v>12</v>
      </c>
      <c r="C56">
        <v>14346</v>
      </c>
      <c r="D56">
        <v>47</v>
      </c>
      <c r="E56" s="12">
        <v>0.36588063487359784</v>
      </c>
      <c r="F56" t="s">
        <v>13</v>
      </c>
      <c r="G56" s="12">
        <v>1906007.09</v>
      </c>
      <c r="H56" s="1">
        <v>44701</v>
      </c>
      <c r="I56" s="1">
        <v>44701</v>
      </c>
      <c r="J56" t="s">
        <v>0</v>
      </c>
      <c r="K56" s="11" t="s">
        <v>11</v>
      </c>
      <c r="L56" s="16" t="str">
        <f>_xlfn.IFNA(VLOOKUP(A56,'Covered Call ETF - ZWH (fix)'!A:A,1,0),"N")</f>
        <v>N</v>
      </c>
      <c r="M56" t="e">
        <f ca="1">_xll.BDP($K56,M$1)</f>
        <v>#NAME?</v>
      </c>
      <c r="N56" s="18" t="e">
        <f ca="1">_xll.BDP($K56,N$1)</f>
        <v>#NAME?</v>
      </c>
      <c r="O56" t="e">
        <f ca="1">_xll.BDP($K56,O$1)</f>
        <v>#NAME?</v>
      </c>
      <c r="P56" s="12" t="e">
        <f ca="1">_xll.BDP($K56,P$1)</f>
        <v>#NAME?</v>
      </c>
      <c r="Q56" s="12" t="e">
        <f ca="1">_xll.BDP($K56,Q$1)</f>
        <v>#NAME?</v>
      </c>
      <c r="R56" s="12" t="e">
        <f ca="1">_xll.BDP($K56,R$1)</f>
        <v>#NAME?</v>
      </c>
      <c r="S56" s="12" t="e">
        <f ca="1">_xll.BDP($K56,S$1)</f>
        <v>#NAME?</v>
      </c>
      <c r="T56" s="12" t="e">
        <f ca="1">_xll.BDP($K56,T$1)</f>
        <v>#NAME?</v>
      </c>
      <c r="U56" s="12" t="e">
        <f ca="1">_xll.BDP($K56,U$1)</f>
        <v>#NAME?</v>
      </c>
      <c r="V56" t="e">
        <f ca="1">_xll.BDP($K56,V$1)</f>
        <v>#NAME?</v>
      </c>
      <c r="W56" t="e">
        <f ca="1">_xll.BDP($K56,W$1)</f>
        <v>#NAME?</v>
      </c>
      <c r="X56" t="e">
        <f ca="1">_xll.BDP($K56,X$1)</f>
        <v>#NAME?</v>
      </c>
      <c r="Y56" s="12" t="e">
        <f ca="1">_xll.BDP($K56,Y$1)</f>
        <v>#NAME?</v>
      </c>
      <c r="Z56" s="12" t="e">
        <f ca="1">_xll.BDP($K56,Z$1)</f>
        <v>#NAME?</v>
      </c>
      <c r="AA56" s="12" t="e">
        <f ca="1">_xll.BDP($K56,AA$1)</f>
        <v>#NAME?</v>
      </c>
      <c r="AB56" s="12" t="e">
        <f ca="1">_xll.BDP($K56,AB$1)</f>
        <v>#NAME?</v>
      </c>
      <c r="AC56" s="12" t="e">
        <f ca="1">_xll.BDP($K56,AC$1)</f>
        <v>#NAME?</v>
      </c>
      <c r="AD56" s="12" t="e">
        <f ca="1">_xll.BDP($K56,AD$1)</f>
        <v>#NAME?</v>
      </c>
      <c r="AE56" s="12" t="e">
        <f ca="1">_xll.BDP($K56,AE$1)</f>
        <v>#NAME?</v>
      </c>
      <c r="AF56" s="12" t="e">
        <f ca="1">_xll.BDP($K56,AF$1)</f>
        <v>#NAME?</v>
      </c>
      <c r="AG56" s="12" t="e">
        <f ca="1">_xll.BDP($K56,AG$1)</f>
        <v>#NAME?</v>
      </c>
      <c r="AH56" s="12" t="e">
        <f ca="1">_xll.BDP($K56,AH$1)</f>
        <v>#NAME?</v>
      </c>
      <c r="AI56" s="12" t="e">
        <f ca="1">_xll.BDP($K56,AI$1)</f>
        <v>#NAME?</v>
      </c>
    </row>
    <row r="57" spans="1:35" x14ac:dyDescent="0.2">
      <c r="A57" t="s">
        <v>110</v>
      </c>
      <c r="B57" t="s">
        <v>12</v>
      </c>
      <c r="C57">
        <v>10071</v>
      </c>
      <c r="D57">
        <v>33</v>
      </c>
      <c r="E57" s="12">
        <v>0.31928397437161798</v>
      </c>
      <c r="F57" t="s">
        <v>13</v>
      </c>
      <c r="G57" s="12">
        <v>1663267.91</v>
      </c>
      <c r="H57" s="1">
        <v>44701</v>
      </c>
      <c r="I57" s="1">
        <v>44701</v>
      </c>
      <c r="J57" t="s">
        <v>0</v>
      </c>
      <c r="K57" s="11" t="s">
        <v>110</v>
      </c>
      <c r="L57" s="16" t="str">
        <f>_xlfn.IFNA(VLOOKUP(A57,'Covered Call ETF - ZWH (fix)'!A:A,1,0),"N")</f>
        <v>N</v>
      </c>
      <c r="M57" t="e">
        <f ca="1">_xll.BDP($K57,M$1)</f>
        <v>#NAME?</v>
      </c>
      <c r="N57" s="18" t="e">
        <f ca="1">_xll.BDP($K57,N$1)</f>
        <v>#NAME?</v>
      </c>
      <c r="O57" t="e">
        <f ca="1">_xll.BDP($K57,O$1)</f>
        <v>#NAME?</v>
      </c>
      <c r="P57" s="12" t="e">
        <f ca="1">_xll.BDP($K57,P$1)</f>
        <v>#NAME?</v>
      </c>
      <c r="Q57" s="12" t="e">
        <f ca="1">_xll.BDP($K57,Q$1)</f>
        <v>#NAME?</v>
      </c>
      <c r="R57" s="12" t="e">
        <f ca="1">_xll.BDP($K57,R$1)</f>
        <v>#NAME?</v>
      </c>
      <c r="S57" s="12" t="e">
        <f ca="1">_xll.BDP($K57,S$1)</f>
        <v>#NAME?</v>
      </c>
      <c r="T57" s="12" t="e">
        <f ca="1">_xll.BDP($K57,T$1)</f>
        <v>#NAME?</v>
      </c>
      <c r="U57" s="12" t="e">
        <f ca="1">_xll.BDP($K57,U$1)</f>
        <v>#NAME?</v>
      </c>
      <c r="V57" t="e">
        <f ca="1">_xll.BDP($K57,V$1)</f>
        <v>#NAME?</v>
      </c>
      <c r="W57" t="e">
        <f ca="1">_xll.BDP($K57,W$1)</f>
        <v>#NAME?</v>
      </c>
      <c r="X57" t="e">
        <f ca="1">_xll.BDP($K57,X$1)</f>
        <v>#NAME?</v>
      </c>
      <c r="Y57" s="12" t="e">
        <f ca="1">_xll.BDP($K57,Y$1)</f>
        <v>#NAME?</v>
      </c>
      <c r="Z57" s="12" t="e">
        <f ca="1">_xll.BDP($K57,Z$1)</f>
        <v>#NAME?</v>
      </c>
      <c r="AA57" s="12" t="e">
        <f ca="1">_xll.BDP($K57,AA$1)</f>
        <v>#NAME?</v>
      </c>
      <c r="AB57" s="12" t="e">
        <f ca="1">_xll.BDP($K57,AB$1)</f>
        <v>#NAME?</v>
      </c>
      <c r="AC57" s="12" t="e">
        <f ca="1">_xll.BDP($K57,AC$1)</f>
        <v>#NAME?</v>
      </c>
      <c r="AD57" s="12" t="e">
        <f ca="1">_xll.BDP($K57,AD$1)</f>
        <v>#NAME?</v>
      </c>
      <c r="AE57" s="12" t="e">
        <f ca="1">_xll.BDP($K57,AE$1)</f>
        <v>#NAME?</v>
      </c>
      <c r="AF57" s="12" t="e">
        <f ca="1">_xll.BDP($K57,AF$1)</f>
        <v>#NAME?</v>
      </c>
      <c r="AG57" s="12" t="e">
        <f ca="1">_xll.BDP($K57,AG$1)</f>
        <v>#NAME?</v>
      </c>
      <c r="AH57" s="12" t="e">
        <f ca="1">_xll.BDP($K57,AH$1)</f>
        <v>#NAME?</v>
      </c>
      <c r="AI57" s="12" t="e">
        <f ca="1">_xll.BDP($K57,AI$1)</f>
        <v>#NAME?</v>
      </c>
    </row>
    <row r="58" spans="1:35" x14ac:dyDescent="0.2">
      <c r="A58" t="s">
        <v>51</v>
      </c>
      <c r="B58" t="s">
        <v>12</v>
      </c>
      <c r="C58">
        <v>26125</v>
      </c>
      <c r="D58">
        <v>86</v>
      </c>
      <c r="E58" s="12">
        <v>0.32886728548867927</v>
      </c>
      <c r="F58" t="s">
        <v>13</v>
      </c>
      <c r="G58" s="12">
        <v>1713190.91</v>
      </c>
      <c r="H58" s="1">
        <v>44701</v>
      </c>
      <c r="I58" s="1">
        <v>44701</v>
      </c>
      <c r="J58" t="s">
        <v>0</v>
      </c>
      <c r="K58" s="11" t="s">
        <v>51</v>
      </c>
      <c r="L58" s="16" t="str">
        <f>_xlfn.IFNA(VLOOKUP(A58,'Covered Call ETF - ZWH (fix)'!A:A,1,0),"N")</f>
        <v>N</v>
      </c>
      <c r="M58" t="e">
        <f ca="1">_xll.BDP($K58,M$1)</f>
        <v>#NAME?</v>
      </c>
      <c r="N58" s="18" t="e">
        <f ca="1">_xll.BDP($K58,N$1)</f>
        <v>#NAME?</v>
      </c>
      <c r="O58" t="e">
        <f ca="1">_xll.BDP($K58,O$1)</f>
        <v>#NAME?</v>
      </c>
      <c r="P58" s="12" t="e">
        <f ca="1">_xll.BDP($K58,P$1)</f>
        <v>#NAME?</v>
      </c>
      <c r="Q58" s="12" t="e">
        <f ca="1">_xll.BDP($K58,Q$1)</f>
        <v>#NAME?</v>
      </c>
      <c r="R58" s="12" t="e">
        <f ca="1">_xll.BDP($K58,R$1)</f>
        <v>#NAME?</v>
      </c>
      <c r="S58" s="12" t="e">
        <f ca="1">_xll.BDP($K58,S$1)</f>
        <v>#NAME?</v>
      </c>
      <c r="T58" s="12" t="e">
        <f ca="1">_xll.BDP($K58,T$1)</f>
        <v>#NAME?</v>
      </c>
      <c r="U58" s="12" t="e">
        <f ca="1">_xll.BDP($K58,U$1)</f>
        <v>#NAME?</v>
      </c>
      <c r="V58" t="e">
        <f ca="1">_xll.BDP($K58,V$1)</f>
        <v>#NAME?</v>
      </c>
      <c r="W58" t="e">
        <f ca="1">_xll.BDP($K58,W$1)</f>
        <v>#NAME?</v>
      </c>
      <c r="X58" t="e">
        <f ca="1">_xll.BDP($K58,X$1)</f>
        <v>#NAME?</v>
      </c>
      <c r="Y58" s="12" t="e">
        <f ca="1">_xll.BDP($K58,Y$1)</f>
        <v>#NAME?</v>
      </c>
      <c r="Z58" s="12" t="e">
        <f ca="1">_xll.BDP($K58,Z$1)</f>
        <v>#NAME?</v>
      </c>
      <c r="AA58" s="12" t="e">
        <f ca="1">_xll.BDP($K58,AA$1)</f>
        <v>#NAME?</v>
      </c>
      <c r="AB58" s="12" t="e">
        <f ca="1">_xll.BDP($K58,AB$1)</f>
        <v>#NAME?</v>
      </c>
      <c r="AC58" s="12" t="e">
        <f ca="1">_xll.BDP($K58,AC$1)</f>
        <v>#NAME?</v>
      </c>
      <c r="AD58" s="12" t="e">
        <f ca="1">_xll.BDP($K58,AD$1)</f>
        <v>#NAME?</v>
      </c>
      <c r="AE58" s="12" t="e">
        <f ca="1">_xll.BDP($K58,AE$1)</f>
        <v>#NAME?</v>
      </c>
      <c r="AF58" s="12" t="e">
        <f ca="1">_xll.BDP($K58,AF$1)</f>
        <v>#NAME?</v>
      </c>
      <c r="AG58" s="12" t="e">
        <f ca="1">_xll.BDP($K58,AG$1)</f>
        <v>#NAME?</v>
      </c>
      <c r="AH58" s="12" t="e">
        <f ca="1">_xll.BDP($K58,AH$1)</f>
        <v>#NAME?</v>
      </c>
      <c r="AI58" s="12" t="e">
        <f ca="1">_xll.BDP($K58,AI$1)</f>
        <v>#NAME?</v>
      </c>
    </row>
    <row r="59" spans="1:35" x14ac:dyDescent="0.2">
      <c r="A59" t="s">
        <v>114</v>
      </c>
      <c r="B59" t="s">
        <v>12</v>
      </c>
      <c r="C59">
        <v>33304</v>
      </c>
      <c r="D59">
        <v>110</v>
      </c>
      <c r="E59" s="12">
        <v>1.3928942736951291</v>
      </c>
      <c r="F59" t="s">
        <v>13</v>
      </c>
      <c r="G59" s="12">
        <v>7256099.6900000004</v>
      </c>
      <c r="H59" s="1">
        <v>44701</v>
      </c>
      <c r="I59" s="1">
        <v>44701</v>
      </c>
      <c r="J59" t="s">
        <v>0</v>
      </c>
      <c r="K59" s="11" t="s">
        <v>114</v>
      </c>
      <c r="L59" s="16" t="str">
        <f>_xlfn.IFNA(VLOOKUP(A59,'Covered Call ETF - ZWH (fix)'!A:A,1,0),"N")</f>
        <v>TXN US Equity</v>
      </c>
      <c r="M59" t="e">
        <f ca="1">_xll.BDP($K59,M$1)</f>
        <v>#NAME?</v>
      </c>
      <c r="N59" s="18" t="e">
        <f ca="1">_xll.BDP($K59,N$1)</f>
        <v>#NAME?</v>
      </c>
      <c r="O59" t="e">
        <f ca="1">_xll.BDP($K59,O$1)</f>
        <v>#NAME?</v>
      </c>
      <c r="P59" s="12" t="e">
        <f ca="1">_xll.BDP($K59,P$1)</f>
        <v>#NAME?</v>
      </c>
      <c r="Q59" s="12" t="e">
        <f ca="1">_xll.BDP($K59,Q$1)</f>
        <v>#NAME?</v>
      </c>
      <c r="R59" s="12" t="e">
        <f ca="1">_xll.BDP($K59,R$1)</f>
        <v>#NAME?</v>
      </c>
      <c r="S59" s="12" t="e">
        <f ca="1">_xll.BDP($K59,S$1)</f>
        <v>#NAME?</v>
      </c>
      <c r="T59" s="12" t="e">
        <f ca="1">_xll.BDP($K59,T$1)</f>
        <v>#NAME?</v>
      </c>
      <c r="U59" s="12" t="e">
        <f ca="1">_xll.BDP($K59,U$1)</f>
        <v>#NAME?</v>
      </c>
      <c r="V59" t="e">
        <f ca="1">_xll.BDP($K59,V$1)</f>
        <v>#NAME?</v>
      </c>
      <c r="W59" t="e">
        <f ca="1">_xll.BDP($K59,W$1)</f>
        <v>#NAME?</v>
      </c>
      <c r="X59" t="e">
        <f ca="1">_xll.BDP($K59,X$1)</f>
        <v>#NAME?</v>
      </c>
      <c r="Y59" s="12" t="e">
        <f ca="1">_xll.BDP($K59,Y$1)</f>
        <v>#NAME?</v>
      </c>
      <c r="Z59" s="12" t="e">
        <f ca="1">_xll.BDP($K59,Z$1)</f>
        <v>#NAME?</v>
      </c>
      <c r="AA59" s="12" t="e">
        <f ca="1">_xll.BDP($K59,AA$1)</f>
        <v>#NAME?</v>
      </c>
      <c r="AB59" s="12" t="e">
        <f ca="1">_xll.BDP($K59,AB$1)</f>
        <v>#NAME?</v>
      </c>
      <c r="AC59" s="12" t="e">
        <f ca="1">_xll.BDP($K59,AC$1)</f>
        <v>#NAME?</v>
      </c>
      <c r="AD59" s="12" t="e">
        <f ca="1">_xll.BDP($K59,AD$1)</f>
        <v>#NAME?</v>
      </c>
      <c r="AE59" s="12" t="e">
        <f ca="1">_xll.BDP($K59,AE$1)</f>
        <v>#NAME?</v>
      </c>
      <c r="AF59" s="12" t="e">
        <f ca="1">_xll.BDP($K59,AF$1)</f>
        <v>#NAME?</v>
      </c>
      <c r="AG59" s="12" t="e">
        <f ca="1">_xll.BDP($K59,AG$1)</f>
        <v>#NAME?</v>
      </c>
      <c r="AH59" s="12" t="e">
        <f ca="1">_xll.BDP($K59,AH$1)</f>
        <v>#NAME?</v>
      </c>
      <c r="AI59" s="12" t="e">
        <f ca="1">_xll.BDP($K59,AI$1)</f>
        <v>#NAME?</v>
      </c>
    </row>
    <row r="60" spans="1:35" x14ac:dyDescent="0.2">
      <c r="A60" t="s">
        <v>22</v>
      </c>
      <c r="B60" t="s">
        <v>12</v>
      </c>
      <c r="C60">
        <v>11752</v>
      </c>
      <c r="D60">
        <v>39</v>
      </c>
      <c r="E60" s="12">
        <v>0.33960912088487977</v>
      </c>
      <c r="F60" t="s">
        <v>13</v>
      </c>
      <c r="G60" s="12">
        <v>1769149.09</v>
      </c>
      <c r="H60" s="1">
        <v>44701</v>
      </c>
      <c r="I60" s="1">
        <v>44701</v>
      </c>
      <c r="J60" t="s">
        <v>0</v>
      </c>
      <c r="K60" s="11" t="s">
        <v>22</v>
      </c>
      <c r="L60" s="16" t="str">
        <f>_xlfn.IFNA(VLOOKUP(A60,'Covered Call ETF - ZWH (fix)'!A:A,1,0),"N")</f>
        <v>N</v>
      </c>
      <c r="M60" t="e">
        <f ca="1">_xll.BDP($K60,M$1)</f>
        <v>#NAME?</v>
      </c>
      <c r="N60" s="18" t="e">
        <f ca="1">_xll.BDP($K60,N$1)</f>
        <v>#NAME?</v>
      </c>
      <c r="O60" t="e">
        <f ca="1">_xll.BDP($K60,O$1)</f>
        <v>#NAME?</v>
      </c>
      <c r="P60" s="12" t="e">
        <f ca="1">_xll.BDP($K60,P$1)</f>
        <v>#NAME?</v>
      </c>
      <c r="Q60" s="12" t="e">
        <f ca="1">_xll.BDP($K60,Q$1)</f>
        <v>#NAME?</v>
      </c>
      <c r="R60" s="12" t="e">
        <f ca="1">_xll.BDP($K60,R$1)</f>
        <v>#NAME?</v>
      </c>
      <c r="S60" s="12" t="e">
        <f ca="1">_xll.BDP($K60,S$1)</f>
        <v>#NAME?</v>
      </c>
      <c r="T60" s="12" t="e">
        <f ca="1">_xll.BDP($K60,T$1)</f>
        <v>#NAME?</v>
      </c>
      <c r="U60" s="12" t="e">
        <f ca="1">_xll.BDP($K60,U$1)</f>
        <v>#NAME?</v>
      </c>
      <c r="V60" t="e">
        <f ca="1">_xll.BDP($K60,V$1)</f>
        <v>#NAME?</v>
      </c>
      <c r="W60" t="e">
        <f ca="1">_xll.BDP($K60,W$1)</f>
        <v>#NAME?</v>
      </c>
      <c r="X60" t="e">
        <f ca="1">_xll.BDP($K60,X$1)</f>
        <v>#NAME?</v>
      </c>
      <c r="Y60" s="12" t="e">
        <f ca="1">_xll.BDP($K60,Y$1)</f>
        <v>#NAME?</v>
      </c>
      <c r="Z60" s="12" t="e">
        <f ca="1">_xll.BDP($K60,Z$1)</f>
        <v>#NAME?</v>
      </c>
      <c r="AA60" s="12" t="e">
        <f ca="1">_xll.BDP($K60,AA$1)</f>
        <v>#NAME?</v>
      </c>
      <c r="AB60" s="12" t="e">
        <f ca="1">_xll.BDP($K60,AB$1)</f>
        <v>#NAME?</v>
      </c>
      <c r="AC60" s="12" t="e">
        <f ca="1">_xll.BDP($K60,AC$1)</f>
        <v>#NAME?</v>
      </c>
      <c r="AD60" s="12" t="e">
        <f ca="1">_xll.BDP($K60,AD$1)</f>
        <v>#NAME?</v>
      </c>
      <c r="AE60" s="12" t="e">
        <f ca="1">_xll.BDP($K60,AE$1)</f>
        <v>#NAME?</v>
      </c>
      <c r="AF60" s="12" t="e">
        <f ca="1">_xll.BDP($K60,AF$1)</f>
        <v>#NAME?</v>
      </c>
      <c r="AG60" s="12" t="e">
        <f ca="1">_xll.BDP($K60,AG$1)</f>
        <v>#NAME?</v>
      </c>
      <c r="AH60" s="12" t="e">
        <f ca="1">_xll.BDP($K60,AH$1)</f>
        <v>#NAME?</v>
      </c>
      <c r="AI60" s="12" t="e">
        <f ca="1">_xll.BDP($K60,AI$1)</f>
        <v>#NAME?</v>
      </c>
    </row>
    <row r="61" spans="1:35" x14ac:dyDescent="0.2">
      <c r="A61" t="s">
        <v>83</v>
      </c>
      <c r="B61" t="s">
        <v>12</v>
      </c>
      <c r="C61">
        <v>11808</v>
      </c>
      <c r="D61">
        <v>39</v>
      </c>
      <c r="E61" s="12">
        <v>0.20017627671044769</v>
      </c>
      <c r="F61" t="s">
        <v>13</v>
      </c>
      <c r="G61" s="12">
        <v>1042792.01</v>
      </c>
      <c r="H61" s="1">
        <v>44701</v>
      </c>
      <c r="I61" s="1">
        <v>44701</v>
      </c>
      <c r="J61" t="s">
        <v>0</v>
      </c>
      <c r="K61" s="11" t="s">
        <v>83</v>
      </c>
      <c r="L61" s="16" t="str">
        <f>_xlfn.IFNA(VLOOKUP(A61,'Covered Call ETF - ZWH (fix)'!A:A,1,0),"N")</f>
        <v>N</v>
      </c>
      <c r="M61" t="e">
        <f ca="1">_xll.BDP($K61,M$1)</f>
        <v>#NAME?</v>
      </c>
      <c r="N61" s="18" t="e">
        <f ca="1">_xll.BDP($K61,N$1)</f>
        <v>#NAME?</v>
      </c>
      <c r="O61" t="e">
        <f ca="1">_xll.BDP($K61,O$1)</f>
        <v>#NAME?</v>
      </c>
      <c r="P61" s="12" t="e">
        <f ca="1">_xll.BDP($K61,P$1)</f>
        <v>#NAME?</v>
      </c>
      <c r="Q61" s="12" t="e">
        <f ca="1">_xll.BDP($K61,Q$1)</f>
        <v>#NAME?</v>
      </c>
      <c r="R61" s="12" t="e">
        <f ca="1">_xll.BDP($K61,R$1)</f>
        <v>#NAME?</v>
      </c>
      <c r="S61" s="12" t="e">
        <f ca="1">_xll.BDP($K61,S$1)</f>
        <v>#NAME?</v>
      </c>
      <c r="T61" s="12" t="e">
        <f ca="1">_xll.BDP($K61,T$1)</f>
        <v>#NAME?</v>
      </c>
      <c r="U61" s="12" t="e">
        <f ca="1">_xll.BDP($K61,U$1)</f>
        <v>#NAME?</v>
      </c>
      <c r="V61" t="e">
        <f ca="1">_xll.BDP($K61,V$1)</f>
        <v>#NAME?</v>
      </c>
      <c r="W61" t="e">
        <f ca="1">_xll.BDP($K61,W$1)</f>
        <v>#NAME?</v>
      </c>
      <c r="X61" t="e">
        <f ca="1">_xll.BDP($K61,X$1)</f>
        <v>#NAME?</v>
      </c>
      <c r="Y61" s="12" t="e">
        <f ca="1">_xll.BDP($K61,Y$1)</f>
        <v>#NAME?</v>
      </c>
      <c r="Z61" s="12" t="e">
        <f ca="1">_xll.BDP($K61,Z$1)</f>
        <v>#NAME?</v>
      </c>
      <c r="AA61" s="12" t="e">
        <f ca="1">_xll.BDP($K61,AA$1)</f>
        <v>#NAME?</v>
      </c>
      <c r="AB61" s="12" t="e">
        <f ca="1">_xll.BDP($K61,AB$1)</f>
        <v>#NAME?</v>
      </c>
      <c r="AC61" s="12" t="e">
        <f ca="1">_xll.BDP($K61,AC$1)</f>
        <v>#NAME?</v>
      </c>
      <c r="AD61" s="12" t="e">
        <f ca="1">_xll.BDP($K61,AD$1)</f>
        <v>#NAME?</v>
      </c>
      <c r="AE61" s="12" t="e">
        <f ca="1">_xll.BDP($K61,AE$1)</f>
        <v>#NAME?</v>
      </c>
      <c r="AF61" s="12" t="e">
        <f ca="1">_xll.BDP($K61,AF$1)</f>
        <v>#NAME?</v>
      </c>
      <c r="AG61" s="12" t="e">
        <f ca="1">_xll.BDP($K61,AG$1)</f>
        <v>#NAME?</v>
      </c>
      <c r="AH61" s="12" t="e">
        <f ca="1">_xll.BDP($K61,AH$1)</f>
        <v>#NAME?</v>
      </c>
      <c r="AI61" s="12" t="e">
        <f ca="1">_xll.BDP($K61,AI$1)</f>
        <v>#NAME?</v>
      </c>
    </row>
    <row r="62" spans="1:35" x14ac:dyDescent="0.2">
      <c r="A62" t="s">
        <v>46</v>
      </c>
      <c r="B62" t="s">
        <v>12</v>
      </c>
      <c r="C62">
        <v>42800</v>
      </c>
      <c r="D62">
        <v>141</v>
      </c>
      <c r="E62" s="12">
        <v>0.77364041611349088</v>
      </c>
      <c r="F62" t="s">
        <v>13</v>
      </c>
      <c r="G62" s="12">
        <v>4030178.09</v>
      </c>
      <c r="H62" s="1">
        <v>44701</v>
      </c>
      <c r="I62" s="1">
        <v>44701</v>
      </c>
      <c r="J62" t="s">
        <v>0</v>
      </c>
      <c r="K62" s="11" t="s">
        <v>46</v>
      </c>
      <c r="L62" s="16" t="str">
        <f>_xlfn.IFNA(VLOOKUP(A62,'Covered Call ETF - ZWH (fix)'!A:A,1,0),"N")</f>
        <v>N</v>
      </c>
      <c r="M62" t="e">
        <f ca="1">_xll.BDP($K62,M$1)</f>
        <v>#NAME?</v>
      </c>
      <c r="N62" s="18" t="e">
        <f ca="1">_xll.BDP($K62,N$1)</f>
        <v>#NAME?</v>
      </c>
      <c r="O62" t="e">
        <f ca="1">_xll.BDP($K62,O$1)</f>
        <v>#NAME?</v>
      </c>
      <c r="P62" s="12" t="e">
        <f ca="1">_xll.BDP($K62,P$1)</f>
        <v>#NAME?</v>
      </c>
      <c r="Q62" s="12" t="e">
        <f ca="1">_xll.BDP($K62,Q$1)</f>
        <v>#NAME?</v>
      </c>
      <c r="R62" s="12" t="e">
        <f ca="1">_xll.BDP($K62,R$1)</f>
        <v>#NAME?</v>
      </c>
      <c r="S62" s="12" t="e">
        <f ca="1">_xll.BDP($K62,S$1)</f>
        <v>#NAME?</v>
      </c>
      <c r="T62" s="12" t="e">
        <f ca="1">_xll.BDP($K62,T$1)</f>
        <v>#NAME?</v>
      </c>
      <c r="U62" s="12" t="e">
        <f ca="1">_xll.BDP($K62,U$1)</f>
        <v>#NAME?</v>
      </c>
      <c r="V62" t="e">
        <f ca="1">_xll.BDP($K62,V$1)</f>
        <v>#NAME?</v>
      </c>
      <c r="W62" t="e">
        <f ca="1">_xll.BDP($K62,W$1)</f>
        <v>#NAME?</v>
      </c>
      <c r="X62" t="e">
        <f ca="1">_xll.BDP($K62,X$1)</f>
        <v>#NAME?</v>
      </c>
      <c r="Y62" s="12" t="e">
        <f ca="1">_xll.BDP($K62,Y$1)</f>
        <v>#NAME?</v>
      </c>
      <c r="Z62" s="12" t="e">
        <f ca="1">_xll.BDP($K62,Z$1)</f>
        <v>#NAME?</v>
      </c>
      <c r="AA62" s="12" t="e">
        <f ca="1">_xll.BDP($K62,AA$1)</f>
        <v>#NAME?</v>
      </c>
      <c r="AB62" s="12" t="e">
        <f ca="1">_xll.BDP($K62,AB$1)</f>
        <v>#NAME?</v>
      </c>
      <c r="AC62" s="12" t="e">
        <f ca="1">_xll.BDP($K62,AC$1)</f>
        <v>#NAME?</v>
      </c>
      <c r="AD62" s="12" t="e">
        <f ca="1">_xll.BDP($K62,AD$1)</f>
        <v>#NAME?</v>
      </c>
      <c r="AE62" s="12" t="e">
        <f ca="1">_xll.BDP($K62,AE$1)</f>
        <v>#NAME?</v>
      </c>
      <c r="AF62" s="12" t="e">
        <f ca="1">_xll.BDP($K62,AF$1)</f>
        <v>#NAME?</v>
      </c>
      <c r="AG62" s="12" t="e">
        <f ca="1">_xll.BDP($K62,AG$1)</f>
        <v>#NAME?</v>
      </c>
      <c r="AH62" s="12" t="e">
        <f ca="1">_xll.BDP($K62,AH$1)</f>
        <v>#NAME?</v>
      </c>
      <c r="AI62" s="12" t="e">
        <f ca="1">_xll.BDP($K62,AI$1)</f>
        <v>#NAME?</v>
      </c>
    </row>
    <row r="63" spans="1:35" x14ac:dyDescent="0.2">
      <c r="A63" t="s">
        <v>89</v>
      </c>
      <c r="B63" t="s">
        <v>12</v>
      </c>
      <c r="C63">
        <v>35081</v>
      </c>
      <c r="D63">
        <v>116</v>
      </c>
      <c r="E63" s="12">
        <v>2.4814171038821389</v>
      </c>
      <c r="F63" t="s">
        <v>13</v>
      </c>
      <c r="G63" s="12">
        <v>12926616.34</v>
      </c>
      <c r="H63" s="1">
        <v>44701</v>
      </c>
      <c r="I63" s="1">
        <v>44701</v>
      </c>
      <c r="J63" t="s">
        <v>0</v>
      </c>
      <c r="K63" s="11" t="s">
        <v>89</v>
      </c>
      <c r="L63" s="16" t="str">
        <f>_xlfn.IFNA(VLOOKUP(A63,'Covered Call ETF - ZWH (fix)'!A:A,1,0),"N")</f>
        <v>HD US Equity</v>
      </c>
      <c r="M63" t="e">
        <f ca="1">_xll.BDP($K63,M$1)</f>
        <v>#NAME?</v>
      </c>
      <c r="N63" s="18" t="e">
        <f ca="1">_xll.BDP($K63,N$1)</f>
        <v>#NAME?</v>
      </c>
      <c r="O63" t="e">
        <f ca="1">_xll.BDP($K63,O$1)</f>
        <v>#NAME?</v>
      </c>
      <c r="P63" s="12" t="e">
        <f ca="1">_xll.BDP($K63,P$1)</f>
        <v>#NAME?</v>
      </c>
      <c r="Q63" s="12" t="e">
        <f ca="1">_xll.BDP($K63,Q$1)</f>
        <v>#NAME?</v>
      </c>
      <c r="R63" s="12" t="e">
        <f ca="1">_xll.BDP($K63,R$1)</f>
        <v>#NAME?</v>
      </c>
      <c r="S63" s="12" t="e">
        <f ca="1">_xll.BDP($K63,S$1)</f>
        <v>#NAME?</v>
      </c>
      <c r="T63" s="12" t="e">
        <f ca="1">_xll.BDP($K63,T$1)</f>
        <v>#NAME?</v>
      </c>
      <c r="U63" s="12" t="e">
        <f ca="1">_xll.BDP($K63,U$1)</f>
        <v>#NAME?</v>
      </c>
      <c r="V63" t="e">
        <f ca="1">_xll.BDP($K63,V$1)</f>
        <v>#NAME?</v>
      </c>
      <c r="W63" t="e">
        <f ca="1">_xll.BDP($K63,W$1)</f>
        <v>#NAME?</v>
      </c>
      <c r="X63" t="e">
        <f ca="1">_xll.BDP($K63,X$1)</f>
        <v>#NAME?</v>
      </c>
      <c r="Y63" s="12" t="e">
        <f ca="1">_xll.BDP($K63,Y$1)</f>
        <v>#NAME?</v>
      </c>
      <c r="Z63" s="12" t="e">
        <f ca="1">_xll.BDP($K63,Z$1)</f>
        <v>#NAME?</v>
      </c>
      <c r="AA63" s="12" t="e">
        <f ca="1">_xll.BDP($K63,AA$1)</f>
        <v>#NAME?</v>
      </c>
      <c r="AB63" s="12" t="e">
        <f ca="1">_xll.BDP($K63,AB$1)</f>
        <v>#NAME?</v>
      </c>
      <c r="AC63" s="12" t="e">
        <f ca="1">_xll.BDP($K63,AC$1)</f>
        <v>#NAME?</v>
      </c>
      <c r="AD63" s="12" t="e">
        <f ca="1">_xll.BDP($K63,AD$1)</f>
        <v>#NAME?</v>
      </c>
      <c r="AE63" s="12" t="e">
        <f ca="1">_xll.BDP($K63,AE$1)</f>
        <v>#NAME?</v>
      </c>
      <c r="AF63" s="12" t="e">
        <f ca="1">_xll.BDP($K63,AF$1)</f>
        <v>#NAME?</v>
      </c>
      <c r="AG63" s="12" t="e">
        <f ca="1">_xll.BDP($K63,AG$1)</f>
        <v>#NAME?</v>
      </c>
      <c r="AH63" s="12" t="e">
        <f ca="1">_xll.BDP($K63,AH$1)</f>
        <v>#NAME?</v>
      </c>
      <c r="AI63" s="12" t="e">
        <f ca="1">_xll.BDP($K63,AI$1)</f>
        <v>#NAME?</v>
      </c>
    </row>
    <row r="64" spans="1:35" x14ac:dyDescent="0.2">
      <c r="A64" t="s">
        <v>70</v>
      </c>
      <c r="B64" t="s">
        <v>12</v>
      </c>
      <c r="C64">
        <v>9907</v>
      </c>
      <c r="D64">
        <v>33</v>
      </c>
      <c r="E64" s="12">
        <v>1.0349518081448326</v>
      </c>
      <c r="F64" t="s">
        <v>13</v>
      </c>
      <c r="G64" s="12">
        <v>5391445.4500000002</v>
      </c>
      <c r="H64" s="1">
        <v>44701</v>
      </c>
      <c r="I64" s="1">
        <v>44701</v>
      </c>
      <c r="J64" t="s">
        <v>0</v>
      </c>
      <c r="K64" s="11" t="s">
        <v>70</v>
      </c>
      <c r="L64" s="16" t="str">
        <f>_xlfn.IFNA(VLOOKUP(A64,'Covered Call ETF - ZWH (fix)'!A:A,1,0),"N")</f>
        <v>LMT US Equity</v>
      </c>
      <c r="M64" t="e">
        <f ca="1">_xll.BDP($K64,M$1)</f>
        <v>#NAME?</v>
      </c>
      <c r="N64" s="18" t="e">
        <f ca="1">_xll.BDP($K64,N$1)</f>
        <v>#NAME?</v>
      </c>
      <c r="O64" t="e">
        <f ca="1">_xll.BDP($K64,O$1)</f>
        <v>#NAME?</v>
      </c>
      <c r="P64" s="12" t="e">
        <f ca="1">_xll.BDP($K64,P$1)</f>
        <v>#NAME?</v>
      </c>
      <c r="Q64" s="12" t="e">
        <f ca="1">_xll.BDP($K64,Q$1)</f>
        <v>#NAME?</v>
      </c>
      <c r="R64" s="12" t="e">
        <f ca="1">_xll.BDP($K64,R$1)</f>
        <v>#NAME?</v>
      </c>
      <c r="S64" s="12" t="e">
        <f ca="1">_xll.BDP($K64,S$1)</f>
        <v>#NAME?</v>
      </c>
      <c r="T64" s="12" t="e">
        <f ca="1">_xll.BDP($K64,T$1)</f>
        <v>#NAME?</v>
      </c>
      <c r="U64" s="12" t="e">
        <f ca="1">_xll.BDP($K64,U$1)</f>
        <v>#NAME?</v>
      </c>
      <c r="V64" t="e">
        <f ca="1">_xll.BDP($K64,V$1)</f>
        <v>#NAME?</v>
      </c>
      <c r="W64" t="e">
        <f ca="1">_xll.BDP($K64,W$1)</f>
        <v>#NAME?</v>
      </c>
      <c r="X64" t="e">
        <f ca="1">_xll.BDP($K64,X$1)</f>
        <v>#NAME?</v>
      </c>
      <c r="Y64" s="12" t="e">
        <f ca="1">_xll.BDP($K64,Y$1)</f>
        <v>#NAME?</v>
      </c>
      <c r="Z64" s="12" t="e">
        <f ca="1">_xll.BDP($K64,Z$1)</f>
        <v>#NAME?</v>
      </c>
      <c r="AA64" s="12" t="e">
        <f ca="1">_xll.BDP($K64,AA$1)</f>
        <v>#NAME?</v>
      </c>
      <c r="AB64" s="12" t="e">
        <f ca="1">_xll.BDP($K64,AB$1)</f>
        <v>#NAME?</v>
      </c>
      <c r="AC64" s="12" t="e">
        <f ca="1">_xll.BDP($K64,AC$1)</f>
        <v>#NAME?</v>
      </c>
      <c r="AD64" s="12" t="e">
        <f ca="1">_xll.BDP($K64,AD$1)</f>
        <v>#NAME?</v>
      </c>
      <c r="AE64" s="12" t="e">
        <f ca="1">_xll.BDP($K64,AE$1)</f>
        <v>#NAME?</v>
      </c>
      <c r="AF64" s="12" t="e">
        <f ca="1">_xll.BDP($K64,AF$1)</f>
        <v>#NAME?</v>
      </c>
      <c r="AG64" s="12" t="e">
        <f ca="1">_xll.BDP($K64,AG$1)</f>
        <v>#NAME?</v>
      </c>
      <c r="AH64" s="12" t="e">
        <f ca="1">_xll.BDP($K64,AH$1)</f>
        <v>#NAME?</v>
      </c>
      <c r="AI64" s="12" t="e">
        <f ca="1">_xll.BDP($K64,AI$1)</f>
        <v>#NAME?</v>
      </c>
    </row>
    <row r="65" spans="1:35" x14ac:dyDescent="0.2">
      <c r="A65" t="s">
        <v>50</v>
      </c>
      <c r="B65" t="s">
        <v>12</v>
      </c>
      <c r="C65">
        <v>26091</v>
      </c>
      <c r="D65">
        <v>86</v>
      </c>
      <c r="E65" s="12">
        <v>0.76933577159136046</v>
      </c>
      <c r="F65" t="s">
        <v>13</v>
      </c>
      <c r="G65" s="12">
        <v>4007753.61</v>
      </c>
      <c r="H65" s="1">
        <v>44701</v>
      </c>
      <c r="I65" s="1">
        <v>44701</v>
      </c>
      <c r="J65" t="s">
        <v>0</v>
      </c>
      <c r="K65" s="11" t="s">
        <v>50</v>
      </c>
      <c r="L65" s="16" t="str">
        <f>_xlfn.IFNA(VLOOKUP(A65,'Covered Call ETF - ZWH (fix)'!A:A,1,0),"N")</f>
        <v>N</v>
      </c>
      <c r="M65" t="e">
        <f ca="1">_xll.BDP($K65,M$1)</f>
        <v>#NAME?</v>
      </c>
      <c r="N65" s="18" t="e">
        <f ca="1">_xll.BDP($K65,N$1)</f>
        <v>#NAME?</v>
      </c>
      <c r="O65" t="e">
        <f ca="1">_xll.BDP($K65,O$1)</f>
        <v>#NAME?</v>
      </c>
      <c r="P65" s="12" t="e">
        <f ca="1">_xll.BDP($K65,P$1)</f>
        <v>#NAME?</v>
      </c>
      <c r="Q65" s="12" t="e">
        <f ca="1">_xll.BDP($K65,Q$1)</f>
        <v>#NAME?</v>
      </c>
      <c r="R65" s="12" t="e">
        <f ca="1">_xll.BDP($K65,R$1)</f>
        <v>#NAME?</v>
      </c>
      <c r="S65" s="12" t="e">
        <f ca="1">_xll.BDP($K65,S$1)</f>
        <v>#NAME?</v>
      </c>
      <c r="T65" s="12" t="e">
        <f ca="1">_xll.BDP($K65,T$1)</f>
        <v>#NAME?</v>
      </c>
      <c r="U65" s="12" t="e">
        <f ca="1">_xll.BDP($K65,U$1)</f>
        <v>#NAME?</v>
      </c>
      <c r="V65" t="e">
        <f ca="1">_xll.BDP($K65,V$1)</f>
        <v>#NAME?</v>
      </c>
      <c r="W65" t="e">
        <f ca="1">_xll.BDP($K65,W$1)</f>
        <v>#NAME?</v>
      </c>
      <c r="X65" t="e">
        <f ca="1">_xll.BDP($K65,X$1)</f>
        <v>#NAME?</v>
      </c>
      <c r="Y65" s="12" t="e">
        <f ca="1">_xll.BDP($K65,Y$1)</f>
        <v>#NAME?</v>
      </c>
      <c r="Z65" s="12" t="e">
        <f ca="1">_xll.BDP($K65,Z$1)</f>
        <v>#NAME?</v>
      </c>
      <c r="AA65" s="12" t="e">
        <f ca="1">_xll.BDP($K65,AA$1)</f>
        <v>#NAME?</v>
      </c>
      <c r="AB65" s="12" t="e">
        <f ca="1">_xll.BDP($K65,AB$1)</f>
        <v>#NAME?</v>
      </c>
      <c r="AC65" s="12" t="e">
        <f ca="1">_xll.BDP($K65,AC$1)</f>
        <v>#NAME?</v>
      </c>
      <c r="AD65" s="12" t="e">
        <f ca="1">_xll.BDP($K65,AD$1)</f>
        <v>#NAME?</v>
      </c>
      <c r="AE65" s="12" t="e">
        <f ca="1">_xll.BDP($K65,AE$1)</f>
        <v>#NAME?</v>
      </c>
      <c r="AF65" s="12" t="e">
        <f ca="1">_xll.BDP($K65,AF$1)</f>
        <v>#NAME?</v>
      </c>
      <c r="AG65" s="12" t="e">
        <f ca="1">_xll.BDP($K65,AG$1)</f>
        <v>#NAME?</v>
      </c>
      <c r="AH65" s="12" t="e">
        <f ca="1">_xll.BDP($K65,AH$1)</f>
        <v>#NAME?</v>
      </c>
      <c r="AI65" s="12" t="e">
        <f ca="1">_xll.BDP($K65,AI$1)</f>
        <v>#NAME?</v>
      </c>
    </row>
    <row r="66" spans="1:35" x14ac:dyDescent="0.2">
      <c r="A66" t="s">
        <v>56</v>
      </c>
      <c r="B66" t="s">
        <v>12</v>
      </c>
      <c r="C66">
        <v>24172</v>
      </c>
      <c r="D66">
        <v>80</v>
      </c>
      <c r="E66" s="12">
        <v>0.44186746754594436</v>
      </c>
      <c r="F66" t="s">
        <v>13</v>
      </c>
      <c r="G66" s="12">
        <v>2301850.5099999998</v>
      </c>
      <c r="H66" s="1">
        <v>44701</v>
      </c>
      <c r="I66" s="1">
        <v>44701</v>
      </c>
      <c r="J66" t="s">
        <v>0</v>
      </c>
      <c r="K66" s="11" t="s">
        <v>56</v>
      </c>
      <c r="L66" s="16" t="str">
        <f>_xlfn.IFNA(VLOOKUP(A66,'Covered Call ETF - ZWH (fix)'!A:A,1,0),"N")</f>
        <v>N</v>
      </c>
      <c r="M66" t="e">
        <f ca="1">_xll.BDP($K66,M$1)</f>
        <v>#NAME?</v>
      </c>
      <c r="N66" s="18" t="e">
        <f ca="1">_xll.BDP($K66,N$1)</f>
        <v>#NAME?</v>
      </c>
      <c r="O66" t="e">
        <f ca="1">_xll.BDP($K66,O$1)</f>
        <v>#NAME?</v>
      </c>
      <c r="P66" s="12" t="e">
        <f ca="1">_xll.BDP($K66,P$1)</f>
        <v>#NAME?</v>
      </c>
      <c r="Q66" s="12" t="e">
        <f ca="1">_xll.BDP($K66,Q$1)</f>
        <v>#NAME?</v>
      </c>
      <c r="R66" s="12" t="e">
        <f ca="1">_xll.BDP($K66,R$1)</f>
        <v>#NAME?</v>
      </c>
      <c r="S66" s="12" t="e">
        <f ca="1">_xll.BDP($K66,S$1)</f>
        <v>#NAME?</v>
      </c>
      <c r="T66" s="12" t="e">
        <f ca="1">_xll.BDP($K66,T$1)</f>
        <v>#NAME?</v>
      </c>
      <c r="U66" s="12" t="e">
        <f ca="1">_xll.BDP($K66,U$1)</f>
        <v>#NAME?</v>
      </c>
      <c r="V66" t="e">
        <f ca="1">_xll.BDP($K66,V$1)</f>
        <v>#NAME?</v>
      </c>
      <c r="W66" t="e">
        <f ca="1">_xll.BDP($K66,W$1)</f>
        <v>#NAME?</v>
      </c>
      <c r="X66" t="e">
        <f ca="1">_xll.BDP($K66,X$1)</f>
        <v>#NAME?</v>
      </c>
      <c r="Y66" s="12" t="e">
        <f ca="1">_xll.BDP($K66,Y$1)</f>
        <v>#NAME?</v>
      </c>
      <c r="Z66" s="12" t="e">
        <f ca="1">_xll.BDP($K66,Z$1)</f>
        <v>#NAME?</v>
      </c>
      <c r="AA66" s="12" t="e">
        <f ca="1">_xll.BDP($K66,AA$1)</f>
        <v>#NAME?</v>
      </c>
      <c r="AB66" s="12" t="e">
        <f ca="1">_xll.BDP($K66,AB$1)</f>
        <v>#NAME?</v>
      </c>
      <c r="AC66" s="12" t="e">
        <f ca="1">_xll.BDP($K66,AC$1)</f>
        <v>#NAME?</v>
      </c>
      <c r="AD66" s="12" t="e">
        <f ca="1">_xll.BDP($K66,AD$1)</f>
        <v>#NAME?</v>
      </c>
      <c r="AE66" s="12" t="e">
        <f ca="1">_xll.BDP($K66,AE$1)</f>
        <v>#NAME?</v>
      </c>
      <c r="AF66" s="12" t="e">
        <f ca="1">_xll.BDP($K66,AF$1)</f>
        <v>#NAME?</v>
      </c>
      <c r="AG66" s="12" t="e">
        <f ca="1">_xll.BDP($K66,AG$1)</f>
        <v>#NAME?</v>
      </c>
      <c r="AH66" s="12" t="e">
        <f ca="1">_xll.BDP($K66,AH$1)</f>
        <v>#NAME?</v>
      </c>
      <c r="AI66" s="12" t="e">
        <f ca="1">_xll.BDP($K66,AI$1)</f>
        <v>#NAME?</v>
      </c>
    </row>
    <row r="67" spans="1:35" x14ac:dyDescent="0.2">
      <c r="A67" t="s">
        <v>72</v>
      </c>
      <c r="B67" t="s">
        <v>12</v>
      </c>
      <c r="C67">
        <v>12615</v>
      </c>
      <c r="D67">
        <v>42</v>
      </c>
      <c r="E67" s="12">
        <v>0.95323746561451395</v>
      </c>
      <c r="F67" t="s">
        <v>13</v>
      </c>
      <c r="G67" s="12">
        <v>4965765.32</v>
      </c>
      <c r="H67" s="1">
        <v>44701</v>
      </c>
      <c r="I67" s="1">
        <v>44701</v>
      </c>
      <c r="J67" t="s">
        <v>0</v>
      </c>
      <c r="K67" s="11" t="s">
        <v>72</v>
      </c>
      <c r="L67" s="16" t="str">
        <f>_xlfn.IFNA(VLOOKUP(A67,'Covered Call ETF - ZWH (fix)'!A:A,1,0),"N")</f>
        <v>N</v>
      </c>
      <c r="M67" t="e">
        <f ca="1">_xll.BDP($K67,M$1)</f>
        <v>#NAME?</v>
      </c>
      <c r="N67" s="18" t="e">
        <f ca="1">_xll.BDP($K67,N$1)</f>
        <v>#NAME?</v>
      </c>
      <c r="O67" t="e">
        <f ca="1">_xll.BDP($K67,O$1)</f>
        <v>#NAME?</v>
      </c>
      <c r="P67" s="12" t="e">
        <f ca="1">_xll.BDP($K67,P$1)</f>
        <v>#NAME?</v>
      </c>
      <c r="Q67" s="12" t="e">
        <f ca="1">_xll.BDP($K67,Q$1)</f>
        <v>#NAME?</v>
      </c>
      <c r="R67" s="12" t="e">
        <f ca="1">_xll.BDP($K67,R$1)</f>
        <v>#NAME?</v>
      </c>
      <c r="S67" s="12" t="e">
        <f ca="1">_xll.BDP($K67,S$1)</f>
        <v>#NAME?</v>
      </c>
      <c r="T67" s="12" t="e">
        <f ca="1">_xll.BDP($K67,T$1)</f>
        <v>#NAME?</v>
      </c>
      <c r="U67" s="12" t="e">
        <f ca="1">_xll.BDP($K67,U$1)</f>
        <v>#NAME?</v>
      </c>
      <c r="V67" t="e">
        <f ca="1">_xll.BDP($K67,V$1)</f>
        <v>#NAME?</v>
      </c>
      <c r="W67" t="e">
        <f ca="1">_xll.BDP($K67,W$1)</f>
        <v>#NAME?</v>
      </c>
      <c r="X67" t="e">
        <f ca="1">_xll.BDP($K67,X$1)</f>
        <v>#NAME?</v>
      </c>
      <c r="Y67" s="12" t="e">
        <f ca="1">_xll.BDP($K67,Y$1)</f>
        <v>#NAME?</v>
      </c>
      <c r="Z67" s="12" t="e">
        <f ca="1">_xll.BDP($K67,Z$1)</f>
        <v>#NAME?</v>
      </c>
      <c r="AA67" s="12" t="e">
        <f ca="1">_xll.BDP($K67,AA$1)</f>
        <v>#NAME?</v>
      </c>
      <c r="AB67" s="12" t="e">
        <f ca="1">_xll.BDP($K67,AB$1)</f>
        <v>#NAME?</v>
      </c>
      <c r="AC67" s="12" t="e">
        <f ca="1">_xll.BDP($K67,AC$1)</f>
        <v>#NAME?</v>
      </c>
      <c r="AD67" s="12" t="e">
        <f ca="1">_xll.BDP($K67,AD$1)</f>
        <v>#NAME?</v>
      </c>
      <c r="AE67" s="12" t="e">
        <f ca="1">_xll.BDP($K67,AE$1)</f>
        <v>#NAME?</v>
      </c>
      <c r="AF67" s="12" t="e">
        <f ca="1">_xll.BDP($K67,AF$1)</f>
        <v>#NAME?</v>
      </c>
      <c r="AG67" s="12" t="e">
        <f ca="1">_xll.BDP($K67,AG$1)</f>
        <v>#NAME?</v>
      </c>
      <c r="AH67" s="12" t="e">
        <f ca="1">_xll.BDP($K67,AH$1)</f>
        <v>#NAME?</v>
      </c>
      <c r="AI67" s="12" t="e">
        <f ca="1">_xll.BDP($K67,AI$1)</f>
        <v>#NAME?</v>
      </c>
    </row>
    <row r="68" spans="1:35" x14ac:dyDescent="0.2">
      <c r="A68" t="s">
        <v>101</v>
      </c>
      <c r="B68" t="s">
        <v>12</v>
      </c>
      <c r="C68">
        <v>68085</v>
      </c>
      <c r="D68">
        <v>225</v>
      </c>
      <c r="E68" s="12">
        <v>2.377691677313801</v>
      </c>
      <c r="F68" t="s">
        <v>13</v>
      </c>
      <c r="G68" s="12">
        <v>12386272.359999999</v>
      </c>
      <c r="H68" s="1">
        <v>44701</v>
      </c>
      <c r="I68" s="1">
        <v>44701</v>
      </c>
      <c r="J68" t="s">
        <v>0</v>
      </c>
      <c r="K68" s="11" t="s">
        <v>101</v>
      </c>
      <c r="L68" s="16" t="str">
        <f>_xlfn.IFNA(VLOOKUP(A68,'Covered Call ETF - ZWH (fix)'!A:A,1,0),"N")</f>
        <v>PG US Equity</v>
      </c>
      <c r="M68" t="e">
        <f ca="1">_xll.BDP($K68,M$1)</f>
        <v>#NAME?</v>
      </c>
      <c r="N68" s="18" t="e">
        <f ca="1">_xll.BDP($K68,N$1)</f>
        <v>#NAME?</v>
      </c>
      <c r="O68" t="e">
        <f ca="1">_xll.BDP($K68,O$1)</f>
        <v>#NAME?</v>
      </c>
      <c r="P68" s="12" t="e">
        <f ca="1">_xll.BDP($K68,P$1)</f>
        <v>#NAME?</v>
      </c>
      <c r="Q68" s="12" t="e">
        <f ca="1">_xll.BDP($K68,Q$1)</f>
        <v>#NAME?</v>
      </c>
      <c r="R68" s="12" t="e">
        <f ca="1">_xll.BDP($K68,R$1)</f>
        <v>#NAME?</v>
      </c>
      <c r="S68" s="12" t="e">
        <f ca="1">_xll.BDP($K68,S$1)</f>
        <v>#NAME?</v>
      </c>
      <c r="T68" s="12" t="e">
        <f ca="1">_xll.BDP($K68,T$1)</f>
        <v>#NAME?</v>
      </c>
      <c r="U68" s="12" t="e">
        <f ca="1">_xll.BDP($K68,U$1)</f>
        <v>#NAME?</v>
      </c>
      <c r="V68" t="e">
        <f ca="1">_xll.BDP($K68,V$1)</f>
        <v>#NAME?</v>
      </c>
      <c r="W68" t="e">
        <f ca="1">_xll.BDP($K68,W$1)</f>
        <v>#NAME?</v>
      </c>
      <c r="X68" t="e">
        <f ca="1">_xll.BDP($K68,X$1)</f>
        <v>#NAME?</v>
      </c>
      <c r="Y68" s="12" t="e">
        <f ca="1">_xll.BDP($K68,Y$1)</f>
        <v>#NAME?</v>
      </c>
      <c r="Z68" s="12" t="e">
        <f ca="1">_xll.BDP($K68,Z$1)</f>
        <v>#NAME?</v>
      </c>
      <c r="AA68" s="12" t="e">
        <f ca="1">_xll.BDP($K68,AA$1)</f>
        <v>#NAME?</v>
      </c>
      <c r="AB68" s="12" t="e">
        <f ca="1">_xll.BDP($K68,AB$1)</f>
        <v>#NAME?</v>
      </c>
      <c r="AC68" s="12" t="e">
        <f ca="1">_xll.BDP($K68,AC$1)</f>
        <v>#NAME?</v>
      </c>
      <c r="AD68" s="12" t="e">
        <f ca="1">_xll.BDP($K68,AD$1)</f>
        <v>#NAME?</v>
      </c>
      <c r="AE68" s="12" t="e">
        <f ca="1">_xll.BDP($K68,AE$1)</f>
        <v>#NAME?</v>
      </c>
      <c r="AF68" s="12" t="e">
        <f ca="1">_xll.BDP($K68,AF$1)</f>
        <v>#NAME?</v>
      </c>
      <c r="AG68" s="12" t="e">
        <f ca="1">_xll.BDP($K68,AG$1)</f>
        <v>#NAME?</v>
      </c>
      <c r="AH68" s="12" t="e">
        <f ca="1">_xll.BDP($K68,AH$1)</f>
        <v>#NAME?</v>
      </c>
      <c r="AI68" s="12" t="e">
        <f ca="1">_xll.BDP($K68,AI$1)</f>
        <v>#NAME?</v>
      </c>
    </row>
    <row r="69" spans="1:35" x14ac:dyDescent="0.2">
      <c r="A69" t="s">
        <v>86</v>
      </c>
      <c r="B69" t="s">
        <v>12</v>
      </c>
      <c r="C69">
        <v>158593</v>
      </c>
      <c r="D69">
        <v>524</v>
      </c>
      <c r="E69" s="12">
        <v>1.6409493989259487</v>
      </c>
      <c r="F69" t="s">
        <v>13</v>
      </c>
      <c r="G69" s="12">
        <v>8548310.2699999996</v>
      </c>
      <c r="H69" s="1">
        <v>44701</v>
      </c>
      <c r="I69" s="1">
        <v>44701</v>
      </c>
      <c r="J69" t="s">
        <v>0</v>
      </c>
      <c r="K69" s="11" t="s">
        <v>86</v>
      </c>
      <c r="L69" s="16" t="str">
        <f>_xlfn.IFNA(VLOOKUP(A69,'Covered Call ETF - ZWH (fix)'!A:A,1,0),"N")</f>
        <v>CMCSA US Equity</v>
      </c>
      <c r="M69" t="e">
        <f ca="1">_xll.BDP($K69,M$1)</f>
        <v>#NAME?</v>
      </c>
      <c r="N69" s="18" t="e">
        <f ca="1">_xll.BDP($K69,N$1)</f>
        <v>#NAME?</v>
      </c>
      <c r="O69" t="e">
        <f ca="1">_xll.BDP($K69,O$1)</f>
        <v>#NAME?</v>
      </c>
      <c r="P69" s="12" t="e">
        <f ca="1">_xll.BDP($K69,P$1)</f>
        <v>#NAME?</v>
      </c>
      <c r="Q69" s="12" t="e">
        <f ca="1">_xll.BDP($K69,Q$1)</f>
        <v>#NAME?</v>
      </c>
      <c r="R69" s="12" t="e">
        <f ca="1">_xll.BDP($K69,R$1)</f>
        <v>#NAME?</v>
      </c>
      <c r="S69" s="12" t="e">
        <f ca="1">_xll.BDP($K69,S$1)</f>
        <v>#NAME?</v>
      </c>
      <c r="T69" s="12" t="e">
        <f ca="1">_xll.BDP($K69,T$1)</f>
        <v>#NAME?</v>
      </c>
      <c r="U69" s="12" t="e">
        <f ca="1">_xll.BDP($K69,U$1)</f>
        <v>#NAME?</v>
      </c>
      <c r="V69" t="e">
        <f ca="1">_xll.BDP($K69,V$1)</f>
        <v>#NAME?</v>
      </c>
      <c r="W69" t="e">
        <f ca="1">_xll.BDP($K69,W$1)</f>
        <v>#NAME?</v>
      </c>
      <c r="X69" t="e">
        <f ca="1">_xll.BDP($K69,X$1)</f>
        <v>#NAME?</v>
      </c>
      <c r="Y69" s="12" t="e">
        <f ca="1">_xll.BDP($K69,Y$1)</f>
        <v>#NAME?</v>
      </c>
      <c r="Z69" s="12" t="e">
        <f ca="1">_xll.BDP($K69,Z$1)</f>
        <v>#NAME?</v>
      </c>
      <c r="AA69" s="12" t="e">
        <f ca="1">_xll.BDP($K69,AA$1)</f>
        <v>#NAME?</v>
      </c>
      <c r="AB69" s="12" t="e">
        <f ca="1">_xll.BDP($K69,AB$1)</f>
        <v>#NAME?</v>
      </c>
      <c r="AC69" s="12" t="e">
        <f ca="1">_xll.BDP($K69,AC$1)</f>
        <v>#NAME?</v>
      </c>
      <c r="AD69" s="12" t="e">
        <f ca="1">_xll.BDP($K69,AD$1)</f>
        <v>#NAME?</v>
      </c>
      <c r="AE69" s="12" t="e">
        <f ca="1">_xll.BDP($K69,AE$1)</f>
        <v>#NAME?</v>
      </c>
      <c r="AF69" s="12" t="e">
        <f ca="1">_xll.BDP($K69,AF$1)</f>
        <v>#NAME?</v>
      </c>
      <c r="AG69" s="12" t="e">
        <f ca="1">_xll.BDP($K69,AG$1)</f>
        <v>#NAME?</v>
      </c>
      <c r="AH69" s="12" t="e">
        <f ca="1">_xll.BDP($K69,AH$1)</f>
        <v>#NAME?</v>
      </c>
      <c r="AI69" s="12" t="e">
        <f ca="1">_xll.BDP($K69,AI$1)</f>
        <v>#NAME?</v>
      </c>
    </row>
    <row r="70" spans="1:35" x14ac:dyDescent="0.2">
      <c r="A70" t="s">
        <v>90</v>
      </c>
      <c r="B70" t="s">
        <v>12</v>
      </c>
      <c r="C70">
        <v>58871</v>
      </c>
      <c r="D70">
        <v>195</v>
      </c>
      <c r="E70" s="12">
        <v>2.5661621611147067</v>
      </c>
      <c r="F70" t="s">
        <v>13</v>
      </c>
      <c r="G70" s="12">
        <v>13368084.58</v>
      </c>
      <c r="H70" s="1">
        <v>44701</v>
      </c>
      <c r="I70" s="1">
        <v>44701</v>
      </c>
      <c r="J70" t="s">
        <v>0</v>
      </c>
      <c r="K70" s="11" t="s">
        <v>90</v>
      </c>
      <c r="L70" s="16" t="str">
        <f>_xlfn.IFNA(VLOOKUP(A70,'Covered Call ETF - ZWH (fix)'!A:A,1,0),"N")</f>
        <v>N</v>
      </c>
      <c r="M70" t="e">
        <f ca="1">_xll.BDP($K70,M$1)</f>
        <v>#NAME?</v>
      </c>
      <c r="N70" s="18" t="e">
        <f ca="1">_xll.BDP($K70,N$1)</f>
        <v>#NAME?</v>
      </c>
      <c r="O70" t="e">
        <f ca="1">_xll.BDP($K70,O$1)</f>
        <v>#NAME?</v>
      </c>
      <c r="P70" s="12" t="e">
        <f ca="1">_xll.BDP($K70,P$1)</f>
        <v>#NAME?</v>
      </c>
      <c r="Q70" s="12" t="e">
        <f ca="1">_xll.BDP($K70,Q$1)</f>
        <v>#NAME?</v>
      </c>
      <c r="R70" s="12" t="e">
        <f ca="1">_xll.BDP($K70,R$1)</f>
        <v>#NAME?</v>
      </c>
      <c r="S70" s="12" t="e">
        <f ca="1">_xll.BDP($K70,S$1)</f>
        <v>#NAME?</v>
      </c>
      <c r="T70" s="12" t="e">
        <f ca="1">_xll.BDP($K70,T$1)</f>
        <v>#NAME?</v>
      </c>
      <c r="U70" s="12" t="e">
        <f ca="1">_xll.BDP($K70,U$1)</f>
        <v>#NAME?</v>
      </c>
      <c r="V70" t="e">
        <f ca="1">_xll.BDP($K70,V$1)</f>
        <v>#NAME?</v>
      </c>
      <c r="W70" t="e">
        <f ca="1">_xll.BDP($K70,W$1)</f>
        <v>#NAME?</v>
      </c>
      <c r="X70" t="e">
        <f ca="1">_xll.BDP($K70,X$1)</f>
        <v>#NAME?</v>
      </c>
      <c r="Y70" s="12" t="e">
        <f ca="1">_xll.BDP($K70,Y$1)</f>
        <v>#NAME?</v>
      </c>
      <c r="Z70" s="12" t="e">
        <f ca="1">_xll.BDP($K70,Z$1)</f>
        <v>#NAME?</v>
      </c>
      <c r="AA70" s="12" t="e">
        <f ca="1">_xll.BDP($K70,AA$1)</f>
        <v>#NAME?</v>
      </c>
      <c r="AB70" s="12" t="e">
        <f ca="1">_xll.BDP($K70,AB$1)</f>
        <v>#NAME?</v>
      </c>
      <c r="AC70" s="12" t="e">
        <f ca="1">_xll.BDP($K70,AC$1)</f>
        <v>#NAME?</v>
      </c>
      <c r="AD70" s="12" t="e">
        <f ca="1">_xll.BDP($K70,AD$1)</f>
        <v>#NAME?</v>
      </c>
      <c r="AE70" s="12" t="e">
        <f ca="1">_xll.BDP($K70,AE$1)</f>
        <v>#NAME?</v>
      </c>
      <c r="AF70" s="12" t="e">
        <f ca="1">_xll.BDP($K70,AF$1)</f>
        <v>#NAME?</v>
      </c>
      <c r="AG70" s="12" t="e">
        <f ca="1">_xll.BDP($K70,AG$1)</f>
        <v>#NAME?</v>
      </c>
      <c r="AH70" s="12" t="e">
        <f ca="1">_xll.BDP($K70,AH$1)</f>
        <v>#NAME?</v>
      </c>
      <c r="AI70" s="12" t="e">
        <f ca="1">_xll.BDP($K70,AI$1)</f>
        <v>#NAME?</v>
      </c>
    </row>
    <row r="71" spans="1:35" x14ac:dyDescent="0.2">
      <c r="A71" t="s">
        <v>57</v>
      </c>
      <c r="B71" t="s">
        <v>12</v>
      </c>
      <c r="C71">
        <v>9802</v>
      </c>
      <c r="D71">
        <v>32</v>
      </c>
      <c r="E71" s="12">
        <v>0.22365145948830975</v>
      </c>
      <c r="F71" t="s">
        <v>13</v>
      </c>
      <c r="G71" s="12">
        <v>1165082.8899999999</v>
      </c>
      <c r="H71" s="1">
        <v>44701</v>
      </c>
      <c r="I71" s="1">
        <v>44701</v>
      </c>
      <c r="J71" t="s">
        <v>0</v>
      </c>
      <c r="K71" s="11" t="s">
        <v>57</v>
      </c>
      <c r="L71" s="16" t="str">
        <f>_xlfn.IFNA(VLOOKUP(A71,'Covered Call ETF - ZWH (fix)'!A:A,1,0),"N")</f>
        <v>N</v>
      </c>
      <c r="M71" t="e">
        <f ca="1">_xll.BDP($K71,M$1)</f>
        <v>#NAME?</v>
      </c>
      <c r="N71" s="18" t="e">
        <f ca="1">_xll.BDP($K71,N$1)</f>
        <v>#NAME?</v>
      </c>
      <c r="O71" t="e">
        <f ca="1">_xll.BDP($K71,O$1)</f>
        <v>#NAME?</v>
      </c>
      <c r="P71" s="12" t="e">
        <f ca="1">_xll.BDP($K71,P$1)</f>
        <v>#NAME?</v>
      </c>
      <c r="Q71" s="12" t="e">
        <f ca="1">_xll.BDP($K71,Q$1)</f>
        <v>#NAME?</v>
      </c>
      <c r="R71" s="12" t="e">
        <f ca="1">_xll.BDP($K71,R$1)</f>
        <v>#NAME?</v>
      </c>
      <c r="S71" s="12" t="e">
        <f ca="1">_xll.BDP($K71,S$1)</f>
        <v>#NAME?</v>
      </c>
      <c r="T71" s="12" t="e">
        <f ca="1">_xll.BDP($K71,T$1)</f>
        <v>#NAME?</v>
      </c>
      <c r="U71" s="12" t="e">
        <f ca="1">_xll.BDP($K71,U$1)</f>
        <v>#NAME?</v>
      </c>
      <c r="V71" t="e">
        <f ca="1">_xll.BDP($K71,V$1)</f>
        <v>#NAME?</v>
      </c>
      <c r="W71" t="e">
        <f ca="1">_xll.BDP($K71,W$1)</f>
        <v>#NAME?</v>
      </c>
      <c r="X71" t="e">
        <f ca="1">_xll.BDP($K71,X$1)</f>
        <v>#NAME?</v>
      </c>
      <c r="Y71" s="12" t="e">
        <f ca="1">_xll.BDP($K71,Y$1)</f>
        <v>#NAME?</v>
      </c>
      <c r="Z71" s="12" t="e">
        <f ca="1">_xll.BDP($K71,Z$1)</f>
        <v>#NAME?</v>
      </c>
      <c r="AA71" s="12" t="e">
        <f ca="1">_xll.BDP($K71,AA$1)</f>
        <v>#NAME?</v>
      </c>
      <c r="AB71" s="12" t="e">
        <f ca="1">_xll.BDP($K71,AB$1)</f>
        <v>#NAME?</v>
      </c>
      <c r="AC71" s="12" t="e">
        <f ca="1">_xll.BDP($K71,AC$1)</f>
        <v>#NAME?</v>
      </c>
      <c r="AD71" s="12" t="e">
        <f ca="1">_xll.BDP($K71,AD$1)</f>
        <v>#NAME?</v>
      </c>
      <c r="AE71" s="12" t="e">
        <f ca="1">_xll.BDP($K71,AE$1)</f>
        <v>#NAME?</v>
      </c>
      <c r="AF71" s="12" t="e">
        <f ca="1">_xll.BDP($K71,AF$1)</f>
        <v>#NAME?</v>
      </c>
      <c r="AG71" s="12" t="e">
        <f ca="1">_xll.BDP($K71,AG$1)</f>
        <v>#NAME?</v>
      </c>
      <c r="AH71" s="12" t="e">
        <f ca="1">_xll.BDP($K71,AH$1)</f>
        <v>#NAME?</v>
      </c>
      <c r="AI71" s="12" t="e">
        <f ca="1">_xll.BDP($K71,AI$1)</f>
        <v>#NAME?</v>
      </c>
    </row>
    <row r="72" spans="1:35" x14ac:dyDescent="0.2">
      <c r="A72" t="s">
        <v>34</v>
      </c>
      <c r="B72" t="s">
        <v>12</v>
      </c>
      <c r="C72">
        <v>29568</v>
      </c>
      <c r="D72">
        <v>98</v>
      </c>
      <c r="E72" s="12">
        <v>0.5471341615152443</v>
      </c>
      <c r="F72" t="s">
        <v>13</v>
      </c>
      <c r="G72" s="12">
        <v>2850223.52</v>
      </c>
      <c r="H72" s="1">
        <v>44701</v>
      </c>
      <c r="I72" s="1">
        <v>44701</v>
      </c>
      <c r="J72" t="s">
        <v>0</v>
      </c>
      <c r="K72" s="11" t="s">
        <v>34</v>
      </c>
      <c r="L72" s="16" t="str">
        <f>_xlfn.IFNA(VLOOKUP(A72,'Covered Call ETF - ZWH (fix)'!A:A,1,0),"N")</f>
        <v>N</v>
      </c>
      <c r="M72" t="e">
        <f ca="1">_xll.BDP($K72,M$1)</f>
        <v>#NAME?</v>
      </c>
      <c r="N72" s="18" t="e">
        <f ca="1">_xll.BDP($K72,N$1)</f>
        <v>#NAME?</v>
      </c>
      <c r="O72" t="e">
        <f ca="1">_xll.BDP($K72,O$1)</f>
        <v>#NAME?</v>
      </c>
      <c r="P72" s="12" t="e">
        <f ca="1">_xll.BDP($K72,P$1)</f>
        <v>#NAME?</v>
      </c>
      <c r="Q72" s="12" t="e">
        <f ca="1">_xll.BDP($K72,Q$1)</f>
        <v>#NAME?</v>
      </c>
      <c r="R72" s="12" t="e">
        <f ca="1">_xll.BDP($K72,R$1)</f>
        <v>#NAME?</v>
      </c>
      <c r="S72" s="12" t="e">
        <f ca="1">_xll.BDP($K72,S$1)</f>
        <v>#NAME?</v>
      </c>
      <c r="T72" s="12" t="e">
        <f ca="1">_xll.BDP($K72,T$1)</f>
        <v>#NAME?</v>
      </c>
      <c r="U72" s="12" t="e">
        <f ca="1">_xll.BDP($K72,U$1)</f>
        <v>#NAME?</v>
      </c>
      <c r="V72" t="e">
        <f ca="1">_xll.BDP($K72,V$1)</f>
        <v>#NAME?</v>
      </c>
      <c r="W72" t="e">
        <f ca="1">_xll.BDP($K72,W$1)</f>
        <v>#NAME?</v>
      </c>
      <c r="X72" t="e">
        <f ca="1">_xll.BDP($K72,X$1)</f>
        <v>#NAME?</v>
      </c>
      <c r="Y72" s="12" t="e">
        <f ca="1">_xll.BDP($K72,Y$1)</f>
        <v>#NAME?</v>
      </c>
      <c r="Z72" s="12" t="e">
        <f ca="1">_xll.BDP($K72,Z$1)</f>
        <v>#NAME?</v>
      </c>
      <c r="AA72" s="12" t="e">
        <f ca="1">_xll.BDP($K72,AA$1)</f>
        <v>#NAME?</v>
      </c>
      <c r="AB72" s="12" t="e">
        <f ca="1">_xll.BDP($K72,AB$1)</f>
        <v>#NAME?</v>
      </c>
      <c r="AC72" s="12" t="e">
        <f ca="1">_xll.BDP($K72,AC$1)</f>
        <v>#NAME?</v>
      </c>
      <c r="AD72" s="12" t="e">
        <f ca="1">_xll.BDP($K72,AD$1)</f>
        <v>#NAME?</v>
      </c>
      <c r="AE72" s="12" t="e">
        <f ca="1">_xll.BDP($K72,AE$1)</f>
        <v>#NAME?</v>
      </c>
      <c r="AF72" s="12" t="e">
        <f ca="1">_xll.BDP($K72,AF$1)</f>
        <v>#NAME?</v>
      </c>
      <c r="AG72" s="12" t="e">
        <f ca="1">_xll.BDP($K72,AG$1)</f>
        <v>#NAME?</v>
      </c>
      <c r="AH72" s="12" t="e">
        <f ca="1">_xll.BDP($K72,AH$1)</f>
        <v>#NAME?</v>
      </c>
      <c r="AI72" s="12" t="e">
        <f ca="1">_xll.BDP($K72,AI$1)</f>
        <v>#NAME?</v>
      </c>
    </row>
    <row r="73" spans="1:35" x14ac:dyDescent="0.2">
      <c r="A73" t="s">
        <v>61</v>
      </c>
      <c r="B73" t="s">
        <v>12</v>
      </c>
      <c r="C73">
        <v>264127</v>
      </c>
      <c r="D73">
        <v>873</v>
      </c>
      <c r="E73" s="12">
        <v>2.2027146771616217</v>
      </c>
      <c r="F73" t="s">
        <v>13</v>
      </c>
      <c r="G73" s="12">
        <v>11474752.67</v>
      </c>
      <c r="H73" s="1">
        <v>44701</v>
      </c>
      <c r="I73" s="1">
        <v>44701</v>
      </c>
      <c r="J73" t="s">
        <v>0</v>
      </c>
      <c r="K73" s="11" t="s">
        <v>61</v>
      </c>
      <c r="L73" s="16" t="str">
        <f>_xlfn.IFNA(VLOOKUP(A73,'Covered Call ETF - ZWH (fix)'!A:A,1,0),"N")</f>
        <v>BAC US Equity</v>
      </c>
      <c r="M73" t="e">
        <f ca="1">_xll.BDP($K73,M$1)</f>
        <v>#NAME?</v>
      </c>
      <c r="N73" s="18" t="e">
        <f ca="1">_xll.BDP($K73,N$1)</f>
        <v>#NAME?</v>
      </c>
      <c r="O73" t="e">
        <f ca="1">_xll.BDP($K73,O$1)</f>
        <v>#NAME?</v>
      </c>
      <c r="P73" s="12" t="e">
        <f ca="1">_xll.BDP($K73,P$1)</f>
        <v>#NAME?</v>
      </c>
      <c r="Q73" s="12" t="e">
        <f ca="1">_xll.BDP($K73,Q$1)</f>
        <v>#NAME?</v>
      </c>
      <c r="R73" s="12" t="e">
        <f ca="1">_xll.BDP($K73,R$1)</f>
        <v>#NAME?</v>
      </c>
      <c r="S73" s="12" t="e">
        <f ca="1">_xll.BDP($K73,S$1)</f>
        <v>#NAME?</v>
      </c>
      <c r="T73" s="12" t="e">
        <f ca="1">_xll.BDP($K73,T$1)</f>
        <v>#NAME?</v>
      </c>
      <c r="U73" s="12" t="e">
        <f ca="1">_xll.BDP($K73,U$1)</f>
        <v>#NAME?</v>
      </c>
      <c r="V73" t="e">
        <f ca="1">_xll.BDP($K73,V$1)</f>
        <v>#NAME?</v>
      </c>
      <c r="W73" t="e">
        <f ca="1">_xll.BDP($K73,W$1)</f>
        <v>#NAME?</v>
      </c>
      <c r="X73" t="e">
        <f ca="1">_xll.BDP($K73,X$1)</f>
        <v>#NAME?</v>
      </c>
      <c r="Y73" s="12" t="e">
        <f ca="1">_xll.BDP($K73,Y$1)</f>
        <v>#NAME?</v>
      </c>
      <c r="Z73" s="12" t="e">
        <f ca="1">_xll.BDP($K73,Z$1)</f>
        <v>#NAME?</v>
      </c>
      <c r="AA73" s="12" t="e">
        <f ca="1">_xll.BDP($K73,AA$1)</f>
        <v>#NAME?</v>
      </c>
      <c r="AB73" s="12" t="e">
        <f ca="1">_xll.BDP($K73,AB$1)</f>
        <v>#NAME?</v>
      </c>
      <c r="AC73" s="12" t="e">
        <f ca="1">_xll.BDP($K73,AC$1)</f>
        <v>#NAME?</v>
      </c>
      <c r="AD73" s="12" t="e">
        <f ca="1">_xll.BDP($K73,AD$1)</f>
        <v>#NAME?</v>
      </c>
      <c r="AE73" s="12" t="e">
        <f ca="1">_xll.BDP($K73,AE$1)</f>
        <v>#NAME?</v>
      </c>
      <c r="AF73" s="12" t="e">
        <f ca="1">_xll.BDP($K73,AF$1)</f>
        <v>#NAME?</v>
      </c>
      <c r="AG73" s="12" t="e">
        <f ca="1">_xll.BDP($K73,AG$1)</f>
        <v>#NAME?</v>
      </c>
      <c r="AH73" s="12" t="e">
        <f ca="1">_xll.BDP($K73,AH$1)</f>
        <v>#NAME?</v>
      </c>
      <c r="AI73" s="12" t="e">
        <f ca="1">_xll.BDP($K73,AI$1)</f>
        <v>#NAME?</v>
      </c>
    </row>
    <row r="74" spans="1:35" x14ac:dyDescent="0.2">
      <c r="A74" t="s">
        <v>19</v>
      </c>
      <c r="B74" t="s">
        <v>12</v>
      </c>
      <c r="C74">
        <v>19841</v>
      </c>
      <c r="D74">
        <v>66</v>
      </c>
      <c r="E74" s="12">
        <v>0.40872958591099001</v>
      </c>
      <c r="F74" t="s">
        <v>13</v>
      </c>
      <c r="G74" s="12">
        <v>2129223.0699999998</v>
      </c>
      <c r="H74" s="1">
        <v>44701</v>
      </c>
      <c r="I74" s="1">
        <v>44701</v>
      </c>
      <c r="J74" t="s">
        <v>0</v>
      </c>
      <c r="K74" s="11" t="s">
        <v>19</v>
      </c>
      <c r="L74" s="16" t="str">
        <f>_xlfn.IFNA(VLOOKUP(A74,'Covered Call ETF - ZWH (fix)'!A:A,1,0),"N")</f>
        <v>N</v>
      </c>
      <c r="M74" t="e">
        <f ca="1">_xll.BDP($K74,M$1)</f>
        <v>#NAME?</v>
      </c>
      <c r="N74" s="18" t="e">
        <f ca="1">_xll.BDP($K74,N$1)</f>
        <v>#NAME?</v>
      </c>
      <c r="O74" t="e">
        <f ca="1">_xll.BDP($K74,O$1)</f>
        <v>#NAME?</v>
      </c>
      <c r="P74" s="12" t="e">
        <f ca="1">_xll.BDP($K74,P$1)</f>
        <v>#NAME?</v>
      </c>
      <c r="Q74" s="12" t="e">
        <f ca="1">_xll.BDP($K74,Q$1)</f>
        <v>#NAME?</v>
      </c>
      <c r="R74" s="12" t="e">
        <f ca="1">_xll.BDP($K74,R$1)</f>
        <v>#NAME?</v>
      </c>
      <c r="S74" s="12" t="e">
        <f ca="1">_xll.BDP($K74,S$1)</f>
        <v>#NAME?</v>
      </c>
      <c r="T74" s="12" t="e">
        <f ca="1">_xll.BDP($K74,T$1)</f>
        <v>#NAME?</v>
      </c>
      <c r="U74" s="12" t="e">
        <f ca="1">_xll.BDP($K74,U$1)</f>
        <v>#NAME?</v>
      </c>
      <c r="V74" t="e">
        <f ca="1">_xll.BDP($K74,V$1)</f>
        <v>#NAME?</v>
      </c>
      <c r="W74" t="e">
        <f ca="1">_xll.BDP($K74,W$1)</f>
        <v>#NAME?</v>
      </c>
      <c r="X74" t="e">
        <f ca="1">_xll.BDP($K74,X$1)</f>
        <v>#NAME?</v>
      </c>
      <c r="Y74" s="12" t="e">
        <f ca="1">_xll.BDP($K74,Y$1)</f>
        <v>#NAME?</v>
      </c>
      <c r="Z74" s="12" t="e">
        <f ca="1">_xll.BDP($K74,Z$1)</f>
        <v>#NAME?</v>
      </c>
      <c r="AA74" s="12" t="e">
        <f ca="1">_xll.BDP($K74,AA$1)</f>
        <v>#NAME?</v>
      </c>
      <c r="AB74" s="12" t="e">
        <f ca="1">_xll.BDP($K74,AB$1)</f>
        <v>#NAME?</v>
      </c>
      <c r="AC74" s="12" t="e">
        <f ca="1">_xll.BDP($K74,AC$1)</f>
        <v>#NAME?</v>
      </c>
      <c r="AD74" s="12" t="e">
        <f ca="1">_xll.BDP($K74,AD$1)</f>
        <v>#NAME?</v>
      </c>
      <c r="AE74" s="12" t="e">
        <f ca="1">_xll.BDP($K74,AE$1)</f>
        <v>#NAME?</v>
      </c>
      <c r="AF74" s="12" t="e">
        <f ca="1">_xll.BDP($K74,AF$1)</f>
        <v>#NAME?</v>
      </c>
      <c r="AG74" s="12" t="e">
        <f ca="1">_xll.BDP($K74,AG$1)</f>
        <v>#NAME?</v>
      </c>
      <c r="AH74" s="12" t="e">
        <f ca="1">_xll.BDP($K74,AH$1)</f>
        <v>#NAME?</v>
      </c>
      <c r="AI74" s="12" t="e">
        <f ca="1">_xll.BDP($K74,AI$1)</f>
        <v>#NAME?</v>
      </c>
    </row>
    <row r="75" spans="1:35" x14ac:dyDescent="0.2">
      <c r="A75" t="s">
        <v>74</v>
      </c>
      <c r="B75" t="s">
        <v>12</v>
      </c>
      <c r="C75">
        <v>44762</v>
      </c>
      <c r="D75">
        <v>148</v>
      </c>
      <c r="E75" s="12">
        <v>1.1303656036231837</v>
      </c>
      <c r="F75" t="s">
        <v>13</v>
      </c>
      <c r="G75" s="12">
        <v>5888491.0800000001</v>
      </c>
      <c r="H75" s="1">
        <v>44701</v>
      </c>
      <c r="I75" s="1">
        <v>44701</v>
      </c>
      <c r="J75" t="s">
        <v>0</v>
      </c>
      <c r="K75" s="11" t="s">
        <v>74</v>
      </c>
      <c r="L75" s="16" t="str">
        <f>_xlfn.IFNA(VLOOKUP(A75,'Covered Call ETF - ZWH (fix)'!A:A,1,0),"N")</f>
        <v>N</v>
      </c>
      <c r="M75" t="e">
        <f ca="1">_xll.BDP($K75,M$1)</f>
        <v>#NAME?</v>
      </c>
      <c r="N75" s="18" t="e">
        <f ca="1">_xll.BDP($K75,N$1)</f>
        <v>#NAME?</v>
      </c>
      <c r="O75" t="e">
        <f ca="1">_xll.BDP($K75,O$1)</f>
        <v>#NAME?</v>
      </c>
      <c r="P75" s="12" t="e">
        <f ca="1">_xll.BDP($K75,P$1)</f>
        <v>#NAME?</v>
      </c>
      <c r="Q75" s="12" t="e">
        <f ca="1">_xll.BDP($K75,Q$1)</f>
        <v>#NAME?</v>
      </c>
      <c r="R75" s="12" t="e">
        <f ca="1">_xll.BDP($K75,R$1)</f>
        <v>#NAME?</v>
      </c>
      <c r="S75" s="12" t="e">
        <f ca="1">_xll.BDP($K75,S$1)</f>
        <v>#NAME?</v>
      </c>
      <c r="T75" s="12" t="e">
        <f ca="1">_xll.BDP($K75,T$1)</f>
        <v>#NAME?</v>
      </c>
      <c r="U75" s="12" t="e">
        <f ca="1">_xll.BDP($K75,U$1)</f>
        <v>#NAME?</v>
      </c>
      <c r="V75" t="e">
        <f ca="1">_xll.BDP($K75,V$1)</f>
        <v>#NAME?</v>
      </c>
      <c r="W75" t="e">
        <f ca="1">_xll.BDP($K75,W$1)</f>
        <v>#NAME?</v>
      </c>
      <c r="X75" t="e">
        <f ca="1">_xll.BDP($K75,X$1)</f>
        <v>#NAME?</v>
      </c>
      <c r="Y75" s="12" t="e">
        <f ca="1">_xll.BDP($K75,Y$1)</f>
        <v>#NAME?</v>
      </c>
      <c r="Z75" s="12" t="e">
        <f ca="1">_xll.BDP($K75,Z$1)</f>
        <v>#NAME?</v>
      </c>
      <c r="AA75" s="12" t="e">
        <f ca="1">_xll.BDP($K75,AA$1)</f>
        <v>#NAME?</v>
      </c>
      <c r="AB75" s="12" t="e">
        <f ca="1">_xll.BDP($K75,AB$1)</f>
        <v>#NAME?</v>
      </c>
      <c r="AC75" s="12" t="e">
        <f ca="1">_xll.BDP($K75,AC$1)</f>
        <v>#NAME?</v>
      </c>
      <c r="AD75" s="12" t="e">
        <f ca="1">_xll.BDP($K75,AD$1)</f>
        <v>#NAME?</v>
      </c>
      <c r="AE75" s="12" t="e">
        <f ca="1">_xll.BDP($K75,AE$1)</f>
        <v>#NAME?</v>
      </c>
      <c r="AF75" s="12" t="e">
        <f ca="1">_xll.BDP($K75,AF$1)</f>
        <v>#NAME?</v>
      </c>
      <c r="AG75" s="12" t="e">
        <f ca="1">_xll.BDP($K75,AG$1)</f>
        <v>#NAME?</v>
      </c>
      <c r="AH75" s="12" t="e">
        <f ca="1">_xll.BDP($K75,AH$1)</f>
        <v>#NAME?</v>
      </c>
      <c r="AI75" s="12" t="e">
        <f ca="1">_xll.BDP($K75,AI$1)</f>
        <v>#NAME?</v>
      </c>
    </row>
    <row r="76" spans="1:35" x14ac:dyDescent="0.2">
      <c r="A76" t="s">
        <v>24</v>
      </c>
      <c r="B76" t="s">
        <v>12</v>
      </c>
      <c r="C76">
        <v>18341</v>
      </c>
      <c r="D76">
        <v>61</v>
      </c>
      <c r="E76" s="12">
        <v>0.96481064360403668</v>
      </c>
      <c r="F76" t="s">
        <v>13</v>
      </c>
      <c r="G76" s="12">
        <v>5026054.2699999996</v>
      </c>
      <c r="H76" s="1">
        <v>44701</v>
      </c>
      <c r="I76" s="1">
        <v>44701</v>
      </c>
      <c r="J76" t="s">
        <v>0</v>
      </c>
      <c r="K76" s="11" t="s">
        <v>24</v>
      </c>
      <c r="L76" s="16" t="str">
        <f>_xlfn.IFNA(VLOOKUP(A76,'Covered Call ETF - ZWH (fix)'!A:A,1,0),"N")</f>
        <v>N</v>
      </c>
      <c r="M76" t="e">
        <f ca="1">_xll.BDP($K76,M$1)</f>
        <v>#NAME?</v>
      </c>
      <c r="N76" s="18" t="e">
        <f ca="1">_xll.BDP($K76,N$1)</f>
        <v>#NAME?</v>
      </c>
      <c r="O76" t="e">
        <f ca="1">_xll.BDP($K76,O$1)</f>
        <v>#NAME?</v>
      </c>
      <c r="P76" s="12" t="e">
        <f ca="1">_xll.BDP($K76,P$1)</f>
        <v>#NAME?</v>
      </c>
      <c r="Q76" s="12" t="e">
        <f ca="1">_xll.BDP($K76,Q$1)</f>
        <v>#NAME?</v>
      </c>
      <c r="R76" s="12" t="e">
        <f ca="1">_xll.BDP($K76,R$1)</f>
        <v>#NAME?</v>
      </c>
      <c r="S76" s="12" t="e">
        <f ca="1">_xll.BDP($K76,S$1)</f>
        <v>#NAME?</v>
      </c>
      <c r="T76" s="12" t="e">
        <f ca="1">_xll.BDP($K76,T$1)</f>
        <v>#NAME?</v>
      </c>
      <c r="U76" s="12" t="e">
        <f ca="1">_xll.BDP($K76,U$1)</f>
        <v>#NAME?</v>
      </c>
      <c r="V76" t="e">
        <f ca="1">_xll.BDP($K76,V$1)</f>
        <v>#NAME?</v>
      </c>
      <c r="W76" t="e">
        <f ca="1">_xll.BDP($K76,W$1)</f>
        <v>#NAME?</v>
      </c>
      <c r="X76" t="e">
        <f ca="1">_xll.BDP($K76,X$1)</f>
        <v>#NAME?</v>
      </c>
      <c r="Y76" s="12" t="e">
        <f ca="1">_xll.BDP($K76,Y$1)</f>
        <v>#NAME?</v>
      </c>
      <c r="Z76" s="12" t="e">
        <f ca="1">_xll.BDP($K76,Z$1)</f>
        <v>#NAME?</v>
      </c>
      <c r="AA76" s="12" t="e">
        <f ca="1">_xll.BDP($K76,AA$1)</f>
        <v>#NAME?</v>
      </c>
      <c r="AB76" s="12" t="e">
        <f ca="1">_xll.BDP($K76,AB$1)</f>
        <v>#NAME?</v>
      </c>
      <c r="AC76" s="12" t="e">
        <f ca="1">_xll.BDP($K76,AC$1)</f>
        <v>#NAME?</v>
      </c>
      <c r="AD76" s="12" t="e">
        <f ca="1">_xll.BDP($K76,AD$1)</f>
        <v>#NAME?</v>
      </c>
      <c r="AE76" s="12" t="e">
        <f ca="1">_xll.BDP($K76,AE$1)</f>
        <v>#NAME?</v>
      </c>
      <c r="AF76" s="12" t="e">
        <f ca="1">_xll.BDP($K76,AF$1)</f>
        <v>#NAME?</v>
      </c>
      <c r="AG76" s="12" t="e">
        <f ca="1">_xll.BDP($K76,AG$1)</f>
        <v>#NAME?</v>
      </c>
      <c r="AH76" s="12" t="e">
        <f ca="1">_xll.BDP($K76,AH$1)</f>
        <v>#NAME?</v>
      </c>
      <c r="AI76" s="12" t="e">
        <f ca="1">_xll.BDP($K76,AI$1)</f>
        <v>#NAME?</v>
      </c>
    </row>
    <row r="77" spans="1:35" x14ac:dyDescent="0.2">
      <c r="A77" t="s">
        <v>71</v>
      </c>
      <c r="B77" t="s">
        <v>12</v>
      </c>
      <c r="C77">
        <v>10785</v>
      </c>
      <c r="D77">
        <v>36</v>
      </c>
      <c r="E77" s="12">
        <v>0.35631733001987453</v>
      </c>
      <c r="F77" t="s">
        <v>13</v>
      </c>
      <c r="G77" s="12">
        <v>1856188.31</v>
      </c>
      <c r="H77" s="1">
        <v>44701</v>
      </c>
      <c r="I77" s="1">
        <v>44701</v>
      </c>
      <c r="J77" t="s">
        <v>0</v>
      </c>
      <c r="K77" s="11" t="s">
        <v>71</v>
      </c>
      <c r="L77" s="16" t="str">
        <f>_xlfn.IFNA(VLOOKUP(A77,'Covered Call ETF - ZWH (fix)'!A:A,1,0),"N")</f>
        <v>ETN US Equity</v>
      </c>
      <c r="M77" t="e">
        <f ca="1">_xll.BDP($K77,M$1)</f>
        <v>#NAME?</v>
      </c>
      <c r="N77" s="18" t="e">
        <f ca="1">_xll.BDP($K77,N$1)</f>
        <v>#NAME?</v>
      </c>
      <c r="O77" t="e">
        <f ca="1">_xll.BDP($K77,O$1)</f>
        <v>#NAME?</v>
      </c>
      <c r="P77" s="12" t="e">
        <f ca="1">_xll.BDP($K77,P$1)</f>
        <v>#NAME?</v>
      </c>
      <c r="Q77" s="12" t="e">
        <f ca="1">_xll.BDP($K77,Q$1)</f>
        <v>#NAME?</v>
      </c>
      <c r="R77" s="12" t="e">
        <f ca="1">_xll.BDP($K77,R$1)</f>
        <v>#NAME?</v>
      </c>
      <c r="S77" s="12" t="e">
        <f ca="1">_xll.BDP($K77,S$1)</f>
        <v>#NAME?</v>
      </c>
      <c r="T77" s="12" t="e">
        <f ca="1">_xll.BDP($K77,T$1)</f>
        <v>#NAME?</v>
      </c>
      <c r="U77" s="12" t="e">
        <f ca="1">_xll.BDP($K77,U$1)</f>
        <v>#NAME?</v>
      </c>
      <c r="V77" t="e">
        <f ca="1">_xll.BDP($K77,V$1)</f>
        <v>#NAME?</v>
      </c>
      <c r="W77" t="e">
        <f ca="1">_xll.BDP($K77,W$1)</f>
        <v>#NAME?</v>
      </c>
      <c r="X77" t="e">
        <f ca="1">_xll.BDP($K77,X$1)</f>
        <v>#NAME?</v>
      </c>
      <c r="Y77" s="12" t="e">
        <f ca="1">_xll.BDP($K77,Y$1)</f>
        <v>#NAME?</v>
      </c>
      <c r="Z77" s="12" t="e">
        <f ca="1">_xll.BDP($K77,Z$1)</f>
        <v>#NAME?</v>
      </c>
      <c r="AA77" s="12" t="e">
        <f ca="1">_xll.BDP($K77,AA$1)</f>
        <v>#NAME?</v>
      </c>
      <c r="AB77" s="12" t="e">
        <f ca="1">_xll.BDP($K77,AB$1)</f>
        <v>#NAME?</v>
      </c>
      <c r="AC77" s="12" t="e">
        <f ca="1">_xll.BDP($K77,AC$1)</f>
        <v>#NAME?</v>
      </c>
      <c r="AD77" s="12" t="e">
        <f ca="1">_xll.BDP($K77,AD$1)</f>
        <v>#NAME?</v>
      </c>
      <c r="AE77" s="12" t="e">
        <f ca="1">_xll.BDP($K77,AE$1)</f>
        <v>#NAME?</v>
      </c>
      <c r="AF77" s="12" t="e">
        <f ca="1">_xll.BDP($K77,AF$1)</f>
        <v>#NAME?</v>
      </c>
      <c r="AG77" s="12" t="e">
        <f ca="1">_xll.BDP($K77,AG$1)</f>
        <v>#NAME?</v>
      </c>
      <c r="AH77" s="12" t="e">
        <f ca="1">_xll.BDP($K77,AH$1)</f>
        <v>#NAME?</v>
      </c>
      <c r="AI77" s="12" t="e">
        <f ca="1">_xll.BDP($K77,AI$1)</f>
        <v>#NAME?</v>
      </c>
    </row>
    <row r="78" spans="1:35" x14ac:dyDescent="0.2">
      <c r="A78" t="s">
        <v>36</v>
      </c>
      <c r="B78" t="s">
        <v>12</v>
      </c>
      <c r="C78">
        <v>65192</v>
      </c>
      <c r="D78">
        <v>215</v>
      </c>
      <c r="E78" s="12">
        <v>1.1435489709939874</v>
      </c>
      <c r="F78" t="s">
        <v>13</v>
      </c>
      <c r="G78" s="12">
        <v>5957168.0999999996</v>
      </c>
      <c r="H78" s="1">
        <v>44701</v>
      </c>
      <c r="I78" s="1">
        <v>44701</v>
      </c>
      <c r="J78" t="s">
        <v>0</v>
      </c>
      <c r="K78" s="11" t="s">
        <v>36</v>
      </c>
      <c r="L78" s="16" t="str">
        <f>_xlfn.IFNA(VLOOKUP(A78,'Covered Call ETF - ZWH (fix)'!A:A,1,0),"N")</f>
        <v>NEE US Equity</v>
      </c>
      <c r="M78" t="e">
        <f ca="1">_xll.BDP($K78,M$1)</f>
        <v>#NAME?</v>
      </c>
      <c r="N78" s="18" t="e">
        <f ca="1">_xll.BDP($K78,N$1)</f>
        <v>#NAME?</v>
      </c>
      <c r="O78" t="e">
        <f ca="1">_xll.BDP($K78,O$1)</f>
        <v>#NAME?</v>
      </c>
      <c r="P78" s="12" t="e">
        <f ca="1">_xll.BDP($K78,P$1)</f>
        <v>#NAME?</v>
      </c>
      <c r="Q78" s="12" t="e">
        <f ca="1">_xll.BDP($K78,Q$1)</f>
        <v>#NAME?</v>
      </c>
      <c r="R78" s="12" t="e">
        <f ca="1">_xll.BDP($K78,R$1)</f>
        <v>#NAME?</v>
      </c>
      <c r="S78" s="12" t="e">
        <f ca="1">_xll.BDP($K78,S$1)</f>
        <v>#NAME?</v>
      </c>
      <c r="T78" s="12" t="e">
        <f ca="1">_xll.BDP($K78,T$1)</f>
        <v>#NAME?</v>
      </c>
      <c r="U78" s="12" t="e">
        <f ca="1">_xll.BDP($K78,U$1)</f>
        <v>#NAME?</v>
      </c>
      <c r="V78" t="e">
        <f ca="1">_xll.BDP($K78,V$1)</f>
        <v>#NAME?</v>
      </c>
      <c r="W78" t="e">
        <f ca="1">_xll.BDP($K78,W$1)</f>
        <v>#NAME?</v>
      </c>
      <c r="X78" t="e">
        <f ca="1">_xll.BDP($K78,X$1)</f>
        <v>#NAME?</v>
      </c>
      <c r="Y78" s="12" t="e">
        <f ca="1">_xll.BDP($K78,Y$1)</f>
        <v>#NAME?</v>
      </c>
      <c r="Z78" s="12" t="e">
        <f ca="1">_xll.BDP($K78,Z$1)</f>
        <v>#NAME?</v>
      </c>
      <c r="AA78" s="12" t="e">
        <f ca="1">_xll.BDP($K78,AA$1)</f>
        <v>#NAME?</v>
      </c>
      <c r="AB78" s="12" t="e">
        <f ca="1">_xll.BDP($K78,AB$1)</f>
        <v>#NAME?</v>
      </c>
      <c r="AC78" s="12" t="e">
        <f ca="1">_xll.BDP($K78,AC$1)</f>
        <v>#NAME?</v>
      </c>
      <c r="AD78" s="12" t="e">
        <f ca="1">_xll.BDP($K78,AD$1)</f>
        <v>#NAME?</v>
      </c>
      <c r="AE78" s="12" t="e">
        <f ca="1">_xll.BDP($K78,AE$1)</f>
        <v>#NAME?</v>
      </c>
      <c r="AF78" s="12" t="e">
        <f ca="1">_xll.BDP($K78,AF$1)</f>
        <v>#NAME?</v>
      </c>
      <c r="AG78" s="12" t="e">
        <f ca="1">_xll.BDP($K78,AG$1)</f>
        <v>#NAME?</v>
      </c>
      <c r="AH78" s="12" t="e">
        <f ca="1">_xll.BDP($K78,AH$1)</f>
        <v>#NAME?</v>
      </c>
      <c r="AI78" s="12" t="e">
        <f ca="1">_xll.BDP($K78,AI$1)</f>
        <v>#NAME?</v>
      </c>
    </row>
    <row r="79" spans="1:35" x14ac:dyDescent="0.2">
      <c r="A79" t="s">
        <v>93</v>
      </c>
      <c r="B79" t="s">
        <v>12</v>
      </c>
      <c r="C79">
        <v>25066</v>
      </c>
      <c r="D79">
        <v>83</v>
      </c>
      <c r="E79" s="12">
        <v>1.4440835387611759</v>
      </c>
      <c r="F79" t="s">
        <v>13</v>
      </c>
      <c r="G79" s="12">
        <v>7522763.4400000004</v>
      </c>
      <c r="H79" s="1">
        <v>44701</v>
      </c>
      <c r="I79" s="1">
        <v>44701</v>
      </c>
      <c r="J79" t="s">
        <v>0</v>
      </c>
      <c r="K79" s="11" t="s">
        <v>93</v>
      </c>
      <c r="L79" s="16" t="str">
        <f>_xlfn.IFNA(VLOOKUP(A79,'Covered Call ETF - ZWH (fix)'!A:A,1,0),"N")</f>
        <v>MCD US Equity</v>
      </c>
      <c r="M79" t="e">
        <f ca="1">_xll.BDP($K79,M$1)</f>
        <v>#NAME?</v>
      </c>
      <c r="N79" s="18" t="e">
        <f ca="1">_xll.BDP($K79,N$1)</f>
        <v>#NAME?</v>
      </c>
      <c r="O79" t="e">
        <f ca="1">_xll.BDP($K79,O$1)</f>
        <v>#NAME?</v>
      </c>
      <c r="P79" s="12" t="e">
        <f ca="1">_xll.BDP($K79,P$1)</f>
        <v>#NAME?</v>
      </c>
      <c r="Q79" s="12" t="e">
        <f ca="1">_xll.BDP($K79,Q$1)</f>
        <v>#NAME?</v>
      </c>
      <c r="R79" s="12" t="e">
        <f ca="1">_xll.BDP($K79,R$1)</f>
        <v>#NAME?</v>
      </c>
      <c r="S79" s="12" t="e">
        <f ca="1">_xll.BDP($K79,S$1)</f>
        <v>#NAME?</v>
      </c>
      <c r="T79" s="12" t="e">
        <f ca="1">_xll.BDP($K79,T$1)</f>
        <v>#NAME?</v>
      </c>
      <c r="U79" s="12" t="e">
        <f ca="1">_xll.BDP($K79,U$1)</f>
        <v>#NAME?</v>
      </c>
      <c r="V79" t="e">
        <f ca="1">_xll.BDP($K79,V$1)</f>
        <v>#NAME?</v>
      </c>
      <c r="W79" t="e">
        <f ca="1">_xll.BDP($K79,W$1)</f>
        <v>#NAME?</v>
      </c>
      <c r="X79" t="e">
        <f ca="1">_xll.BDP($K79,X$1)</f>
        <v>#NAME?</v>
      </c>
      <c r="Y79" s="12" t="e">
        <f ca="1">_xll.BDP($K79,Y$1)</f>
        <v>#NAME?</v>
      </c>
      <c r="Z79" s="12" t="e">
        <f ca="1">_xll.BDP($K79,Z$1)</f>
        <v>#NAME?</v>
      </c>
      <c r="AA79" s="12" t="e">
        <f ca="1">_xll.BDP($K79,AA$1)</f>
        <v>#NAME?</v>
      </c>
      <c r="AB79" s="12" t="e">
        <f ca="1">_xll.BDP($K79,AB$1)</f>
        <v>#NAME?</v>
      </c>
      <c r="AC79" s="12" t="e">
        <f ca="1">_xll.BDP($K79,AC$1)</f>
        <v>#NAME?</v>
      </c>
      <c r="AD79" s="12" t="e">
        <f ca="1">_xll.BDP($K79,AD$1)</f>
        <v>#NAME?</v>
      </c>
      <c r="AE79" s="12" t="e">
        <f ca="1">_xll.BDP($K79,AE$1)</f>
        <v>#NAME?</v>
      </c>
      <c r="AF79" s="12" t="e">
        <f ca="1">_xll.BDP($K79,AF$1)</f>
        <v>#NAME?</v>
      </c>
      <c r="AG79" s="12" t="e">
        <f ca="1">_xll.BDP($K79,AG$1)</f>
        <v>#NAME?</v>
      </c>
      <c r="AH79" s="12" t="e">
        <f ca="1">_xll.BDP($K79,AH$1)</f>
        <v>#NAME?</v>
      </c>
      <c r="AI79" s="12" t="e">
        <f ca="1">_xll.BDP($K79,AI$1)</f>
        <v>#NAME?</v>
      </c>
    </row>
    <row r="80" spans="1:35" x14ac:dyDescent="0.2">
      <c r="A80" t="s">
        <v>96</v>
      </c>
      <c r="B80" t="s">
        <v>12</v>
      </c>
      <c r="C80">
        <v>39899</v>
      </c>
      <c r="D80">
        <v>132</v>
      </c>
      <c r="E80" s="12">
        <v>0.93287614005259267</v>
      </c>
      <c r="F80" t="s">
        <v>13</v>
      </c>
      <c r="G80" s="12">
        <v>4859695.67</v>
      </c>
      <c r="H80" s="1">
        <v>44701</v>
      </c>
      <c r="I80" s="1">
        <v>44701</v>
      </c>
      <c r="J80" t="s">
        <v>0</v>
      </c>
      <c r="K80" s="11" t="s">
        <v>96</v>
      </c>
      <c r="L80" s="16" t="str">
        <f>_xlfn.IFNA(VLOOKUP(A80,'Covered Call ETF - ZWH (fix)'!A:A,1,0),"N")</f>
        <v>CVS US Equity</v>
      </c>
      <c r="M80" t="e">
        <f ca="1">_xll.BDP($K80,M$1)</f>
        <v>#NAME?</v>
      </c>
      <c r="N80" s="18" t="e">
        <f ca="1">_xll.BDP($K80,N$1)</f>
        <v>#NAME?</v>
      </c>
      <c r="O80" t="e">
        <f ca="1">_xll.BDP($K80,O$1)</f>
        <v>#NAME?</v>
      </c>
      <c r="P80" s="12" t="e">
        <f ca="1">_xll.BDP($K80,P$1)</f>
        <v>#NAME?</v>
      </c>
      <c r="Q80" s="12" t="e">
        <f ca="1">_xll.BDP($K80,Q$1)</f>
        <v>#NAME?</v>
      </c>
      <c r="R80" s="12" t="e">
        <f ca="1">_xll.BDP($K80,R$1)</f>
        <v>#NAME?</v>
      </c>
      <c r="S80" s="12" t="e">
        <f ca="1">_xll.BDP($K80,S$1)</f>
        <v>#NAME?</v>
      </c>
      <c r="T80" s="12" t="e">
        <f ca="1">_xll.BDP($K80,T$1)</f>
        <v>#NAME?</v>
      </c>
      <c r="U80" s="12" t="e">
        <f ca="1">_xll.BDP($K80,U$1)</f>
        <v>#NAME?</v>
      </c>
      <c r="V80" t="e">
        <f ca="1">_xll.BDP($K80,V$1)</f>
        <v>#NAME?</v>
      </c>
      <c r="W80" t="e">
        <f ca="1">_xll.BDP($K80,W$1)</f>
        <v>#NAME?</v>
      </c>
      <c r="X80" t="e">
        <f ca="1">_xll.BDP($K80,X$1)</f>
        <v>#NAME?</v>
      </c>
      <c r="Y80" s="12" t="e">
        <f ca="1">_xll.BDP($K80,Y$1)</f>
        <v>#NAME?</v>
      </c>
      <c r="Z80" s="12" t="e">
        <f ca="1">_xll.BDP($K80,Z$1)</f>
        <v>#NAME?</v>
      </c>
      <c r="AA80" s="12" t="e">
        <f ca="1">_xll.BDP($K80,AA$1)</f>
        <v>#NAME?</v>
      </c>
      <c r="AB80" s="12" t="e">
        <f ca="1">_xll.BDP($K80,AB$1)</f>
        <v>#NAME?</v>
      </c>
      <c r="AC80" s="12" t="e">
        <f ca="1">_xll.BDP($K80,AC$1)</f>
        <v>#NAME?</v>
      </c>
      <c r="AD80" s="12" t="e">
        <f ca="1">_xll.BDP($K80,AD$1)</f>
        <v>#NAME?</v>
      </c>
      <c r="AE80" s="12" t="e">
        <f ca="1">_xll.BDP($K80,AE$1)</f>
        <v>#NAME?</v>
      </c>
      <c r="AF80" s="12" t="e">
        <f ca="1">_xll.BDP($K80,AF$1)</f>
        <v>#NAME?</v>
      </c>
      <c r="AG80" s="12" t="e">
        <f ca="1">_xll.BDP($K80,AG$1)</f>
        <v>#NAME?</v>
      </c>
      <c r="AH80" s="12" t="e">
        <f ca="1">_xll.BDP($K80,AH$1)</f>
        <v>#NAME?</v>
      </c>
      <c r="AI80" s="12" t="e">
        <f ca="1">_xll.BDP($K80,AI$1)</f>
        <v>#NAME?</v>
      </c>
    </row>
    <row r="81" spans="1:35" x14ac:dyDescent="0.2">
      <c r="A81" t="s">
        <v>73</v>
      </c>
      <c r="B81" t="s">
        <v>12</v>
      </c>
      <c r="C81">
        <v>10335</v>
      </c>
      <c r="D81">
        <v>34</v>
      </c>
      <c r="E81" s="12">
        <v>0.39546512233974723</v>
      </c>
      <c r="F81" t="s">
        <v>13</v>
      </c>
      <c r="G81" s="12">
        <v>2060123.59</v>
      </c>
      <c r="H81" s="1">
        <v>44701</v>
      </c>
      <c r="I81" s="1">
        <v>44701</v>
      </c>
      <c r="J81" t="s">
        <v>0</v>
      </c>
      <c r="K81" s="11" t="s">
        <v>73</v>
      </c>
      <c r="L81" s="16" t="str">
        <f>_xlfn.IFNA(VLOOKUP(A81,'Covered Call ETF - ZWH (fix)'!A:A,1,0),"N")</f>
        <v>TGT US Equity</v>
      </c>
      <c r="M81" t="e">
        <f ca="1">_xll.BDP($K81,M$1)</f>
        <v>#NAME?</v>
      </c>
      <c r="N81" s="18" t="e">
        <f ca="1">_xll.BDP($K81,N$1)</f>
        <v>#NAME?</v>
      </c>
      <c r="O81" t="e">
        <f ca="1">_xll.BDP($K81,O$1)</f>
        <v>#NAME?</v>
      </c>
      <c r="P81" s="12" t="e">
        <f ca="1">_xll.BDP($K81,P$1)</f>
        <v>#NAME?</v>
      </c>
      <c r="Q81" s="12" t="e">
        <f ca="1">_xll.BDP($K81,Q$1)</f>
        <v>#NAME?</v>
      </c>
      <c r="R81" s="12" t="e">
        <f ca="1">_xll.BDP($K81,R$1)</f>
        <v>#NAME?</v>
      </c>
      <c r="S81" s="12" t="e">
        <f ca="1">_xll.BDP($K81,S$1)</f>
        <v>#NAME?</v>
      </c>
      <c r="T81" s="12" t="e">
        <f ca="1">_xll.BDP($K81,T$1)</f>
        <v>#NAME?</v>
      </c>
      <c r="U81" s="12" t="e">
        <f ca="1">_xll.BDP($K81,U$1)</f>
        <v>#NAME?</v>
      </c>
      <c r="V81" t="e">
        <f ca="1">_xll.BDP($K81,V$1)</f>
        <v>#NAME?</v>
      </c>
      <c r="W81" t="e">
        <f ca="1">_xll.BDP($K81,W$1)</f>
        <v>#NAME?</v>
      </c>
      <c r="X81" t="e">
        <f ca="1">_xll.BDP($K81,X$1)</f>
        <v>#NAME?</v>
      </c>
      <c r="Y81" s="12" t="e">
        <f ca="1">_xll.BDP($K81,Y$1)</f>
        <v>#NAME?</v>
      </c>
      <c r="Z81" s="12" t="e">
        <f ca="1">_xll.BDP($K81,Z$1)</f>
        <v>#NAME?</v>
      </c>
      <c r="AA81" s="12" t="e">
        <f ca="1">_xll.BDP($K81,AA$1)</f>
        <v>#NAME?</v>
      </c>
      <c r="AB81" s="12" t="e">
        <f ca="1">_xll.BDP($K81,AB$1)</f>
        <v>#NAME?</v>
      </c>
      <c r="AC81" s="12" t="e">
        <f ca="1">_xll.BDP($K81,AC$1)</f>
        <v>#NAME?</v>
      </c>
      <c r="AD81" s="12" t="e">
        <f ca="1">_xll.BDP($K81,AD$1)</f>
        <v>#NAME?</v>
      </c>
      <c r="AE81" s="12" t="e">
        <f ca="1">_xll.BDP($K81,AE$1)</f>
        <v>#NAME?</v>
      </c>
      <c r="AF81" s="12" t="e">
        <f ca="1">_xll.BDP($K81,AF$1)</f>
        <v>#NAME?</v>
      </c>
      <c r="AG81" s="12" t="e">
        <f ca="1">_xll.BDP($K81,AG$1)</f>
        <v>#NAME?</v>
      </c>
      <c r="AH81" s="12" t="e">
        <f ca="1">_xll.BDP($K81,AH$1)</f>
        <v>#NAME?</v>
      </c>
      <c r="AI81" s="12" t="e">
        <f ca="1">_xll.BDP($K81,AI$1)</f>
        <v>#NAME?</v>
      </c>
    </row>
    <row r="82" spans="1:35" x14ac:dyDescent="0.2">
      <c r="A82" t="s">
        <v>67</v>
      </c>
      <c r="B82" t="s">
        <v>12</v>
      </c>
      <c r="C82">
        <v>41154</v>
      </c>
      <c r="D82">
        <v>136</v>
      </c>
      <c r="E82" s="12">
        <v>0.62022747269533007</v>
      </c>
      <c r="F82" t="s">
        <v>13</v>
      </c>
      <c r="G82" s="12">
        <v>3230993.52</v>
      </c>
      <c r="H82" s="1">
        <v>44701</v>
      </c>
      <c r="I82" s="1">
        <v>44701</v>
      </c>
      <c r="J82" t="s">
        <v>0</v>
      </c>
      <c r="K82" s="11" t="s">
        <v>67</v>
      </c>
      <c r="L82" s="16" t="str">
        <f>_xlfn.IFNA(VLOOKUP(A82,'Covered Call ETF - ZWH (fix)'!A:A,1,0),"N")</f>
        <v>N</v>
      </c>
      <c r="M82" t="e">
        <f ca="1">_xll.BDP($K82,M$1)</f>
        <v>#NAME?</v>
      </c>
      <c r="N82" s="18" t="e">
        <f ca="1">_xll.BDP($K82,N$1)</f>
        <v>#NAME?</v>
      </c>
      <c r="O82" t="e">
        <f ca="1">_xll.BDP($K82,O$1)</f>
        <v>#NAME?</v>
      </c>
      <c r="P82" s="12" t="e">
        <f ca="1">_xll.BDP($K82,P$1)</f>
        <v>#NAME?</v>
      </c>
      <c r="Q82" s="12" t="e">
        <f ca="1">_xll.BDP($K82,Q$1)</f>
        <v>#NAME?</v>
      </c>
      <c r="R82" s="12" t="e">
        <f ca="1">_xll.BDP($K82,R$1)</f>
        <v>#NAME?</v>
      </c>
      <c r="S82" s="12" t="e">
        <f ca="1">_xll.BDP($K82,S$1)</f>
        <v>#NAME?</v>
      </c>
      <c r="T82" s="12" t="e">
        <f ca="1">_xll.BDP($K82,T$1)</f>
        <v>#NAME?</v>
      </c>
      <c r="U82" s="12" t="e">
        <f ca="1">_xll.BDP($K82,U$1)</f>
        <v>#NAME?</v>
      </c>
      <c r="V82" t="e">
        <f ca="1">_xll.BDP($K82,V$1)</f>
        <v>#NAME?</v>
      </c>
      <c r="W82" t="e">
        <f ca="1">_xll.BDP($K82,W$1)</f>
        <v>#NAME?</v>
      </c>
      <c r="X82" t="e">
        <f ca="1">_xll.BDP($K82,X$1)</f>
        <v>#NAME?</v>
      </c>
      <c r="Y82" s="12" t="e">
        <f ca="1">_xll.BDP($K82,Y$1)</f>
        <v>#NAME?</v>
      </c>
      <c r="Z82" s="12" t="e">
        <f ca="1">_xll.BDP($K82,Z$1)</f>
        <v>#NAME?</v>
      </c>
      <c r="AA82" s="12" t="e">
        <f ca="1">_xll.BDP($K82,AA$1)</f>
        <v>#NAME?</v>
      </c>
      <c r="AB82" s="12" t="e">
        <f ca="1">_xll.BDP($K82,AB$1)</f>
        <v>#NAME?</v>
      </c>
      <c r="AC82" s="12" t="e">
        <f ca="1">_xll.BDP($K82,AC$1)</f>
        <v>#NAME?</v>
      </c>
      <c r="AD82" s="12" t="e">
        <f ca="1">_xll.BDP($K82,AD$1)</f>
        <v>#NAME?</v>
      </c>
      <c r="AE82" s="12" t="e">
        <f ca="1">_xll.BDP($K82,AE$1)</f>
        <v>#NAME?</v>
      </c>
      <c r="AF82" s="12" t="e">
        <f ca="1">_xll.BDP($K82,AF$1)</f>
        <v>#NAME?</v>
      </c>
      <c r="AG82" s="12" t="e">
        <f ca="1">_xll.BDP($K82,AG$1)</f>
        <v>#NAME?</v>
      </c>
      <c r="AH82" s="12" t="e">
        <f ca="1">_xll.BDP($K82,AH$1)</f>
        <v>#NAME?</v>
      </c>
      <c r="AI82" s="12" t="e">
        <f ca="1">_xll.BDP($K82,AI$1)</f>
        <v>#NAME?</v>
      </c>
    </row>
    <row r="83" spans="1:35" x14ac:dyDescent="0.2">
      <c r="A83" t="s">
        <v>94</v>
      </c>
      <c r="B83" t="s">
        <v>12</v>
      </c>
      <c r="C83">
        <v>33800</v>
      </c>
      <c r="D83">
        <v>112</v>
      </c>
      <c r="E83" s="12">
        <v>1.0955471728324209</v>
      </c>
      <c r="F83" t="s">
        <v>13</v>
      </c>
      <c r="G83" s="12">
        <v>5707109.04</v>
      </c>
      <c r="H83" s="1">
        <v>44701</v>
      </c>
      <c r="I83" s="1">
        <v>44701</v>
      </c>
      <c r="J83" t="s">
        <v>0</v>
      </c>
      <c r="K83" s="11" t="s">
        <v>94</v>
      </c>
      <c r="L83" s="16" t="str">
        <f>_xlfn.IFNA(VLOOKUP(A83,'Covered Call ETF - ZWH (fix)'!A:A,1,0),"N")</f>
        <v>QCOM US Equity</v>
      </c>
      <c r="M83" t="e">
        <f ca="1">_xll.BDP($K83,M$1)</f>
        <v>#NAME?</v>
      </c>
      <c r="N83" s="18" t="e">
        <f ca="1">_xll.BDP($K83,N$1)</f>
        <v>#NAME?</v>
      </c>
      <c r="O83" t="e">
        <f ca="1">_xll.BDP($K83,O$1)</f>
        <v>#NAME?</v>
      </c>
      <c r="P83" s="12" t="e">
        <f ca="1">_xll.BDP($K83,P$1)</f>
        <v>#NAME?</v>
      </c>
      <c r="Q83" s="12" t="e">
        <f ca="1">_xll.BDP($K83,Q$1)</f>
        <v>#NAME?</v>
      </c>
      <c r="R83" s="12" t="e">
        <f ca="1">_xll.BDP($K83,R$1)</f>
        <v>#NAME?</v>
      </c>
      <c r="S83" s="12" t="e">
        <f ca="1">_xll.BDP($K83,S$1)</f>
        <v>#NAME?</v>
      </c>
      <c r="T83" s="12" t="e">
        <f ca="1">_xll.BDP($K83,T$1)</f>
        <v>#NAME?</v>
      </c>
      <c r="U83" s="12" t="e">
        <f ca="1">_xll.BDP($K83,U$1)</f>
        <v>#NAME?</v>
      </c>
      <c r="V83" t="e">
        <f ca="1">_xll.BDP($K83,V$1)</f>
        <v>#NAME?</v>
      </c>
      <c r="W83" t="e">
        <f ca="1">_xll.BDP($K83,W$1)</f>
        <v>#NAME?</v>
      </c>
      <c r="X83" t="e">
        <f ca="1">_xll.BDP($K83,X$1)</f>
        <v>#NAME?</v>
      </c>
      <c r="Y83" s="12" t="e">
        <f ca="1">_xll.BDP($K83,Y$1)</f>
        <v>#NAME?</v>
      </c>
      <c r="Z83" s="12" t="e">
        <f ca="1">_xll.BDP($K83,Z$1)</f>
        <v>#NAME?</v>
      </c>
      <c r="AA83" s="12" t="e">
        <f ca="1">_xll.BDP($K83,AA$1)</f>
        <v>#NAME?</v>
      </c>
      <c r="AB83" s="12" t="e">
        <f ca="1">_xll.BDP($K83,AB$1)</f>
        <v>#NAME?</v>
      </c>
      <c r="AC83" s="12" t="e">
        <f ca="1">_xll.BDP($K83,AC$1)</f>
        <v>#NAME?</v>
      </c>
      <c r="AD83" s="12" t="e">
        <f ca="1">_xll.BDP($K83,AD$1)</f>
        <v>#NAME?</v>
      </c>
      <c r="AE83" s="12" t="e">
        <f ca="1">_xll.BDP($K83,AE$1)</f>
        <v>#NAME?</v>
      </c>
      <c r="AF83" s="12" t="e">
        <f ca="1">_xll.BDP($K83,AF$1)</f>
        <v>#NAME?</v>
      </c>
      <c r="AG83" s="12" t="e">
        <f ca="1">_xll.BDP($K83,AG$1)</f>
        <v>#NAME?</v>
      </c>
      <c r="AH83" s="12" t="e">
        <f ca="1">_xll.BDP($K83,AH$1)</f>
        <v>#NAME?</v>
      </c>
      <c r="AI83" s="12" t="e">
        <f ca="1">_xll.BDP($K83,AI$1)</f>
        <v>#NAME?</v>
      </c>
    </row>
    <row r="84" spans="1:35" x14ac:dyDescent="0.2">
      <c r="A84" t="s">
        <v>18</v>
      </c>
      <c r="B84" t="s">
        <v>12</v>
      </c>
      <c r="C84">
        <v>15765</v>
      </c>
      <c r="D84">
        <v>52</v>
      </c>
      <c r="E84" s="12">
        <v>0.76810866702398373</v>
      </c>
      <c r="F84" t="s">
        <v>13</v>
      </c>
      <c r="G84" s="12">
        <v>4001361.17</v>
      </c>
      <c r="H84" s="1">
        <v>44701</v>
      </c>
      <c r="I84" s="1">
        <v>44701</v>
      </c>
      <c r="J84" t="s">
        <v>0</v>
      </c>
      <c r="K84" s="11" t="s">
        <v>18</v>
      </c>
      <c r="L84" s="16" t="str">
        <f>_xlfn.IFNA(VLOOKUP(A84,'Covered Call ETF - ZWH (fix)'!A:A,1,0),"N")</f>
        <v>CAT US Equity</v>
      </c>
      <c r="M84" t="e">
        <f ca="1">_xll.BDP($K84,M$1)</f>
        <v>#NAME?</v>
      </c>
      <c r="N84" s="18" t="e">
        <f ca="1">_xll.BDP($K84,N$1)</f>
        <v>#NAME?</v>
      </c>
      <c r="O84" t="e">
        <f ca="1">_xll.BDP($K84,O$1)</f>
        <v>#NAME?</v>
      </c>
      <c r="P84" s="12" t="e">
        <f ca="1">_xll.BDP($K84,P$1)</f>
        <v>#NAME?</v>
      </c>
      <c r="Q84" s="12" t="e">
        <f ca="1">_xll.BDP($K84,Q$1)</f>
        <v>#NAME?</v>
      </c>
      <c r="R84" s="12" t="e">
        <f ca="1">_xll.BDP($K84,R$1)</f>
        <v>#NAME?</v>
      </c>
      <c r="S84" s="12" t="e">
        <f ca="1">_xll.BDP($K84,S$1)</f>
        <v>#NAME?</v>
      </c>
      <c r="T84" s="12" t="e">
        <f ca="1">_xll.BDP($K84,T$1)</f>
        <v>#NAME?</v>
      </c>
      <c r="U84" s="12" t="e">
        <f ca="1">_xll.BDP($K84,U$1)</f>
        <v>#NAME?</v>
      </c>
      <c r="V84" t="e">
        <f ca="1">_xll.BDP($K84,V$1)</f>
        <v>#NAME?</v>
      </c>
      <c r="W84" t="e">
        <f ca="1">_xll.BDP($K84,W$1)</f>
        <v>#NAME?</v>
      </c>
      <c r="X84" t="e">
        <f ca="1">_xll.BDP($K84,X$1)</f>
        <v>#NAME?</v>
      </c>
      <c r="Y84" s="12" t="e">
        <f ca="1">_xll.BDP($K84,Y$1)</f>
        <v>#NAME?</v>
      </c>
      <c r="Z84" s="12" t="e">
        <f ca="1">_xll.BDP($K84,Z$1)</f>
        <v>#NAME?</v>
      </c>
      <c r="AA84" s="12" t="e">
        <f ca="1">_xll.BDP($K84,AA$1)</f>
        <v>#NAME?</v>
      </c>
      <c r="AB84" s="12" t="e">
        <f ca="1">_xll.BDP($K84,AB$1)</f>
        <v>#NAME?</v>
      </c>
      <c r="AC84" s="12" t="e">
        <f ca="1">_xll.BDP($K84,AC$1)</f>
        <v>#NAME?</v>
      </c>
      <c r="AD84" s="12" t="e">
        <f ca="1">_xll.BDP($K84,AD$1)</f>
        <v>#NAME?</v>
      </c>
      <c r="AE84" s="12" t="e">
        <f ca="1">_xll.BDP($K84,AE$1)</f>
        <v>#NAME?</v>
      </c>
      <c r="AF84" s="12" t="e">
        <f ca="1">_xll.BDP($K84,AF$1)</f>
        <v>#NAME?</v>
      </c>
      <c r="AG84" s="12" t="e">
        <f ca="1">_xll.BDP($K84,AG$1)</f>
        <v>#NAME?</v>
      </c>
      <c r="AH84" s="12" t="e">
        <f ca="1">_xll.BDP($K84,AH$1)</f>
        <v>#NAME?</v>
      </c>
      <c r="AI84" s="12" t="e">
        <f ca="1">_xll.BDP($K84,AI$1)</f>
        <v>#NAME?</v>
      </c>
    </row>
    <row r="85" spans="1:35" x14ac:dyDescent="0.2">
      <c r="A85" t="s">
        <v>69</v>
      </c>
      <c r="B85" t="s">
        <v>12</v>
      </c>
      <c r="C85">
        <v>18597</v>
      </c>
      <c r="D85">
        <v>61</v>
      </c>
      <c r="E85" s="12">
        <v>0.86912685379268972</v>
      </c>
      <c r="F85" t="s">
        <v>13</v>
      </c>
      <c r="G85" s="12">
        <v>4527602.1399999997</v>
      </c>
      <c r="H85" s="1">
        <v>44701</v>
      </c>
      <c r="I85" s="1">
        <v>44701</v>
      </c>
      <c r="J85" t="s">
        <v>0</v>
      </c>
      <c r="K85" s="11" t="s">
        <v>69</v>
      </c>
      <c r="L85" s="16" t="str">
        <f>_xlfn.IFNA(VLOOKUP(A85,'Covered Call ETF - ZWH (fix)'!A:A,1,0),"N")</f>
        <v>N</v>
      </c>
      <c r="M85" t="e">
        <f ca="1">_xll.BDP($K85,M$1)</f>
        <v>#NAME?</v>
      </c>
      <c r="N85" s="18" t="e">
        <f ca="1">_xll.BDP($K85,N$1)</f>
        <v>#NAME?</v>
      </c>
      <c r="O85" t="e">
        <f ca="1">_xll.BDP($K85,O$1)</f>
        <v>#NAME?</v>
      </c>
      <c r="P85" s="12" t="e">
        <f ca="1">_xll.BDP($K85,P$1)</f>
        <v>#NAME?</v>
      </c>
      <c r="Q85" s="12" t="e">
        <f ca="1">_xll.BDP($K85,Q$1)</f>
        <v>#NAME?</v>
      </c>
      <c r="R85" s="12" t="e">
        <f ca="1">_xll.BDP($K85,R$1)</f>
        <v>#NAME?</v>
      </c>
      <c r="S85" s="12" t="e">
        <f ca="1">_xll.BDP($K85,S$1)</f>
        <v>#NAME?</v>
      </c>
      <c r="T85" s="12" t="e">
        <f ca="1">_xll.BDP($K85,T$1)</f>
        <v>#NAME?</v>
      </c>
      <c r="U85" s="12" t="e">
        <f ca="1">_xll.BDP($K85,U$1)</f>
        <v>#NAME?</v>
      </c>
      <c r="V85" t="e">
        <f ca="1">_xll.BDP($K85,V$1)</f>
        <v>#NAME?</v>
      </c>
      <c r="W85" t="e">
        <f ca="1">_xll.BDP($K85,W$1)</f>
        <v>#NAME?</v>
      </c>
      <c r="X85" t="e">
        <f ca="1">_xll.BDP($K85,X$1)</f>
        <v>#NAME?</v>
      </c>
      <c r="Y85" s="12" t="e">
        <f ca="1">_xll.BDP($K85,Y$1)</f>
        <v>#NAME?</v>
      </c>
      <c r="Z85" s="12" t="e">
        <f ca="1">_xll.BDP($K85,Z$1)</f>
        <v>#NAME?</v>
      </c>
      <c r="AA85" s="12" t="e">
        <f ca="1">_xll.BDP($K85,AA$1)</f>
        <v>#NAME?</v>
      </c>
      <c r="AB85" s="12" t="e">
        <f ca="1">_xll.BDP($K85,AB$1)</f>
        <v>#NAME?</v>
      </c>
      <c r="AC85" s="12" t="e">
        <f ca="1">_xll.BDP($K85,AC$1)</f>
        <v>#NAME?</v>
      </c>
      <c r="AD85" s="12" t="e">
        <f ca="1">_xll.BDP($K85,AD$1)</f>
        <v>#NAME?</v>
      </c>
      <c r="AE85" s="12" t="e">
        <f ca="1">_xll.BDP($K85,AE$1)</f>
        <v>#NAME?</v>
      </c>
      <c r="AF85" s="12" t="e">
        <f ca="1">_xll.BDP($K85,AF$1)</f>
        <v>#NAME?</v>
      </c>
      <c r="AG85" s="12" t="e">
        <f ca="1">_xll.BDP($K85,AG$1)</f>
        <v>#NAME?</v>
      </c>
      <c r="AH85" s="12" t="e">
        <f ca="1">_xll.BDP($K85,AH$1)</f>
        <v>#NAME?</v>
      </c>
      <c r="AI85" s="12" t="e">
        <f ca="1">_xll.BDP($K85,AI$1)</f>
        <v>#NAME?</v>
      </c>
    </row>
    <row r="86" spans="1:35" x14ac:dyDescent="0.2">
      <c r="A86" t="s">
        <v>108</v>
      </c>
      <c r="B86" t="s">
        <v>12</v>
      </c>
      <c r="C86">
        <v>10332</v>
      </c>
      <c r="D86">
        <v>34</v>
      </c>
      <c r="E86" s="12">
        <v>0.53093391029302128</v>
      </c>
      <c r="F86" t="s">
        <v>13</v>
      </c>
      <c r="G86" s="12">
        <v>2765830.44</v>
      </c>
      <c r="H86" s="1">
        <v>44701</v>
      </c>
      <c r="I86" s="1">
        <v>44701</v>
      </c>
      <c r="J86" t="s">
        <v>0</v>
      </c>
      <c r="K86" s="11" t="s">
        <v>108</v>
      </c>
      <c r="L86" s="16" t="str">
        <f>_xlfn.IFNA(VLOOKUP(A86,'Covered Call ETF - ZWH (fix)'!A:A,1,0),"N")</f>
        <v>N</v>
      </c>
      <c r="M86" t="e">
        <f ca="1">_xll.BDP($K86,M$1)</f>
        <v>#NAME?</v>
      </c>
      <c r="N86" s="18" t="e">
        <f ca="1">_xll.BDP($K86,N$1)</f>
        <v>#NAME?</v>
      </c>
      <c r="O86" t="e">
        <f ca="1">_xll.BDP($K86,O$1)</f>
        <v>#NAME?</v>
      </c>
      <c r="P86" s="12" t="e">
        <f ca="1">_xll.BDP($K86,P$1)</f>
        <v>#NAME?</v>
      </c>
      <c r="Q86" s="12" t="e">
        <f ca="1">_xll.BDP($K86,Q$1)</f>
        <v>#NAME?</v>
      </c>
      <c r="R86" s="12" t="e">
        <f ca="1">_xll.BDP($K86,R$1)</f>
        <v>#NAME?</v>
      </c>
      <c r="S86" s="12" t="e">
        <f ca="1">_xll.BDP($K86,S$1)</f>
        <v>#NAME?</v>
      </c>
      <c r="T86" s="12" t="e">
        <f ca="1">_xll.BDP($K86,T$1)</f>
        <v>#NAME?</v>
      </c>
      <c r="U86" s="12" t="e">
        <f ca="1">_xll.BDP($K86,U$1)</f>
        <v>#NAME?</v>
      </c>
      <c r="V86" t="e">
        <f ca="1">_xll.BDP($K86,V$1)</f>
        <v>#NAME?</v>
      </c>
      <c r="W86" t="e">
        <f ca="1">_xll.BDP($K86,W$1)</f>
        <v>#NAME?</v>
      </c>
      <c r="X86" t="e">
        <f ca="1">_xll.BDP($K86,X$1)</f>
        <v>#NAME?</v>
      </c>
      <c r="Y86" s="12" t="e">
        <f ca="1">_xll.BDP($K86,Y$1)</f>
        <v>#NAME?</v>
      </c>
      <c r="Z86" s="12" t="e">
        <f ca="1">_xll.BDP($K86,Z$1)</f>
        <v>#NAME?</v>
      </c>
      <c r="AA86" s="12" t="e">
        <f ca="1">_xll.BDP($K86,AA$1)</f>
        <v>#NAME?</v>
      </c>
      <c r="AB86" s="12" t="e">
        <f ca="1">_xll.BDP($K86,AB$1)</f>
        <v>#NAME?</v>
      </c>
      <c r="AC86" s="12" t="e">
        <f ca="1">_xll.BDP($K86,AC$1)</f>
        <v>#NAME?</v>
      </c>
      <c r="AD86" s="12" t="e">
        <f ca="1">_xll.BDP($K86,AD$1)</f>
        <v>#NAME?</v>
      </c>
      <c r="AE86" s="12" t="e">
        <f ca="1">_xll.BDP($K86,AE$1)</f>
        <v>#NAME?</v>
      </c>
      <c r="AF86" s="12" t="e">
        <f ca="1">_xll.BDP($K86,AF$1)</f>
        <v>#NAME?</v>
      </c>
      <c r="AG86" s="12" t="e">
        <f ca="1">_xll.BDP($K86,AG$1)</f>
        <v>#NAME?</v>
      </c>
      <c r="AH86" s="12" t="e">
        <f ca="1">_xll.BDP($K86,AH$1)</f>
        <v>#NAME?</v>
      </c>
      <c r="AI86" s="12" t="e">
        <f ca="1">_xll.BDP($K86,AI$1)</f>
        <v>#NAME?</v>
      </c>
    </row>
    <row r="87" spans="1:35" x14ac:dyDescent="0.2">
      <c r="A87" t="s">
        <v>62</v>
      </c>
      <c r="B87" t="s">
        <v>12</v>
      </c>
      <c r="C87">
        <v>64159</v>
      </c>
      <c r="D87">
        <v>212</v>
      </c>
      <c r="E87" s="12">
        <v>1.8836158442292816</v>
      </c>
      <c r="F87" t="s">
        <v>13</v>
      </c>
      <c r="G87" s="12">
        <v>9812449.2300000004</v>
      </c>
      <c r="H87" s="1">
        <v>44701</v>
      </c>
      <c r="I87" s="1">
        <v>44701</v>
      </c>
      <c r="J87" t="s">
        <v>0</v>
      </c>
      <c r="K87" s="11" t="s">
        <v>62</v>
      </c>
      <c r="L87" s="16" t="str">
        <f>_xlfn.IFNA(VLOOKUP(A87,'Covered Call ETF - ZWH (fix)'!A:A,1,0),"N")</f>
        <v>N</v>
      </c>
      <c r="M87" t="e">
        <f ca="1">_xll.BDP($K87,M$1)</f>
        <v>#NAME?</v>
      </c>
      <c r="N87" s="18" t="e">
        <f ca="1">_xll.BDP($K87,N$1)</f>
        <v>#NAME?</v>
      </c>
      <c r="O87" t="e">
        <f ca="1">_xll.BDP($K87,O$1)</f>
        <v>#NAME?</v>
      </c>
      <c r="P87" s="12" t="e">
        <f ca="1">_xll.BDP($K87,P$1)</f>
        <v>#NAME?</v>
      </c>
      <c r="Q87" s="12" t="e">
        <f ca="1">_xll.BDP($K87,Q$1)</f>
        <v>#NAME?</v>
      </c>
      <c r="R87" s="12" t="e">
        <f ca="1">_xll.BDP($K87,R$1)</f>
        <v>#NAME?</v>
      </c>
      <c r="S87" s="12" t="e">
        <f ca="1">_xll.BDP($K87,S$1)</f>
        <v>#NAME?</v>
      </c>
      <c r="T87" s="12" t="e">
        <f ca="1">_xll.BDP($K87,T$1)</f>
        <v>#NAME?</v>
      </c>
      <c r="U87" s="12" t="e">
        <f ca="1">_xll.BDP($K87,U$1)</f>
        <v>#NAME?</v>
      </c>
      <c r="V87" t="e">
        <f ca="1">_xll.BDP($K87,V$1)</f>
        <v>#NAME?</v>
      </c>
      <c r="W87" t="e">
        <f ca="1">_xll.BDP($K87,W$1)</f>
        <v>#NAME?</v>
      </c>
      <c r="X87" t="e">
        <f ca="1">_xll.BDP($K87,X$1)</f>
        <v>#NAME?</v>
      </c>
      <c r="Y87" s="12" t="e">
        <f ca="1">_xll.BDP($K87,Y$1)</f>
        <v>#NAME?</v>
      </c>
      <c r="Z87" s="12" t="e">
        <f ca="1">_xll.BDP($K87,Z$1)</f>
        <v>#NAME?</v>
      </c>
      <c r="AA87" s="12" t="e">
        <f ca="1">_xll.BDP($K87,AA$1)</f>
        <v>#NAME?</v>
      </c>
      <c r="AB87" s="12" t="e">
        <f ca="1">_xll.BDP($K87,AB$1)</f>
        <v>#NAME?</v>
      </c>
      <c r="AC87" s="12" t="e">
        <f ca="1">_xll.BDP($K87,AC$1)</f>
        <v>#NAME?</v>
      </c>
      <c r="AD87" s="12" t="e">
        <f ca="1">_xll.BDP($K87,AD$1)</f>
        <v>#NAME?</v>
      </c>
      <c r="AE87" s="12" t="e">
        <f ca="1">_xll.BDP($K87,AE$1)</f>
        <v>#NAME?</v>
      </c>
      <c r="AF87" s="12" t="e">
        <f ca="1">_xll.BDP($K87,AF$1)</f>
        <v>#NAME?</v>
      </c>
      <c r="AG87" s="12" t="e">
        <f ca="1">_xll.BDP($K87,AG$1)</f>
        <v>#NAME?</v>
      </c>
      <c r="AH87" s="12" t="e">
        <f ca="1">_xll.BDP($K87,AH$1)</f>
        <v>#NAME?</v>
      </c>
      <c r="AI87" s="12" t="e">
        <f ca="1">_xll.BDP($K87,AI$1)</f>
        <v>#NAME?</v>
      </c>
    </row>
    <row r="88" spans="1:35" x14ac:dyDescent="0.2">
      <c r="A88" t="s">
        <v>29</v>
      </c>
      <c r="B88" t="s">
        <v>12</v>
      </c>
      <c r="C88">
        <v>12321</v>
      </c>
      <c r="D88">
        <v>41</v>
      </c>
      <c r="E88" s="12">
        <v>0.4929438264144525</v>
      </c>
      <c r="F88" t="s">
        <v>13</v>
      </c>
      <c r="G88" s="12">
        <v>2567926.09</v>
      </c>
      <c r="H88" s="1">
        <v>44701</v>
      </c>
      <c r="I88" s="1">
        <v>44701</v>
      </c>
      <c r="J88" t="s">
        <v>0</v>
      </c>
      <c r="K88" s="11" t="s">
        <v>29</v>
      </c>
      <c r="L88" s="16" t="str">
        <f>_xlfn.IFNA(VLOOKUP(A88,'Covered Call ETF - ZWH (fix)'!A:A,1,0),"N")</f>
        <v>N</v>
      </c>
      <c r="M88" t="e">
        <f ca="1">_xll.BDP($K88,M$1)</f>
        <v>#NAME?</v>
      </c>
      <c r="N88" s="18" t="e">
        <f ca="1">_xll.BDP($K88,N$1)</f>
        <v>#NAME?</v>
      </c>
      <c r="O88" t="e">
        <f ca="1">_xll.BDP($K88,O$1)</f>
        <v>#NAME?</v>
      </c>
      <c r="P88" s="12" t="e">
        <f ca="1">_xll.BDP($K88,P$1)</f>
        <v>#NAME?</v>
      </c>
      <c r="Q88" s="12" t="e">
        <f ca="1">_xll.BDP($K88,Q$1)</f>
        <v>#NAME?</v>
      </c>
      <c r="R88" s="12" t="e">
        <f ca="1">_xll.BDP($K88,R$1)</f>
        <v>#NAME?</v>
      </c>
      <c r="S88" s="12" t="e">
        <f ca="1">_xll.BDP($K88,S$1)</f>
        <v>#NAME?</v>
      </c>
      <c r="T88" s="12" t="e">
        <f ca="1">_xll.BDP($K88,T$1)</f>
        <v>#NAME?</v>
      </c>
      <c r="U88" s="12" t="e">
        <f ca="1">_xll.BDP($K88,U$1)</f>
        <v>#NAME?</v>
      </c>
      <c r="V88" t="e">
        <f ca="1">_xll.BDP($K88,V$1)</f>
        <v>#NAME?</v>
      </c>
      <c r="W88" t="e">
        <f ca="1">_xll.BDP($K88,W$1)</f>
        <v>#NAME?</v>
      </c>
      <c r="X88" t="e">
        <f ca="1">_xll.BDP($K88,X$1)</f>
        <v>#NAME?</v>
      </c>
      <c r="Y88" s="12" t="e">
        <f ca="1">_xll.BDP($K88,Y$1)</f>
        <v>#NAME?</v>
      </c>
      <c r="Z88" s="12" t="e">
        <f ca="1">_xll.BDP($K88,Z$1)</f>
        <v>#NAME?</v>
      </c>
      <c r="AA88" s="12" t="e">
        <f ca="1">_xll.BDP($K88,AA$1)</f>
        <v>#NAME?</v>
      </c>
      <c r="AB88" s="12" t="e">
        <f ca="1">_xll.BDP($K88,AB$1)</f>
        <v>#NAME?</v>
      </c>
      <c r="AC88" s="12" t="e">
        <f ca="1">_xll.BDP($K88,AC$1)</f>
        <v>#NAME?</v>
      </c>
      <c r="AD88" s="12" t="e">
        <f ca="1">_xll.BDP($K88,AD$1)</f>
        <v>#NAME?</v>
      </c>
      <c r="AE88" s="12" t="e">
        <f ca="1">_xll.BDP($K88,AE$1)</f>
        <v>#NAME?</v>
      </c>
      <c r="AF88" s="12" t="e">
        <f ca="1">_xll.BDP($K88,AF$1)</f>
        <v>#NAME?</v>
      </c>
      <c r="AG88" s="12" t="e">
        <f ca="1">_xll.BDP($K88,AG$1)</f>
        <v>#NAME?</v>
      </c>
      <c r="AH88" s="12" t="e">
        <f ca="1">_xll.BDP($K88,AH$1)</f>
        <v>#NAME?</v>
      </c>
      <c r="AI88" s="12" t="e">
        <f ca="1">_xll.BDP($K88,AI$1)</f>
        <v>#NAME?</v>
      </c>
    </row>
    <row r="89" spans="1:35" x14ac:dyDescent="0.2">
      <c r="A89" t="s">
        <v>14</v>
      </c>
      <c r="B89" t="s">
        <v>12</v>
      </c>
      <c r="C89">
        <v>66212</v>
      </c>
      <c r="D89">
        <v>219</v>
      </c>
      <c r="E89" s="12">
        <v>1.1192038574530065</v>
      </c>
      <c r="F89" t="s">
        <v>13</v>
      </c>
      <c r="G89" s="12">
        <v>5830345.4299999997</v>
      </c>
      <c r="H89" s="1">
        <v>44701</v>
      </c>
      <c r="I89" s="1">
        <v>44701</v>
      </c>
      <c r="J89" t="s">
        <v>0</v>
      </c>
      <c r="K89" s="11" t="s">
        <v>14</v>
      </c>
      <c r="L89" s="16" t="str">
        <f>_xlfn.IFNA(VLOOKUP(A89,'Covered Call ETF - ZWH (fix)'!A:A,1,0),"N")</f>
        <v>ORCL US Equity</v>
      </c>
      <c r="M89" t="e">
        <f ca="1">_xll.BDP($K89,M$1)</f>
        <v>#NAME?</v>
      </c>
      <c r="N89" s="18" t="e">
        <f ca="1">_xll.BDP($K89,N$1)</f>
        <v>#NAME?</v>
      </c>
      <c r="O89" t="e">
        <f ca="1">_xll.BDP($K89,O$1)</f>
        <v>#NAME?</v>
      </c>
      <c r="P89" s="12" t="e">
        <f ca="1">_xll.BDP($K89,P$1)</f>
        <v>#NAME?</v>
      </c>
      <c r="Q89" s="12" t="e">
        <f ca="1">_xll.BDP($K89,Q$1)</f>
        <v>#NAME?</v>
      </c>
      <c r="R89" s="12" t="e">
        <f ca="1">_xll.BDP($K89,R$1)</f>
        <v>#NAME?</v>
      </c>
      <c r="S89" s="12" t="e">
        <f ca="1">_xll.BDP($K89,S$1)</f>
        <v>#NAME?</v>
      </c>
      <c r="T89" s="12" t="e">
        <f ca="1">_xll.BDP($K89,T$1)</f>
        <v>#NAME?</v>
      </c>
      <c r="U89" s="12" t="e">
        <f ca="1">_xll.BDP($K89,U$1)</f>
        <v>#NAME?</v>
      </c>
      <c r="V89" t="e">
        <f ca="1">_xll.BDP($K89,V$1)</f>
        <v>#NAME?</v>
      </c>
      <c r="W89" t="e">
        <f ca="1">_xll.BDP($K89,W$1)</f>
        <v>#NAME?</v>
      </c>
      <c r="X89" t="e">
        <f ca="1">_xll.BDP($K89,X$1)</f>
        <v>#NAME?</v>
      </c>
      <c r="Y89" s="12" t="e">
        <f ca="1">_xll.BDP($K89,Y$1)</f>
        <v>#NAME?</v>
      </c>
      <c r="Z89" s="12" t="e">
        <f ca="1">_xll.BDP($K89,Z$1)</f>
        <v>#NAME?</v>
      </c>
      <c r="AA89" s="12" t="e">
        <f ca="1">_xll.BDP($K89,AA$1)</f>
        <v>#NAME?</v>
      </c>
      <c r="AB89" s="12" t="e">
        <f ca="1">_xll.BDP($K89,AB$1)</f>
        <v>#NAME?</v>
      </c>
      <c r="AC89" s="12" t="e">
        <f ca="1">_xll.BDP($K89,AC$1)</f>
        <v>#NAME?</v>
      </c>
      <c r="AD89" s="12" t="e">
        <f ca="1">_xll.BDP($K89,AD$1)</f>
        <v>#NAME?</v>
      </c>
      <c r="AE89" s="12" t="e">
        <f ca="1">_xll.BDP($K89,AE$1)</f>
        <v>#NAME?</v>
      </c>
      <c r="AF89" s="12" t="e">
        <f ca="1">_xll.BDP($K89,AF$1)</f>
        <v>#NAME?</v>
      </c>
      <c r="AG89" s="12" t="e">
        <f ca="1">_xll.BDP($K89,AG$1)</f>
        <v>#NAME?</v>
      </c>
      <c r="AH89" s="12" t="e">
        <f ca="1">_xll.BDP($K89,AH$1)</f>
        <v>#NAME?</v>
      </c>
      <c r="AI89" s="12" t="e">
        <f ca="1">_xll.BDP($K89,AI$1)</f>
        <v>#NAME?</v>
      </c>
    </row>
    <row r="90" spans="1:35" x14ac:dyDescent="0.2">
      <c r="A90" t="s">
        <v>91</v>
      </c>
      <c r="B90" t="s">
        <v>12</v>
      </c>
      <c r="C90">
        <v>13988</v>
      </c>
      <c r="D90">
        <v>46</v>
      </c>
      <c r="E90" s="12">
        <v>0.63629351571423243</v>
      </c>
      <c r="F90" t="s">
        <v>13</v>
      </c>
      <c r="G90" s="12">
        <v>3314687.46</v>
      </c>
      <c r="H90" s="1">
        <v>44701</v>
      </c>
      <c r="I90" s="1">
        <v>44701</v>
      </c>
      <c r="J90" t="s">
        <v>0</v>
      </c>
      <c r="K90" s="11" t="s">
        <v>91</v>
      </c>
      <c r="L90" s="16" t="str">
        <f>_xlfn.IFNA(VLOOKUP(A90,'Covered Call ETF - ZWH (fix)'!A:A,1,0),"N")</f>
        <v>N</v>
      </c>
      <c r="M90" t="e">
        <f ca="1">_xll.BDP($K90,M$1)</f>
        <v>#NAME?</v>
      </c>
      <c r="N90" s="18" t="e">
        <f ca="1">_xll.BDP($K90,N$1)</f>
        <v>#NAME?</v>
      </c>
      <c r="O90" t="e">
        <f ca="1">_xll.BDP($K90,O$1)</f>
        <v>#NAME?</v>
      </c>
      <c r="P90" s="12" t="e">
        <f ca="1">_xll.BDP($K90,P$1)</f>
        <v>#NAME?</v>
      </c>
      <c r="Q90" s="12" t="e">
        <f ca="1">_xll.BDP($K90,Q$1)</f>
        <v>#NAME?</v>
      </c>
      <c r="R90" s="12" t="e">
        <f ca="1">_xll.BDP($K90,R$1)</f>
        <v>#NAME?</v>
      </c>
      <c r="S90" s="12" t="e">
        <f ca="1">_xll.BDP($K90,S$1)</f>
        <v>#NAME?</v>
      </c>
      <c r="T90" s="12" t="e">
        <f ca="1">_xll.BDP($K90,T$1)</f>
        <v>#NAME?</v>
      </c>
      <c r="U90" s="12" t="e">
        <f ca="1">_xll.BDP($K90,U$1)</f>
        <v>#NAME?</v>
      </c>
      <c r="V90" t="e">
        <f ca="1">_xll.BDP($K90,V$1)</f>
        <v>#NAME?</v>
      </c>
      <c r="W90" t="e">
        <f ca="1">_xll.BDP($K90,W$1)</f>
        <v>#NAME?</v>
      </c>
      <c r="X90" t="e">
        <f ca="1">_xll.BDP($K90,X$1)</f>
        <v>#NAME?</v>
      </c>
      <c r="Y90" s="12" t="e">
        <f ca="1">_xll.BDP($K90,Y$1)</f>
        <v>#NAME?</v>
      </c>
      <c r="Z90" s="12" t="e">
        <f ca="1">_xll.BDP($K90,Z$1)</f>
        <v>#NAME?</v>
      </c>
      <c r="AA90" s="12" t="e">
        <f ca="1">_xll.BDP($K90,AA$1)</f>
        <v>#NAME?</v>
      </c>
      <c r="AB90" s="12" t="e">
        <f ca="1">_xll.BDP($K90,AB$1)</f>
        <v>#NAME?</v>
      </c>
      <c r="AC90" s="12" t="e">
        <f ca="1">_xll.BDP($K90,AC$1)</f>
        <v>#NAME?</v>
      </c>
      <c r="AD90" s="12" t="e">
        <f ca="1">_xll.BDP($K90,AD$1)</f>
        <v>#NAME?</v>
      </c>
      <c r="AE90" s="12" t="e">
        <f ca="1">_xll.BDP($K90,AE$1)</f>
        <v>#NAME?</v>
      </c>
      <c r="AF90" s="12" t="e">
        <f ca="1">_xll.BDP($K90,AF$1)</f>
        <v>#NAME?</v>
      </c>
      <c r="AG90" s="12" t="e">
        <f ca="1">_xll.BDP($K90,AG$1)</f>
        <v>#NAME?</v>
      </c>
      <c r="AH90" s="12" t="e">
        <f ca="1">_xll.BDP($K90,AH$1)</f>
        <v>#NAME?</v>
      </c>
      <c r="AI90" s="12" t="e">
        <f ca="1">_xll.BDP($K90,AI$1)</f>
        <v>#NAME?</v>
      </c>
    </row>
    <row r="91" spans="1:35" x14ac:dyDescent="0.2">
      <c r="A91" t="s">
        <v>102</v>
      </c>
      <c r="B91" t="s">
        <v>12</v>
      </c>
      <c r="C91">
        <v>7671</v>
      </c>
      <c r="D91">
        <v>25</v>
      </c>
      <c r="E91" s="12">
        <v>0.22666430638215848</v>
      </c>
      <c r="F91" t="s">
        <v>13</v>
      </c>
      <c r="G91" s="12">
        <v>1180777.92</v>
      </c>
      <c r="H91" s="1">
        <v>44701</v>
      </c>
      <c r="I91" s="1">
        <v>44701</v>
      </c>
      <c r="J91" t="s">
        <v>0</v>
      </c>
      <c r="K91" s="11" t="s">
        <v>102</v>
      </c>
      <c r="L91" s="16" t="str">
        <f>_xlfn.IFNA(VLOOKUP(A91,'Covered Call ETF - ZWH (fix)'!A:A,1,0),"N")</f>
        <v>N</v>
      </c>
      <c r="M91" t="e">
        <f ca="1">_xll.BDP($K91,M$1)</f>
        <v>#NAME?</v>
      </c>
      <c r="N91" s="18" t="e">
        <f ca="1">_xll.BDP($K91,N$1)</f>
        <v>#NAME?</v>
      </c>
      <c r="O91" t="e">
        <f ca="1">_xll.BDP($K91,O$1)</f>
        <v>#NAME?</v>
      </c>
      <c r="P91" s="12" t="e">
        <f ca="1">_xll.BDP($K91,P$1)</f>
        <v>#NAME?</v>
      </c>
      <c r="Q91" s="12" t="e">
        <f ca="1">_xll.BDP($K91,Q$1)</f>
        <v>#NAME?</v>
      </c>
      <c r="R91" s="12" t="e">
        <f ca="1">_xll.BDP($K91,R$1)</f>
        <v>#NAME?</v>
      </c>
      <c r="S91" s="12" t="e">
        <f ca="1">_xll.BDP($K91,S$1)</f>
        <v>#NAME?</v>
      </c>
      <c r="T91" s="12" t="e">
        <f ca="1">_xll.BDP($K91,T$1)</f>
        <v>#NAME?</v>
      </c>
      <c r="U91" s="12" t="e">
        <f ca="1">_xll.BDP($K91,U$1)</f>
        <v>#NAME?</v>
      </c>
      <c r="V91" t="e">
        <f ca="1">_xll.BDP($K91,V$1)</f>
        <v>#NAME?</v>
      </c>
      <c r="W91" t="e">
        <f ca="1">_xll.BDP($K91,W$1)</f>
        <v>#NAME?</v>
      </c>
      <c r="X91" t="e">
        <f ca="1">_xll.BDP($K91,X$1)</f>
        <v>#NAME?</v>
      </c>
      <c r="Y91" s="12" t="e">
        <f ca="1">_xll.BDP($K91,Y$1)</f>
        <v>#NAME?</v>
      </c>
      <c r="Z91" s="12" t="e">
        <f ca="1">_xll.BDP($K91,Z$1)</f>
        <v>#NAME?</v>
      </c>
      <c r="AA91" s="12" t="e">
        <f ca="1">_xll.BDP($K91,AA$1)</f>
        <v>#NAME?</v>
      </c>
      <c r="AB91" s="12" t="e">
        <f ca="1">_xll.BDP($K91,AB$1)</f>
        <v>#NAME?</v>
      </c>
      <c r="AC91" s="12" t="e">
        <f ca="1">_xll.BDP($K91,AC$1)</f>
        <v>#NAME?</v>
      </c>
      <c r="AD91" s="12" t="e">
        <f ca="1">_xll.BDP($K91,AD$1)</f>
        <v>#NAME?</v>
      </c>
      <c r="AE91" s="12" t="e">
        <f ca="1">_xll.BDP($K91,AE$1)</f>
        <v>#NAME?</v>
      </c>
      <c r="AF91" s="12" t="e">
        <f ca="1">_xll.BDP($K91,AF$1)</f>
        <v>#NAME?</v>
      </c>
      <c r="AG91" s="12" t="e">
        <f ca="1">_xll.BDP($K91,AG$1)</f>
        <v>#NAME?</v>
      </c>
      <c r="AH91" s="12" t="e">
        <f ca="1">_xll.BDP($K91,AH$1)</f>
        <v>#NAME?</v>
      </c>
      <c r="AI91" s="12" t="e">
        <f ca="1">_xll.BDP($K91,AI$1)</f>
        <v>#NAME?</v>
      </c>
    </row>
    <row r="92" spans="1:35" x14ac:dyDescent="0.2">
      <c r="A92" t="s">
        <v>78</v>
      </c>
      <c r="B92" t="s">
        <v>12</v>
      </c>
      <c r="C92">
        <v>40763</v>
      </c>
      <c r="D92">
        <v>135</v>
      </c>
      <c r="E92" s="12">
        <v>1.1369058280971769</v>
      </c>
      <c r="F92" t="s">
        <v>13</v>
      </c>
      <c r="G92" s="12">
        <v>5922561.5199999996</v>
      </c>
      <c r="H92" s="1">
        <v>44701</v>
      </c>
      <c r="I92" s="1">
        <v>44701</v>
      </c>
      <c r="J92" t="s">
        <v>0</v>
      </c>
      <c r="K92" s="11" t="s">
        <v>78</v>
      </c>
      <c r="L92" s="16" t="str">
        <f>_xlfn.IFNA(VLOOKUP(A92,'Covered Call ETF - ZWH (fix)'!A:A,1,0),"N")</f>
        <v>N</v>
      </c>
      <c r="M92" t="e">
        <f ca="1">_xll.BDP($K92,M$1)</f>
        <v>#NAME?</v>
      </c>
      <c r="N92" s="18" t="e">
        <f ca="1">_xll.BDP($K92,N$1)</f>
        <v>#NAME?</v>
      </c>
      <c r="O92" t="e">
        <f ca="1">_xll.BDP($K92,O$1)</f>
        <v>#NAME?</v>
      </c>
      <c r="P92" s="12" t="e">
        <f ca="1">_xll.BDP($K92,P$1)</f>
        <v>#NAME?</v>
      </c>
      <c r="Q92" s="12" t="e">
        <f ca="1">_xll.BDP($K92,Q$1)</f>
        <v>#NAME?</v>
      </c>
      <c r="R92" s="12" t="e">
        <f ca="1">_xll.BDP($K92,R$1)</f>
        <v>#NAME?</v>
      </c>
      <c r="S92" s="12" t="e">
        <f ca="1">_xll.BDP($K92,S$1)</f>
        <v>#NAME?</v>
      </c>
      <c r="T92" s="12" t="e">
        <f ca="1">_xll.BDP($K92,T$1)</f>
        <v>#NAME?</v>
      </c>
      <c r="U92" s="12" t="e">
        <f ca="1">_xll.BDP($K92,U$1)</f>
        <v>#NAME?</v>
      </c>
      <c r="V92" t="e">
        <f ca="1">_xll.BDP($K92,V$1)</f>
        <v>#NAME?</v>
      </c>
      <c r="W92" t="e">
        <f ca="1">_xll.BDP($K92,W$1)</f>
        <v>#NAME?</v>
      </c>
      <c r="X92" t="e">
        <f ca="1">_xll.BDP($K92,X$1)</f>
        <v>#NAME?</v>
      </c>
      <c r="Y92" s="12" t="e">
        <f ca="1">_xll.BDP($K92,Y$1)</f>
        <v>#NAME?</v>
      </c>
      <c r="Z92" s="12" t="e">
        <f ca="1">_xll.BDP($K92,Z$1)</f>
        <v>#NAME?</v>
      </c>
      <c r="AA92" s="12" t="e">
        <f ca="1">_xll.BDP($K92,AA$1)</f>
        <v>#NAME?</v>
      </c>
      <c r="AB92" s="12" t="e">
        <f ca="1">_xll.BDP($K92,AB$1)</f>
        <v>#NAME?</v>
      </c>
      <c r="AC92" s="12" t="e">
        <f ca="1">_xll.BDP($K92,AC$1)</f>
        <v>#NAME?</v>
      </c>
      <c r="AD92" s="12" t="e">
        <f ca="1">_xll.BDP($K92,AD$1)</f>
        <v>#NAME?</v>
      </c>
      <c r="AE92" s="12" t="e">
        <f ca="1">_xll.BDP($K92,AE$1)</f>
        <v>#NAME?</v>
      </c>
      <c r="AF92" s="12" t="e">
        <f ca="1">_xll.BDP($K92,AF$1)</f>
        <v>#NAME?</v>
      </c>
      <c r="AG92" s="12" t="e">
        <f ca="1">_xll.BDP($K92,AG$1)</f>
        <v>#NAME?</v>
      </c>
      <c r="AH92" s="12" t="e">
        <f ca="1">_xll.BDP($K92,AH$1)</f>
        <v>#NAME?</v>
      </c>
      <c r="AI92" s="12" t="e">
        <f ca="1">_xll.BDP($K92,AI$1)</f>
        <v>#NAME?</v>
      </c>
    </row>
    <row r="93" spans="1:35" x14ac:dyDescent="0.2">
      <c r="A93" t="s">
        <v>33</v>
      </c>
      <c r="B93" t="s">
        <v>12</v>
      </c>
      <c r="C93">
        <v>19598</v>
      </c>
      <c r="D93">
        <v>33</v>
      </c>
      <c r="E93" s="12">
        <v>1.435874555427807</v>
      </c>
      <c r="F93" t="s">
        <v>13</v>
      </c>
      <c r="G93" s="12">
        <v>7479999.8200000003</v>
      </c>
      <c r="H93" s="1">
        <v>44701</v>
      </c>
      <c r="I93" s="1">
        <v>44701</v>
      </c>
      <c r="J93" t="s">
        <v>0</v>
      </c>
      <c r="K93" s="11" t="s">
        <v>33</v>
      </c>
      <c r="L93" s="16" t="str">
        <f>_xlfn.IFNA(VLOOKUP(A93,'Covered Call ETF - ZWH (fix)'!A:A,1,0),"N")</f>
        <v>LIN US Equity</v>
      </c>
      <c r="M93" t="e">
        <f ca="1">_xll.BDP($K93,M$1)</f>
        <v>#NAME?</v>
      </c>
      <c r="N93" s="18" t="e">
        <f ca="1">_xll.BDP($K93,N$1)</f>
        <v>#NAME?</v>
      </c>
      <c r="O93" t="e">
        <f ca="1">_xll.BDP($K93,O$1)</f>
        <v>#NAME?</v>
      </c>
      <c r="P93" s="12" t="e">
        <f ca="1">_xll.BDP($K93,P$1)</f>
        <v>#NAME?</v>
      </c>
      <c r="Q93" s="12" t="e">
        <f ca="1">_xll.BDP($K93,Q$1)</f>
        <v>#NAME?</v>
      </c>
      <c r="R93" s="12" t="e">
        <f ca="1">_xll.BDP($K93,R$1)</f>
        <v>#NAME?</v>
      </c>
      <c r="S93" s="12" t="e">
        <f ca="1">_xll.BDP($K93,S$1)</f>
        <v>#NAME?</v>
      </c>
      <c r="T93" s="12" t="e">
        <f ca="1">_xll.BDP($K93,T$1)</f>
        <v>#NAME?</v>
      </c>
      <c r="U93" s="12" t="e">
        <f ca="1">_xll.BDP($K93,U$1)</f>
        <v>#NAME?</v>
      </c>
      <c r="V93" t="e">
        <f ca="1">_xll.BDP($K93,V$1)</f>
        <v>#NAME?</v>
      </c>
      <c r="W93" t="e">
        <f ca="1">_xll.BDP($K93,W$1)</f>
        <v>#NAME?</v>
      </c>
      <c r="X93" t="e">
        <f ca="1">_xll.BDP($K93,X$1)</f>
        <v>#NAME?</v>
      </c>
      <c r="Y93" s="12" t="e">
        <f ca="1">_xll.BDP($K93,Y$1)</f>
        <v>#NAME?</v>
      </c>
      <c r="Z93" s="12" t="e">
        <f ca="1">_xll.BDP($K93,Z$1)</f>
        <v>#NAME?</v>
      </c>
      <c r="AA93" s="12" t="e">
        <f ca="1">_xll.BDP($K93,AA$1)</f>
        <v>#NAME?</v>
      </c>
      <c r="AB93" s="12" t="e">
        <f ca="1">_xll.BDP($K93,AB$1)</f>
        <v>#NAME?</v>
      </c>
      <c r="AC93" s="12" t="e">
        <f ca="1">_xll.BDP($K93,AC$1)</f>
        <v>#NAME?</v>
      </c>
      <c r="AD93" s="12" t="e">
        <f ca="1">_xll.BDP($K93,AD$1)</f>
        <v>#NAME?</v>
      </c>
      <c r="AE93" s="12" t="e">
        <f ca="1">_xll.BDP($K93,AE$1)</f>
        <v>#NAME?</v>
      </c>
      <c r="AF93" s="12" t="e">
        <f ca="1">_xll.BDP($K93,AF$1)</f>
        <v>#NAME?</v>
      </c>
      <c r="AG93" s="12" t="e">
        <f ca="1">_xll.BDP($K93,AG$1)</f>
        <v>#NAME?</v>
      </c>
      <c r="AH93" s="12" t="e">
        <f ca="1">_xll.BDP($K93,AH$1)</f>
        <v>#NAME?</v>
      </c>
      <c r="AI93" s="12" t="e">
        <f ca="1">_xll.BDP($K93,AI$1)</f>
        <v>#NAME?</v>
      </c>
    </row>
    <row r="94" spans="1:35" x14ac:dyDescent="0.2">
      <c r="A94" t="s">
        <v>54</v>
      </c>
      <c r="B94" t="s">
        <v>12</v>
      </c>
      <c r="C94">
        <v>12646</v>
      </c>
      <c r="D94">
        <v>42</v>
      </c>
      <c r="E94" s="12">
        <v>0.86167272393645011</v>
      </c>
      <c r="F94" t="s">
        <v>13</v>
      </c>
      <c r="G94" s="12">
        <v>4488770.83</v>
      </c>
      <c r="H94" s="1">
        <v>44701</v>
      </c>
      <c r="I94" s="1">
        <v>44701</v>
      </c>
      <c r="J94" t="s">
        <v>0</v>
      </c>
      <c r="K94" s="11" t="s">
        <v>54</v>
      </c>
      <c r="L94" s="16" t="str">
        <f>_xlfn.IFNA(VLOOKUP(A94,'Covered Call ETF - ZWH (fix)'!A:A,1,0),"N")</f>
        <v>N</v>
      </c>
      <c r="M94" t="e">
        <f ca="1">_xll.BDP($K94,M$1)</f>
        <v>#NAME?</v>
      </c>
      <c r="N94" s="18" t="e">
        <f ca="1">_xll.BDP($K94,N$1)</f>
        <v>#NAME?</v>
      </c>
      <c r="O94" t="e">
        <f ca="1">_xll.BDP($K94,O$1)</f>
        <v>#NAME?</v>
      </c>
      <c r="P94" s="12" t="e">
        <f ca="1">_xll.BDP($K94,P$1)</f>
        <v>#NAME?</v>
      </c>
      <c r="Q94" s="12" t="e">
        <f ca="1">_xll.BDP($K94,Q$1)</f>
        <v>#NAME?</v>
      </c>
      <c r="R94" s="12" t="e">
        <f ca="1">_xll.BDP($K94,R$1)</f>
        <v>#NAME?</v>
      </c>
      <c r="S94" s="12" t="e">
        <f ca="1">_xll.BDP($K94,S$1)</f>
        <v>#NAME?</v>
      </c>
      <c r="T94" s="12" t="e">
        <f ca="1">_xll.BDP($K94,T$1)</f>
        <v>#NAME?</v>
      </c>
      <c r="U94" s="12" t="e">
        <f ca="1">_xll.BDP($K94,U$1)</f>
        <v>#NAME?</v>
      </c>
      <c r="V94" t="e">
        <f ca="1">_xll.BDP($K94,V$1)</f>
        <v>#NAME?</v>
      </c>
      <c r="W94" t="e">
        <f ca="1">_xll.BDP($K94,W$1)</f>
        <v>#NAME?</v>
      </c>
      <c r="X94" t="e">
        <f ca="1">_xll.BDP($K94,X$1)</f>
        <v>#NAME?</v>
      </c>
      <c r="Y94" s="12" t="e">
        <f ca="1">_xll.BDP($K94,Y$1)</f>
        <v>#NAME?</v>
      </c>
      <c r="Z94" s="12" t="e">
        <f ca="1">_xll.BDP($K94,Z$1)</f>
        <v>#NAME?</v>
      </c>
      <c r="AA94" s="12" t="e">
        <f ca="1">_xll.BDP($K94,AA$1)</f>
        <v>#NAME?</v>
      </c>
      <c r="AB94" s="12" t="e">
        <f ca="1">_xll.BDP($K94,AB$1)</f>
        <v>#NAME?</v>
      </c>
      <c r="AC94" s="12" t="e">
        <f ca="1">_xll.BDP($K94,AC$1)</f>
        <v>#NAME?</v>
      </c>
      <c r="AD94" s="12" t="e">
        <f ca="1">_xll.BDP($K94,AD$1)</f>
        <v>#NAME?</v>
      </c>
      <c r="AE94" s="12" t="e">
        <f ca="1">_xll.BDP($K94,AE$1)</f>
        <v>#NAME?</v>
      </c>
      <c r="AF94" s="12" t="e">
        <f ca="1">_xll.BDP($K94,AF$1)</f>
        <v>#NAME?</v>
      </c>
      <c r="AG94" s="12" t="e">
        <f ca="1">_xll.BDP($K94,AG$1)</f>
        <v>#NAME?</v>
      </c>
      <c r="AH94" s="12" t="e">
        <f ca="1">_xll.BDP($K94,AH$1)</f>
        <v>#NAME?</v>
      </c>
      <c r="AI94" s="12" t="e">
        <f ca="1">_xll.BDP($K94,AI$1)</f>
        <v>#NAME?</v>
      </c>
    </row>
    <row r="95" spans="1:35" x14ac:dyDescent="0.2">
      <c r="A95" t="s">
        <v>97</v>
      </c>
      <c r="B95" t="s">
        <v>12</v>
      </c>
      <c r="C95">
        <v>18358</v>
      </c>
      <c r="D95">
        <v>61</v>
      </c>
      <c r="E95" s="12">
        <v>1.3512543924099092</v>
      </c>
      <c r="F95" t="s">
        <v>13</v>
      </c>
      <c r="G95" s="12">
        <v>7039182.2000000002</v>
      </c>
      <c r="H95" s="1">
        <v>44701</v>
      </c>
      <c r="I95" s="1">
        <v>44701</v>
      </c>
      <c r="J95" t="s">
        <v>0</v>
      </c>
      <c r="K95" s="11" t="s">
        <v>97</v>
      </c>
      <c r="L95" s="16" t="str">
        <f>_xlfn.IFNA(VLOOKUP(A95,'Covered Call ETF - ZWH (fix)'!A:A,1,0),"N")</f>
        <v>N</v>
      </c>
      <c r="M95" t="e">
        <f ca="1">_xll.BDP($K95,M$1)</f>
        <v>#NAME?</v>
      </c>
      <c r="N95" s="18" t="e">
        <f ca="1">_xll.BDP($K95,N$1)</f>
        <v>#NAME?</v>
      </c>
      <c r="O95" t="e">
        <f ca="1">_xll.BDP($K95,O$1)</f>
        <v>#NAME?</v>
      </c>
      <c r="P95" s="12" t="e">
        <f ca="1">_xll.BDP($K95,P$1)</f>
        <v>#NAME?</v>
      </c>
      <c r="Q95" s="12" t="e">
        <f ca="1">_xll.BDP($K95,Q$1)</f>
        <v>#NAME?</v>
      </c>
      <c r="R95" s="12" t="e">
        <f ca="1">_xll.BDP($K95,R$1)</f>
        <v>#NAME?</v>
      </c>
      <c r="S95" s="12" t="e">
        <f ca="1">_xll.BDP($K95,S$1)</f>
        <v>#NAME?</v>
      </c>
      <c r="T95" s="12" t="e">
        <f ca="1">_xll.BDP($K95,T$1)</f>
        <v>#NAME?</v>
      </c>
      <c r="U95" s="12" t="e">
        <f ca="1">_xll.BDP($K95,U$1)</f>
        <v>#NAME?</v>
      </c>
      <c r="V95" t="e">
        <f ca="1">_xll.BDP($K95,V$1)</f>
        <v>#NAME?</v>
      </c>
      <c r="W95" t="e">
        <f ca="1">_xll.BDP($K95,W$1)</f>
        <v>#NAME?</v>
      </c>
      <c r="X95" t="e">
        <f ca="1">_xll.BDP($K95,X$1)</f>
        <v>#NAME?</v>
      </c>
      <c r="Y95" s="12" t="e">
        <f ca="1">_xll.BDP($K95,Y$1)</f>
        <v>#NAME?</v>
      </c>
      <c r="Z95" s="12" t="e">
        <f ca="1">_xll.BDP($K95,Z$1)</f>
        <v>#NAME?</v>
      </c>
      <c r="AA95" s="12" t="e">
        <f ca="1">_xll.BDP($K95,AA$1)</f>
        <v>#NAME?</v>
      </c>
      <c r="AB95" s="12" t="e">
        <f ca="1">_xll.BDP($K95,AB$1)</f>
        <v>#NAME?</v>
      </c>
      <c r="AC95" s="12" t="e">
        <f ca="1">_xll.BDP($K95,AC$1)</f>
        <v>#NAME?</v>
      </c>
      <c r="AD95" s="12" t="e">
        <f ca="1">_xll.BDP($K95,AD$1)</f>
        <v>#NAME?</v>
      </c>
      <c r="AE95" s="12" t="e">
        <f ca="1">_xll.BDP($K95,AE$1)</f>
        <v>#NAME?</v>
      </c>
      <c r="AF95" s="12" t="e">
        <f ca="1">_xll.BDP($K95,AF$1)</f>
        <v>#NAME?</v>
      </c>
      <c r="AG95" s="12" t="e">
        <f ca="1">_xll.BDP($K95,AG$1)</f>
        <v>#NAME?</v>
      </c>
      <c r="AH95" s="12" t="e">
        <f ca="1">_xll.BDP($K95,AH$1)</f>
        <v>#NAME?</v>
      </c>
      <c r="AI95" s="12" t="e">
        <f ca="1">_xll.BDP($K95,AI$1)</f>
        <v>#NAME?</v>
      </c>
    </row>
    <row r="96" spans="1:35" x14ac:dyDescent="0.2">
      <c r="A96" t="s">
        <v>15</v>
      </c>
      <c r="B96" t="s">
        <v>12</v>
      </c>
      <c r="C96">
        <v>2371</v>
      </c>
      <c r="D96">
        <v>8</v>
      </c>
      <c r="E96" s="12">
        <v>0.19591003415512548</v>
      </c>
      <c r="F96" t="s">
        <v>13</v>
      </c>
      <c r="G96" s="12">
        <v>1020567.58</v>
      </c>
      <c r="H96" s="1">
        <v>44701</v>
      </c>
      <c r="I96" s="1">
        <v>44701</v>
      </c>
      <c r="J96" t="s">
        <v>0</v>
      </c>
      <c r="K96" s="11" t="s">
        <v>15</v>
      </c>
      <c r="L96" s="16" t="str">
        <f>_xlfn.IFNA(VLOOKUP(A96,'Covered Call ETF - ZWH (fix)'!A:A,1,0),"N")</f>
        <v>N</v>
      </c>
      <c r="M96" t="e">
        <f ca="1">_xll.BDP($K96,M$1)</f>
        <v>#NAME?</v>
      </c>
      <c r="N96" s="18" t="e">
        <f ca="1">_xll.BDP($K96,N$1)</f>
        <v>#NAME?</v>
      </c>
      <c r="O96" t="e">
        <f ca="1">_xll.BDP($K96,O$1)</f>
        <v>#NAME?</v>
      </c>
      <c r="P96" s="12" t="e">
        <f ca="1">_xll.BDP($K96,P$1)</f>
        <v>#NAME?</v>
      </c>
      <c r="Q96" s="12" t="e">
        <f ca="1">_xll.BDP($K96,Q$1)</f>
        <v>#NAME?</v>
      </c>
      <c r="R96" s="12" t="e">
        <f ca="1">_xll.BDP($K96,R$1)</f>
        <v>#NAME?</v>
      </c>
      <c r="S96" s="12" t="e">
        <f ca="1">_xll.BDP($K96,S$1)</f>
        <v>#NAME?</v>
      </c>
      <c r="T96" s="12" t="e">
        <f ca="1">_xll.BDP($K96,T$1)</f>
        <v>#NAME?</v>
      </c>
      <c r="U96" s="12" t="e">
        <f ca="1">_xll.BDP($K96,U$1)</f>
        <v>#NAME?</v>
      </c>
      <c r="V96" t="e">
        <f ca="1">_xll.BDP($K96,V$1)</f>
        <v>#NAME?</v>
      </c>
      <c r="W96" t="e">
        <f ca="1">_xll.BDP($K96,W$1)</f>
        <v>#NAME?</v>
      </c>
      <c r="X96" t="e">
        <f ca="1">_xll.BDP($K96,X$1)</f>
        <v>#NAME?</v>
      </c>
      <c r="Y96" s="12" t="e">
        <f ca="1">_xll.BDP($K96,Y$1)</f>
        <v>#NAME?</v>
      </c>
      <c r="Z96" s="12" t="e">
        <f ca="1">_xll.BDP($K96,Z$1)</f>
        <v>#NAME?</v>
      </c>
      <c r="AA96" s="12" t="e">
        <f ca="1">_xll.BDP($K96,AA$1)</f>
        <v>#NAME?</v>
      </c>
      <c r="AB96" s="12" t="e">
        <f ca="1">_xll.BDP($K96,AB$1)</f>
        <v>#NAME?</v>
      </c>
      <c r="AC96" s="12" t="e">
        <f ca="1">_xll.BDP($K96,AC$1)</f>
        <v>#NAME?</v>
      </c>
      <c r="AD96" s="12" t="e">
        <f ca="1">_xll.BDP($K96,AD$1)</f>
        <v>#NAME?</v>
      </c>
      <c r="AE96" s="12" t="e">
        <f ca="1">_xll.BDP($K96,AE$1)</f>
        <v>#NAME?</v>
      </c>
      <c r="AF96" s="12" t="e">
        <f ca="1">_xll.BDP($K96,AF$1)</f>
        <v>#NAME?</v>
      </c>
      <c r="AG96" s="12" t="e">
        <f ca="1">_xll.BDP($K96,AG$1)</f>
        <v>#NAME?</v>
      </c>
      <c r="AH96" s="12" t="e">
        <f ca="1">_xll.BDP($K96,AH$1)</f>
        <v>#NAME?</v>
      </c>
      <c r="AI96" s="12" t="e">
        <f ca="1">_xll.BDP($K96,AI$1)</f>
        <v>#NAME?</v>
      </c>
    </row>
    <row r="97" spans="1:35" x14ac:dyDescent="0.2">
      <c r="A97" t="s">
        <v>82</v>
      </c>
      <c r="B97" t="s">
        <v>12</v>
      </c>
      <c r="C97">
        <v>15118</v>
      </c>
      <c r="D97">
        <v>50</v>
      </c>
      <c r="E97" s="12">
        <v>1.8086218017391822</v>
      </c>
      <c r="F97" t="s">
        <v>13</v>
      </c>
      <c r="G97" s="12">
        <v>9421777.6199999992</v>
      </c>
      <c r="H97" s="1">
        <v>44701</v>
      </c>
      <c r="I97" s="1">
        <v>44701</v>
      </c>
      <c r="J97" t="s">
        <v>0</v>
      </c>
      <c r="K97" s="11" t="s">
        <v>82</v>
      </c>
      <c r="L97" s="16" t="str">
        <f>_xlfn.IFNA(VLOOKUP(A97,'Covered Call ETF - ZWH (fix)'!A:A,1,0),"N")</f>
        <v>N</v>
      </c>
      <c r="M97" t="e">
        <f ca="1">_xll.BDP($K97,M$1)</f>
        <v>#NAME?</v>
      </c>
      <c r="N97" s="18" t="e">
        <f ca="1">_xll.BDP($K97,N$1)</f>
        <v>#NAME?</v>
      </c>
      <c r="O97" t="e">
        <f ca="1">_xll.BDP($K97,O$1)</f>
        <v>#NAME?</v>
      </c>
      <c r="P97" s="12" t="e">
        <f ca="1">_xll.BDP($K97,P$1)</f>
        <v>#NAME?</v>
      </c>
      <c r="Q97" s="12" t="e">
        <f ca="1">_xll.BDP($K97,Q$1)</f>
        <v>#NAME?</v>
      </c>
      <c r="R97" s="12" t="e">
        <f ca="1">_xll.BDP($K97,R$1)</f>
        <v>#NAME?</v>
      </c>
      <c r="S97" s="12" t="e">
        <f ca="1">_xll.BDP($K97,S$1)</f>
        <v>#NAME?</v>
      </c>
      <c r="T97" s="12" t="e">
        <f ca="1">_xll.BDP($K97,T$1)</f>
        <v>#NAME?</v>
      </c>
      <c r="U97" s="12" t="e">
        <f ca="1">_xll.BDP($K97,U$1)</f>
        <v>#NAME?</v>
      </c>
      <c r="V97" t="e">
        <f ca="1">_xll.BDP($K97,V$1)</f>
        <v>#NAME?</v>
      </c>
      <c r="W97" t="e">
        <f ca="1">_xll.BDP($K97,W$1)</f>
        <v>#NAME?</v>
      </c>
      <c r="X97" t="e">
        <f ca="1">_xll.BDP($K97,X$1)</f>
        <v>#NAME?</v>
      </c>
      <c r="Y97" s="12" t="e">
        <f ca="1">_xll.BDP($K97,Y$1)</f>
        <v>#NAME?</v>
      </c>
      <c r="Z97" s="12" t="e">
        <f ca="1">_xll.BDP($K97,Z$1)</f>
        <v>#NAME?</v>
      </c>
      <c r="AA97" s="12" t="e">
        <f ca="1">_xll.BDP($K97,AA$1)</f>
        <v>#NAME?</v>
      </c>
      <c r="AB97" s="12" t="e">
        <f ca="1">_xll.BDP($K97,AB$1)</f>
        <v>#NAME?</v>
      </c>
      <c r="AC97" s="12" t="e">
        <f ca="1">_xll.BDP($K97,AC$1)</f>
        <v>#NAME?</v>
      </c>
      <c r="AD97" s="12" t="e">
        <f ca="1">_xll.BDP($K97,AD$1)</f>
        <v>#NAME?</v>
      </c>
      <c r="AE97" s="12" t="e">
        <f ca="1">_xll.BDP($K97,AE$1)</f>
        <v>#NAME?</v>
      </c>
      <c r="AF97" s="12" t="e">
        <f ca="1">_xll.BDP($K97,AF$1)</f>
        <v>#NAME?</v>
      </c>
      <c r="AG97" s="12" t="e">
        <f ca="1">_xll.BDP($K97,AG$1)</f>
        <v>#NAME?</v>
      </c>
      <c r="AH97" s="12" t="e">
        <f ca="1">_xll.BDP($K97,AH$1)</f>
        <v>#NAME?</v>
      </c>
      <c r="AI97" s="12" t="e">
        <f ca="1">_xll.BDP($K97,AI$1)</f>
        <v>#NAME?</v>
      </c>
    </row>
    <row r="98" spans="1:35" x14ac:dyDescent="0.2">
      <c r="A98" t="s">
        <v>88</v>
      </c>
      <c r="B98" t="s">
        <v>12</v>
      </c>
      <c r="C98">
        <v>22861</v>
      </c>
      <c r="D98">
        <v>76</v>
      </c>
      <c r="E98" s="12">
        <v>0.60810345635641661</v>
      </c>
      <c r="F98" t="s">
        <v>13</v>
      </c>
      <c r="G98" s="12">
        <v>3167835.05</v>
      </c>
      <c r="H98" s="1">
        <v>44701</v>
      </c>
      <c r="I98" s="1">
        <v>44701</v>
      </c>
      <c r="J98" t="s">
        <v>0</v>
      </c>
      <c r="K98" s="11" t="s">
        <v>88</v>
      </c>
      <c r="L98" s="16" t="str">
        <f>_xlfn.IFNA(VLOOKUP(A98,'Covered Call ETF - ZWH (fix)'!A:A,1,0),"N")</f>
        <v>NKE US Equity</v>
      </c>
      <c r="M98" t="e">
        <f ca="1">_xll.BDP($K98,M$1)</f>
        <v>#NAME?</v>
      </c>
      <c r="N98" s="18" t="e">
        <f ca="1">_xll.BDP($K98,N$1)</f>
        <v>#NAME?</v>
      </c>
      <c r="O98" t="e">
        <f ca="1">_xll.BDP($K98,O$1)</f>
        <v>#NAME?</v>
      </c>
      <c r="P98" s="12" t="e">
        <f ca="1">_xll.BDP($K98,P$1)</f>
        <v>#NAME?</v>
      </c>
      <c r="Q98" s="12" t="e">
        <f ca="1">_xll.BDP($K98,Q$1)</f>
        <v>#NAME?</v>
      </c>
      <c r="R98" s="12" t="e">
        <f ca="1">_xll.BDP($K98,R$1)</f>
        <v>#NAME?</v>
      </c>
      <c r="S98" s="12" t="e">
        <f ca="1">_xll.BDP($K98,S$1)</f>
        <v>#NAME?</v>
      </c>
      <c r="T98" s="12" t="e">
        <f ca="1">_xll.BDP($K98,T$1)</f>
        <v>#NAME?</v>
      </c>
      <c r="U98" s="12" t="e">
        <f ca="1">_xll.BDP($K98,U$1)</f>
        <v>#NAME?</v>
      </c>
      <c r="V98" t="e">
        <f ca="1">_xll.BDP($K98,V$1)</f>
        <v>#NAME?</v>
      </c>
      <c r="W98" t="e">
        <f ca="1">_xll.BDP($K98,W$1)</f>
        <v>#NAME?</v>
      </c>
      <c r="X98" t="e">
        <f ca="1">_xll.BDP($K98,X$1)</f>
        <v>#NAME?</v>
      </c>
      <c r="Y98" s="12" t="e">
        <f ca="1">_xll.BDP($K98,Y$1)</f>
        <v>#NAME?</v>
      </c>
      <c r="Z98" s="12" t="e">
        <f ca="1">_xll.BDP($K98,Z$1)</f>
        <v>#NAME?</v>
      </c>
      <c r="AA98" s="12" t="e">
        <f ca="1">_xll.BDP($K98,AA$1)</f>
        <v>#NAME?</v>
      </c>
      <c r="AB98" s="12" t="e">
        <f ca="1">_xll.BDP($K98,AB$1)</f>
        <v>#NAME?</v>
      </c>
      <c r="AC98" s="12" t="e">
        <f ca="1">_xll.BDP($K98,AC$1)</f>
        <v>#NAME?</v>
      </c>
      <c r="AD98" s="12" t="e">
        <f ca="1">_xll.BDP($K98,AD$1)</f>
        <v>#NAME?</v>
      </c>
      <c r="AE98" s="12" t="e">
        <f ca="1">_xll.BDP($K98,AE$1)</f>
        <v>#NAME?</v>
      </c>
      <c r="AF98" s="12" t="e">
        <f ca="1">_xll.BDP($K98,AF$1)</f>
        <v>#NAME?</v>
      </c>
      <c r="AG98" s="12" t="e">
        <f ca="1">_xll.BDP($K98,AG$1)</f>
        <v>#NAME?</v>
      </c>
      <c r="AH98" s="12" t="e">
        <f ca="1">_xll.BDP($K98,AH$1)</f>
        <v>#NAME?</v>
      </c>
      <c r="AI98" s="12" t="e">
        <f ca="1">_xll.BDP($K98,AI$1)</f>
        <v>#NAME?</v>
      </c>
    </row>
    <row r="99" spans="1:35" x14ac:dyDescent="0.2">
      <c r="A99" t="s">
        <v>106</v>
      </c>
      <c r="B99" t="s">
        <v>12</v>
      </c>
      <c r="C99">
        <v>39086</v>
      </c>
      <c r="D99">
        <v>129</v>
      </c>
      <c r="E99" s="12">
        <v>2.431332131954802</v>
      </c>
      <c r="F99" t="s">
        <v>13</v>
      </c>
      <c r="G99" s="12">
        <v>12665705.26</v>
      </c>
      <c r="H99" s="1">
        <v>44701</v>
      </c>
      <c r="I99" s="1">
        <v>44701</v>
      </c>
      <c r="J99" t="s">
        <v>0</v>
      </c>
      <c r="K99" s="11" t="s">
        <v>106</v>
      </c>
      <c r="L99" s="16" t="str">
        <f>_xlfn.IFNA(VLOOKUP(A99,'Covered Call ETF - ZWH (fix)'!A:A,1,0),"N")</f>
        <v>MSFT US Equity</v>
      </c>
      <c r="M99" t="e">
        <f ca="1">_xll.BDP($K99,M$1)</f>
        <v>#NAME?</v>
      </c>
      <c r="N99" s="18" t="e">
        <f ca="1">_xll.BDP($K99,N$1)</f>
        <v>#NAME?</v>
      </c>
      <c r="O99" t="e">
        <f ca="1">_xll.BDP($K99,O$1)</f>
        <v>#NAME?</v>
      </c>
      <c r="P99" s="12" t="e">
        <f ca="1">_xll.BDP($K99,P$1)</f>
        <v>#NAME?</v>
      </c>
      <c r="Q99" s="12" t="e">
        <f ca="1">_xll.BDP($K99,Q$1)</f>
        <v>#NAME?</v>
      </c>
      <c r="R99" s="12" t="e">
        <f ca="1">_xll.BDP($K99,R$1)</f>
        <v>#NAME?</v>
      </c>
      <c r="S99" s="12" t="e">
        <f ca="1">_xll.BDP($K99,S$1)</f>
        <v>#NAME?</v>
      </c>
      <c r="T99" s="12" t="e">
        <f ca="1">_xll.BDP($K99,T$1)</f>
        <v>#NAME?</v>
      </c>
      <c r="U99" s="12" t="e">
        <f ca="1">_xll.BDP($K99,U$1)</f>
        <v>#NAME?</v>
      </c>
      <c r="V99" t="e">
        <f ca="1">_xll.BDP($K99,V$1)</f>
        <v>#NAME?</v>
      </c>
      <c r="W99" t="e">
        <f ca="1">_xll.BDP($K99,W$1)</f>
        <v>#NAME?</v>
      </c>
      <c r="X99" t="e">
        <f ca="1">_xll.BDP($K99,X$1)</f>
        <v>#NAME?</v>
      </c>
      <c r="Y99" s="12" t="e">
        <f ca="1">_xll.BDP($K99,Y$1)</f>
        <v>#NAME?</v>
      </c>
      <c r="Z99" s="12" t="e">
        <f ca="1">_xll.BDP($K99,Z$1)</f>
        <v>#NAME?</v>
      </c>
      <c r="AA99" s="12" t="e">
        <f ca="1">_xll.BDP($K99,AA$1)</f>
        <v>#NAME?</v>
      </c>
      <c r="AB99" s="12" t="e">
        <f ca="1">_xll.BDP($K99,AB$1)</f>
        <v>#NAME?</v>
      </c>
      <c r="AC99" s="12" t="e">
        <f ca="1">_xll.BDP($K99,AC$1)</f>
        <v>#NAME?</v>
      </c>
      <c r="AD99" s="12" t="e">
        <f ca="1">_xll.BDP($K99,AD$1)</f>
        <v>#NAME?</v>
      </c>
      <c r="AE99" s="12" t="e">
        <f ca="1">_xll.BDP($K99,AE$1)</f>
        <v>#NAME?</v>
      </c>
      <c r="AF99" s="12" t="e">
        <f ca="1">_xll.BDP($K99,AF$1)</f>
        <v>#NAME?</v>
      </c>
      <c r="AG99" s="12" t="e">
        <f ca="1">_xll.BDP($K99,AG$1)</f>
        <v>#NAME?</v>
      </c>
      <c r="AH99" s="12" t="e">
        <f ca="1">_xll.BDP($K99,AH$1)</f>
        <v>#NAME?</v>
      </c>
      <c r="AI99" s="12" t="e">
        <f ca="1">_xll.BDP($K99,AI$1)</f>
        <v>#NAME?</v>
      </c>
    </row>
    <row r="100" spans="1:35" x14ac:dyDescent="0.2">
      <c r="A100" t="s">
        <v>26</v>
      </c>
      <c r="B100" t="s">
        <v>12</v>
      </c>
      <c r="C100">
        <v>5017</v>
      </c>
      <c r="D100">
        <v>17</v>
      </c>
      <c r="E100" s="12">
        <v>0.51457016708823922</v>
      </c>
      <c r="F100" t="s">
        <v>13</v>
      </c>
      <c r="G100" s="12">
        <v>2680585.67</v>
      </c>
      <c r="H100" s="1">
        <v>44701</v>
      </c>
      <c r="I100" s="1">
        <v>44701</v>
      </c>
      <c r="J100" t="s">
        <v>0</v>
      </c>
      <c r="K100" s="11" t="s">
        <v>26</v>
      </c>
      <c r="L100" s="16" t="str">
        <f>_xlfn.IFNA(VLOOKUP(A100,'Covered Call ETF - ZWH (fix)'!A:A,1,0),"N")</f>
        <v>N</v>
      </c>
      <c r="M100" t="e">
        <f ca="1">_xll.BDP($K100,M$1)</f>
        <v>#NAME?</v>
      </c>
      <c r="N100" s="18" t="e">
        <f ca="1">_xll.BDP($K100,N$1)</f>
        <v>#NAME?</v>
      </c>
      <c r="O100" t="e">
        <f ca="1">_xll.BDP($K100,O$1)</f>
        <v>#NAME?</v>
      </c>
      <c r="P100" s="12" t="e">
        <f ca="1">_xll.BDP($K100,P$1)</f>
        <v>#NAME?</v>
      </c>
      <c r="Q100" s="12" t="e">
        <f ca="1">_xll.BDP($K100,Q$1)</f>
        <v>#NAME?</v>
      </c>
      <c r="R100" s="12" t="e">
        <f ca="1">_xll.BDP($K100,R$1)</f>
        <v>#NAME?</v>
      </c>
      <c r="S100" s="12" t="e">
        <f ca="1">_xll.BDP($K100,S$1)</f>
        <v>#NAME?</v>
      </c>
      <c r="T100" s="12" t="e">
        <f ca="1">_xll.BDP($K100,T$1)</f>
        <v>#NAME?</v>
      </c>
      <c r="U100" s="12" t="e">
        <f ca="1">_xll.BDP($K100,U$1)</f>
        <v>#NAME?</v>
      </c>
      <c r="V100" t="e">
        <f ca="1">_xll.BDP($K100,V$1)</f>
        <v>#NAME?</v>
      </c>
      <c r="W100" t="e">
        <f ca="1">_xll.BDP($K100,W$1)</f>
        <v>#NAME?</v>
      </c>
      <c r="X100" t="e">
        <f ca="1">_xll.BDP($K100,X$1)</f>
        <v>#NAME?</v>
      </c>
      <c r="Y100" s="12" t="e">
        <f ca="1">_xll.BDP($K100,Y$1)</f>
        <v>#NAME?</v>
      </c>
      <c r="Z100" s="12" t="e">
        <f ca="1">_xll.BDP($K100,Z$1)</f>
        <v>#NAME?</v>
      </c>
      <c r="AA100" s="12" t="e">
        <f ca="1">_xll.BDP($K100,AA$1)</f>
        <v>#NAME?</v>
      </c>
      <c r="AB100" s="12" t="e">
        <f ca="1">_xll.BDP($K100,AB$1)</f>
        <v>#NAME?</v>
      </c>
      <c r="AC100" s="12" t="e">
        <f ca="1">_xll.BDP($K100,AC$1)</f>
        <v>#NAME?</v>
      </c>
      <c r="AD100" s="12" t="e">
        <f ca="1">_xll.BDP($K100,AD$1)</f>
        <v>#NAME?</v>
      </c>
      <c r="AE100" s="12" t="e">
        <f ca="1">_xll.BDP($K100,AE$1)</f>
        <v>#NAME?</v>
      </c>
      <c r="AF100" s="12" t="e">
        <f ca="1">_xll.BDP($K100,AF$1)</f>
        <v>#NAME?</v>
      </c>
      <c r="AG100" s="12" t="e">
        <f ca="1">_xll.BDP($K100,AG$1)</f>
        <v>#NAME?</v>
      </c>
      <c r="AH100" s="12" t="e">
        <f ca="1">_xll.BDP($K100,AH$1)</f>
        <v>#NAME?</v>
      </c>
      <c r="AI100" s="12" t="e">
        <f ca="1">_xll.BDP($K100,AI$1)</f>
        <v>#NAME?</v>
      </c>
    </row>
    <row r="101" spans="1:35" x14ac:dyDescent="0.2">
      <c r="A101" t="s">
        <v>75</v>
      </c>
      <c r="B101" t="s">
        <v>12</v>
      </c>
      <c r="C101">
        <v>21720</v>
      </c>
      <c r="D101">
        <v>72</v>
      </c>
      <c r="E101" s="12">
        <v>1.0647235428716837</v>
      </c>
      <c r="F101" t="s">
        <v>13</v>
      </c>
      <c r="G101" s="12">
        <v>5546537.3899999997</v>
      </c>
      <c r="H101" s="1">
        <v>44701</v>
      </c>
      <c r="I101" s="1">
        <v>44701</v>
      </c>
      <c r="J101" t="s">
        <v>0</v>
      </c>
      <c r="K101" s="11" t="s">
        <v>75</v>
      </c>
      <c r="L101" s="16" t="str">
        <f>_xlfn.IFNA(VLOOKUP(A101,'Covered Call ETF - ZWH (fix)'!A:A,1,0),"N")</f>
        <v>N</v>
      </c>
      <c r="M101" t="e">
        <f ca="1">_xll.BDP($K101,M$1)</f>
        <v>#NAME?</v>
      </c>
      <c r="N101" s="18" t="e">
        <f ca="1">_xll.BDP($K101,N$1)</f>
        <v>#NAME?</v>
      </c>
      <c r="O101" t="e">
        <f ca="1">_xll.BDP($K101,O$1)</f>
        <v>#NAME?</v>
      </c>
      <c r="P101" s="12" t="e">
        <f ca="1">_xll.BDP($K101,P$1)</f>
        <v>#NAME?</v>
      </c>
      <c r="Q101" s="12" t="e">
        <f ca="1">_xll.BDP($K101,Q$1)</f>
        <v>#NAME?</v>
      </c>
      <c r="R101" s="12" t="e">
        <f ca="1">_xll.BDP($K101,R$1)</f>
        <v>#NAME?</v>
      </c>
      <c r="S101" s="12" t="e">
        <f ca="1">_xll.BDP($K101,S$1)</f>
        <v>#NAME?</v>
      </c>
      <c r="T101" s="12" t="e">
        <f ca="1">_xll.BDP($K101,T$1)</f>
        <v>#NAME?</v>
      </c>
      <c r="U101" s="12" t="e">
        <f ca="1">_xll.BDP($K101,U$1)</f>
        <v>#NAME?</v>
      </c>
      <c r="V101" t="e">
        <f ca="1">_xll.BDP($K101,V$1)</f>
        <v>#NAME?</v>
      </c>
      <c r="W101" t="e">
        <f ca="1">_xll.BDP($K101,W$1)</f>
        <v>#NAME?</v>
      </c>
      <c r="X101" t="e">
        <f ca="1">_xll.BDP($K101,X$1)</f>
        <v>#NAME?</v>
      </c>
      <c r="Y101" s="12" t="e">
        <f ca="1">_xll.BDP($K101,Y$1)</f>
        <v>#NAME?</v>
      </c>
      <c r="Z101" s="12" t="e">
        <f ca="1">_xll.BDP($K101,Z$1)</f>
        <v>#NAME?</v>
      </c>
      <c r="AA101" s="12" t="e">
        <f ca="1">_xll.BDP($K101,AA$1)</f>
        <v>#NAME?</v>
      </c>
      <c r="AB101" s="12" t="e">
        <f ca="1">_xll.BDP($K101,AB$1)</f>
        <v>#NAME?</v>
      </c>
      <c r="AC101" s="12" t="e">
        <f ca="1">_xll.BDP($K101,AC$1)</f>
        <v>#NAME?</v>
      </c>
      <c r="AD101" s="12" t="e">
        <f ca="1">_xll.BDP($K101,AD$1)</f>
        <v>#NAME?</v>
      </c>
      <c r="AE101" s="12" t="e">
        <f ca="1">_xll.BDP($K101,AE$1)</f>
        <v>#NAME?</v>
      </c>
      <c r="AF101" s="12" t="e">
        <f ca="1">_xll.BDP($K101,AF$1)</f>
        <v>#NAME?</v>
      </c>
      <c r="AG101" s="12" t="e">
        <f ca="1">_xll.BDP($K101,AG$1)</f>
        <v>#NAME?</v>
      </c>
      <c r="AH101" s="12" t="e">
        <f ca="1">_xll.BDP($K101,AH$1)</f>
        <v>#NAME?</v>
      </c>
      <c r="AI101" s="12" t="e">
        <f ca="1">_xll.BDP($K101,AI$1)</f>
        <v>#NAME?</v>
      </c>
    </row>
    <row r="102" spans="1:35" x14ac:dyDescent="0.2">
      <c r="A102" t="s">
        <v>68</v>
      </c>
      <c r="B102" t="s">
        <v>12</v>
      </c>
      <c r="C102">
        <v>71270</v>
      </c>
      <c r="D102">
        <v>236</v>
      </c>
      <c r="E102" s="12">
        <v>2.4151945639529817</v>
      </c>
      <c r="F102" t="s">
        <v>13</v>
      </c>
      <c r="G102" s="12">
        <v>12581638.720000001</v>
      </c>
      <c r="H102" s="1">
        <v>44701</v>
      </c>
      <c r="I102" s="1">
        <v>44701</v>
      </c>
      <c r="J102" t="s">
        <v>0</v>
      </c>
      <c r="K102" s="11" t="s">
        <v>68</v>
      </c>
      <c r="L102" s="16" t="str">
        <f>_xlfn.IFNA(VLOOKUP(A102,'Covered Call ETF - ZWH (fix)'!A:A,1,0),"N")</f>
        <v>AAPL US Equity</v>
      </c>
      <c r="M102" t="e">
        <f ca="1">_xll.BDP($K102,M$1)</f>
        <v>#NAME?</v>
      </c>
      <c r="N102" s="18" t="e">
        <f ca="1">_xll.BDP($K102,N$1)</f>
        <v>#NAME?</v>
      </c>
      <c r="O102" t="e">
        <f ca="1">_xll.BDP($K102,O$1)</f>
        <v>#NAME?</v>
      </c>
      <c r="P102" s="12" t="e">
        <f ca="1">_xll.BDP($K102,P$1)</f>
        <v>#NAME?</v>
      </c>
      <c r="Q102" s="12" t="e">
        <f ca="1">_xll.BDP($K102,Q$1)</f>
        <v>#NAME?</v>
      </c>
      <c r="R102" s="12" t="e">
        <f ca="1">_xll.BDP($K102,R$1)</f>
        <v>#NAME?</v>
      </c>
      <c r="S102" s="12" t="e">
        <f ca="1">_xll.BDP($K102,S$1)</f>
        <v>#NAME?</v>
      </c>
      <c r="T102" s="12" t="e">
        <f ca="1">_xll.BDP($K102,T$1)</f>
        <v>#NAME?</v>
      </c>
      <c r="U102" s="12" t="e">
        <f ca="1">_xll.BDP($K102,U$1)</f>
        <v>#NAME?</v>
      </c>
      <c r="V102" t="e">
        <f ca="1">_xll.BDP($K102,V$1)</f>
        <v>#NAME?</v>
      </c>
      <c r="W102" t="e">
        <f ca="1">_xll.BDP($K102,W$1)</f>
        <v>#NAME?</v>
      </c>
      <c r="X102" t="e">
        <f ca="1">_xll.BDP($K102,X$1)</f>
        <v>#NAME?</v>
      </c>
      <c r="Y102" s="12" t="e">
        <f ca="1">_xll.BDP($K102,Y$1)</f>
        <v>#NAME?</v>
      </c>
      <c r="Z102" s="12" t="e">
        <f ca="1">_xll.BDP($K102,Z$1)</f>
        <v>#NAME?</v>
      </c>
      <c r="AA102" s="12" t="e">
        <f ca="1">_xll.BDP($K102,AA$1)</f>
        <v>#NAME?</v>
      </c>
      <c r="AB102" s="12" t="e">
        <f ca="1">_xll.BDP($K102,AB$1)</f>
        <v>#NAME?</v>
      </c>
      <c r="AC102" s="12" t="e">
        <f ca="1">_xll.BDP($K102,AC$1)</f>
        <v>#NAME?</v>
      </c>
      <c r="AD102" s="12" t="e">
        <f ca="1">_xll.BDP($K102,AD$1)</f>
        <v>#NAME?</v>
      </c>
      <c r="AE102" s="12" t="e">
        <f ca="1">_xll.BDP($K102,AE$1)</f>
        <v>#NAME?</v>
      </c>
      <c r="AF102" s="12" t="e">
        <f ca="1">_xll.BDP($K102,AF$1)</f>
        <v>#NAME?</v>
      </c>
      <c r="AG102" s="12" t="e">
        <f ca="1">_xll.BDP($K102,AG$1)</f>
        <v>#NAME?</v>
      </c>
      <c r="AH102" s="12" t="e">
        <f ca="1">_xll.BDP($K102,AH$1)</f>
        <v>#NAME?</v>
      </c>
      <c r="AI102" s="12" t="e">
        <f ca="1">_xll.BDP($K102,AI$1)</f>
        <v>#NAME?</v>
      </c>
    </row>
    <row r="103" spans="1:35" x14ac:dyDescent="0.2">
      <c r="A103" t="s">
        <v>77</v>
      </c>
      <c r="B103" t="s">
        <v>12</v>
      </c>
      <c r="C103">
        <v>7929</v>
      </c>
      <c r="D103">
        <v>26</v>
      </c>
      <c r="E103" s="12">
        <v>0.65652124351149566</v>
      </c>
      <c r="F103" t="s">
        <v>13</v>
      </c>
      <c r="G103" s="12">
        <v>3420061.15</v>
      </c>
      <c r="H103" s="1">
        <v>44701</v>
      </c>
      <c r="I103" s="1">
        <v>44701</v>
      </c>
      <c r="J103" t="s">
        <v>0</v>
      </c>
      <c r="K103" s="11" t="s">
        <v>77</v>
      </c>
      <c r="L103" s="16" t="str">
        <f>_xlfn.IFNA(VLOOKUP(A103,'Covered Call ETF - ZWH (fix)'!A:A,1,0),"N")</f>
        <v>N</v>
      </c>
      <c r="M103" t="e">
        <f ca="1">_xll.BDP($K103,M$1)</f>
        <v>#NAME?</v>
      </c>
      <c r="N103" s="18" t="e">
        <f ca="1">_xll.BDP($K103,N$1)</f>
        <v>#NAME?</v>
      </c>
      <c r="O103" t="e">
        <f ca="1">_xll.BDP($K103,O$1)</f>
        <v>#NAME?</v>
      </c>
      <c r="P103" s="12" t="e">
        <f ca="1">_xll.BDP($K103,P$1)</f>
        <v>#NAME?</v>
      </c>
      <c r="Q103" s="12" t="e">
        <f ca="1">_xll.BDP($K103,Q$1)</f>
        <v>#NAME?</v>
      </c>
      <c r="R103" s="12" t="e">
        <f ca="1">_xll.BDP($K103,R$1)</f>
        <v>#NAME?</v>
      </c>
      <c r="S103" s="12" t="e">
        <f ca="1">_xll.BDP($K103,S$1)</f>
        <v>#NAME?</v>
      </c>
      <c r="T103" s="12" t="e">
        <f ca="1">_xll.BDP($K103,T$1)</f>
        <v>#NAME?</v>
      </c>
      <c r="U103" s="12" t="e">
        <f ca="1">_xll.BDP($K103,U$1)</f>
        <v>#NAME?</v>
      </c>
      <c r="V103" t="e">
        <f ca="1">_xll.BDP($K103,V$1)</f>
        <v>#NAME?</v>
      </c>
      <c r="W103" t="e">
        <f ca="1">_xll.BDP($K103,W$1)</f>
        <v>#NAME?</v>
      </c>
      <c r="X103" t="e">
        <f ca="1">_xll.BDP($K103,X$1)</f>
        <v>#NAME?</v>
      </c>
      <c r="Y103" s="12" t="e">
        <f ca="1">_xll.BDP($K103,Y$1)</f>
        <v>#NAME?</v>
      </c>
      <c r="Z103" s="12" t="e">
        <f ca="1">_xll.BDP($K103,Z$1)</f>
        <v>#NAME?</v>
      </c>
      <c r="AA103" s="12" t="e">
        <f ca="1">_xll.BDP($K103,AA$1)</f>
        <v>#NAME?</v>
      </c>
      <c r="AB103" s="12" t="e">
        <f ca="1">_xll.BDP($K103,AB$1)</f>
        <v>#NAME?</v>
      </c>
      <c r="AC103" s="12" t="e">
        <f ca="1">_xll.BDP($K103,AC$1)</f>
        <v>#NAME?</v>
      </c>
      <c r="AD103" s="12" t="e">
        <f ca="1">_xll.BDP($K103,AD$1)</f>
        <v>#NAME?</v>
      </c>
      <c r="AE103" s="12" t="e">
        <f ca="1">_xll.BDP($K103,AE$1)</f>
        <v>#NAME?</v>
      </c>
      <c r="AF103" s="12" t="e">
        <f ca="1">_xll.BDP($K103,AF$1)</f>
        <v>#NAME?</v>
      </c>
      <c r="AG103" s="12" t="e">
        <f ca="1">_xll.BDP($K103,AG$1)</f>
        <v>#NAME?</v>
      </c>
      <c r="AH103" s="12" t="e">
        <f ca="1">_xll.BDP($K103,AH$1)</f>
        <v>#NAME?</v>
      </c>
      <c r="AI103" s="12" t="e">
        <f ca="1">_xll.BDP($K103,AI$1)</f>
        <v>#NAME?</v>
      </c>
    </row>
  </sheetData>
  <autoFilter ref="A1:AI1" xr:uid="{00000000-0009-0000-0000-000009000000}">
    <sortState xmlns:xlrd2="http://schemas.microsoft.com/office/spreadsheetml/2017/richdata2" ref="A2:AI103">
      <sortCondition descending="1" ref="U1"/>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AA93"/>
  <sheetViews>
    <sheetView workbookViewId="0">
      <selection activeCell="B2" sqref="B2"/>
    </sheetView>
  </sheetViews>
  <sheetFormatPr baseColWidth="10" defaultColWidth="9.1640625" defaultRowHeight="15" x14ac:dyDescent="0.2"/>
  <cols>
    <col min="1" max="1" width="46.1640625" style="18" customWidth="1"/>
    <col min="2" max="2" width="14" style="28" customWidth="1"/>
    <col min="3" max="3" width="14" style="12" customWidth="1"/>
    <col min="4" max="4" width="13" style="13" customWidth="1"/>
    <col min="5" max="6" width="15.33203125" style="12" customWidth="1"/>
    <col min="7" max="7" width="9.33203125" style="12" bestFit="1" customWidth="1"/>
    <col min="8" max="8" width="16.6640625" style="12" bestFit="1" customWidth="1"/>
    <col min="9" max="11" width="18.1640625" style="12" customWidth="1"/>
    <col min="12" max="27" width="9.1640625" style="12"/>
    <col min="28" max="16384" width="9.1640625" style="18"/>
  </cols>
  <sheetData>
    <row r="1" spans="1:27" ht="18" customHeight="1" x14ac:dyDescent="0.2">
      <c r="A1" s="14" t="e">
        <f ca="1">_xll.BQL.Query("get(id().weights,id().position) for(holdings('ZWH CN Equity'))","cols=3;rows=100")</f>
        <v>#NAME?</v>
      </c>
      <c r="B1" s="12" t="s">
        <v>292</v>
      </c>
      <c r="C1" s="12" t="s">
        <v>293</v>
      </c>
      <c r="D1" s="13" t="s">
        <v>352</v>
      </c>
      <c r="E1" s="12" t="s">
        <v>351</v>
      </c>
      <c r="F1" s="12" t="s">
        <v>437</v>
      </c>
      <c r="G1" s="12" t="s">
        <v>368</v>
      </c>
      <c r="H1" s="12" t="s">
        <v>346</v>
      </c>
      <c r="I1" s="12" t="s">
        <v>369</v>
      </c>
      <c r="J1" s="12" t="s">
        <v>347</v>
      </c>
      <c r="K1" s="12" t="s">
        <v>348</v>
      </c>
      <c r="L1" s="12" t="s">
        <v>349</v>
      </c>
      <c r="M1" s="12" t="s">
        <v>354</v>
      </c>
      <c r="N1" s="12" t="s">
        <v>355</v>
      </c>
      <c r="O1" s="12" t="s">
        <v>356</v>
      </c>
      <c r="P1" s="12" t="s">
        <v>357</v>
      </c>
      <c r="Q1" s="12" t="s">
        <v>358</v>
      </c>
      <c r="R1" s="12" t="s">
        <v>359</v>
      </c>
      <c r="S1" s="12" t="s">
        <v>360</v>
      </c>
      <c r="T1" s="12" t="s">
        <v>361</v>
      </c>
      <c r="U1" s="12" t="s">
        <v>362</v>
      </c>
      <c r="V1" s="12" t="s">
        <v>363</v>
      </c>
      <c r="W1" s="12" t="s">
        <v>366</v>
      </c>
      <c r="X1" s="12" t="s">
        <v>367</v>
      </c>
      <c r="Y1" s="12" t="s">
        <v>367</v>
      </c>
      <c r="Z1" s="12" t="s">
        <v>370</v>
      </c>
      <c r="AA1" s="12" t="s">
        <v>371</v>
      </c>
    </row>
    <row r="2" spans="1:27" x14ac:dyDescent="0.2">
      <c r="A2" s="18" t="s">
        <v>68</v>
      </c>
      <c r="B2" s="12">
        <v>3.9038612963902466</v>
      </c>
      <c r="C2" s="12">
        <v>211214</v>
      </c>
      <c r="D2" s="13" t="str">
        <f t="shared" ref="D2:D33" si="0">IF(RIGHT(A2,4)="CALL","Y","")</f>
        <v/>
      </c>
      <c r="E2" s="12" t="e">
        <f ca="1">_xll.BDP($A2,E$1)</f>
        <v>#NAME?</v>
      </c>
      <c r="F2" s="12" t="e">
        <f ca="1">_xll.BDP($A2,F$1)</f>
        <v>#NAME?</v>
      </c>
      <c r="G2" s="12" t="e">
        <f ca="1">_xll.BDP($A2,G$1)</f>
        <v>#NAME?</v>
      </c>
      <c r="H2" s="12" t="e">
        <f ca="1">_xll.BDP($A2,H$1)</f>
        <v>#NAME?</v>
      </c>
      <c r="I2" s="12" t="e">
        <f ca="1">_xll.BDP($A2,I$1)</f>
        <v>#NAME?</v>
      </c>
      <c r="J2" s="12" t="e">
        <f ca="1">_xll.BDP($A2,J$1)</f>
        <v>#NAME?</v>
      </c>
      <c r="K2" s="12" t="e">
        <f ca="1">_xll.BDP($A2,K$1)</f>
        <v>#NAME?</v>
      </c>
      <c r="L2" s="12" t="e">
        <f ca="1">_xll.BDP($A2,L$1)</f>
        <v>#NAME?</v>
      </c>
      <c r="M2" s="12" t="e">
        <f ca="1">_xll.BDP($A2,M$1)</f>
        <v>#NAME?</v>
      </c>
      <c r="N2" s="12" t="e">
        <f ca="1">_xll.BDP($A2,N$1)</f>
        <v>#NAME?</v>
      </c>
      <c r="O2" s="12" t="e">
        <f ca="1">_xll.BDP($A2,O$1)</f>
        <v>#NAME?</v>
      </c>
      <c r="P2" s="12" t="e">
        <f ca="1">_xll.BDP($A2,P$1)</f>
        <v>#NAME?</v>
      </c>
      <c r="Q2" s="12" t="e">
        <f ca="1">_xll.BDP($A2,Q$1)</f>
        <v>#NAME?</v>
      </c>
      <c r="R2" s="12" t="e">
        <f ca="1">_xll.BDP($A2,R$1)</f>
        <v>#NAME?</v>
      </c>
      <c r="S2" s="12" t="e">
        <f ca="1">_xll.BDP($A2,S$1)</f>
        <v>#NAME?</v>
      </c>
      <c r="T2" s="12" t="e">
        <f ca="1">_xll.BDP($A2,T$1)</f>
        <v>#NAME?</v>
      </c>
      <c r="U2" s="12" t="e">
        <f ca="1">_xll.BDP($A2,U$1)</f>
        <v>#NAME?</v>
      </c>
      <c r="V2" s="12" t="e">
        <f ca="1">_xll.BDP($A2,V$1)</f>
        <v>#NAME?</v>
      </c>
      <c r="W2" s="12" t="e">
        <f ca="1">_xll.BDP($A2,W$1)</f>
        <v>#NAME?</v>
      </c>
      <c r="X2" s="12" t="e">
        <f ca="1">_xll.BDP($A2,X$1)</f>
        <v>#NAME?</v>
      </c>
      <c r="Y2" s="12" t="e">
        <f ca="1">_xll.BDP($A2,Y$1)</f>
        <v>#NAME?</v>
      </c>
      <c r="Z2" s="12" t="e">
        <f ca="1">_xll.BDP($A2,Z$1)</f>
        <v>#NAME?</v>
      </c>
      <c r="AA2" s="12" t="e">
        <f ca="1">_xll.BDP($A2,AA$1)</f>
        <v>#NAME?</v>
      </c>
    </row>
    <row r="3" spans="1:27" x14ac:dyDescent="0.2">
      <c r="A3" s="18" t="s">
        <v>25</v>
      </c>
      <c r="B3" s="12">
        <v>4.0477360748532876</v>
      </c>
      <c r="C3" s="12">
        <v>198256</v>
      </c>
      <c r="D3" s="13" t="str">
        <f t="shared" si="0"/>
        <v/>
      </c>
      <c r="E3" s="12" t="e">
        <f ca="1">_xll.BDP($A3,E$1)</f>
        <v>#NAME?</v>
      </c>
      <c r="F3" s="12" t="e">
        <f ca="1">_xll.BDP($A3,F$1)</f>
        <v>#NAME?</v>
      </c>
      <c r="G3" s="12" t="e">
        <f ca="1">_xll.BDP($A3,G$1)</f>
        <v>#NAME?</v>
      </c>
      <c r="H3" s="12" t="e">
        <f ca="1">_xll.BDP($A3,H$1)</f>
        <v>#NAME?</v>
      </c>
      <c r="I3" s="12" t="e">
        <f ca="1">_xll.BDP($A3,I$1)</f>
        <v>#NAME?</v>
      </c>
      <c r="J3" s="12" t="e">
        <f ca="1">_xll.BDP($A3,J$1)</f>
        <v>#NAME?</v>
      </c>
      <c r="K3" s="12" t="e">
        <f ca="1">_xll.BDP($A3,K$1)</f>
        <v>#NAME?</v>
      </c>
      <c r="L3" s="12" t="e">
        <f ca="1">_xll.BDP($A3,L$1)</f>
        <v>#NAME?</v>
      </c>
      <c r="M3" s="12" t="e">
        <f ca="1">_xll.BDP($A3,M$1)</f>
        <v>#NAME?</v>
      </c>
      <c r="N3" s="12" t="e">
        <f ca="1">_xll.BDP($A3,N$1)</f>
        <v>#NAME?</v>
      </c>
      <c r="O3" s="12" t="e">
        <f ca="1">_xll.BDP($A3,O$1)</f>
        <v>#NAME?</v>
      </c>
      <c r="P3" s="12" t="e">
        <f ca="1">_xll.BDP($A3,P$1)</f>
        <v>#NAME?</v>
      </c>
      <c r="Q3" s="12" t="e">
        <f ca="1">_xll.BDP($A3,Q$1)</f>
        <v>#NAME?</v>
      </c>
      <c r="R3" s="12" t="e">
        <f ca="1">_xll.BDP($A3,R$1)</f>
        <v>#NAME?</v>
      </c>
      <c r="S3" s="12" t="e">
        <f ca="1">_xll.BDP($A3,S$1)</f>
        <v>#NAME?</v>
      </c>
      <c r="T3" s="12" t="e">
        <f ca="1">_xll.BDP($A3,T$1)</f>
        <v>#NAME?</v>
      </c>
      <c r="U3" s="12" t="e">
        <f ca="1">_xll.BDP($A3,U$1)</f>
        <v>#NAME?</v>
      </c>
      <c r="V3" s="12" t="e">
        <f ca="1">_xll.BDP($A3,V$1)</f>
        <v>#NAME?</v>
      </c>
      <c r="W3" s="12" t="e">
        <f ca="1">_xll.BDP($A3,W$1)</f>
        <v>#NAME?</v>
      </c>
      <c r="X3" s="12" t="e">
        <f ca="1">_xll.BDP($A3,X$1)</f>
        <v>#NAME?</v>
      </c>
      <c r="Y3" s="12" t="e">
        <f ca="1">_xll.BDP($A3,Y$1)</f>
        <v>#NAME?</v>
      </c>
      <c r="Z3" s="12" t="e">
        <f ca="1">_xll.BDP($A3,Z$1)</f>
        <v>#NAME?</v>
      </c>
      <c r="AA3" s="12" t="e">
        <f ca="1">_xll.BDP($A3,AA$1)</f>
        <v>#NAME?</v>
      </c>
    </row>
    <row r="4" spans="1:27" s="21" customFormat="1" x14ac:dyDescent="0.2">
      <c r="A4" s="21" t="s">
        <v>297</v>
      </c>
      <c r="B4" s="23">
        <v>-8.7469444913924662E-3</v>
      </c>
      <c r="C4" s="23">
        <v>-100000</v>
      </c>
      <c r="D4" s="22" t="str">
        <f t="shared" si="0"/>
        <v>Y</v>
      </c>
      <c r="E4" s="23" t="e">
        <f ca="1">_xll.BDP($A4,E$1)</f>
        <v>#NAME?</v>
      </c>
      <c r="F4" s="12" t="e">
        <f ca="1">_xll.BDP($A4,F$1)</f>
        <v>#NAME?</v>
      </c>
      <c r="G4" s="23" t="e">
        <f ca="1">_xll.BDP($A4,G$1)</f>
        <v>#NAME?</v>
      </c>
      <c r="H4" s="23" t="e">
        <f ca="1">_xll.BDP($A4,H$1)</f>
        <v>#NAME?</v>
      </c>
      <c r="I4" s="23" t="e">
        <f ca="1">_xll.BDP($A4,I$1)</f>
        <v>#NAME?</v>
      </c>
      <c r="J4" s="23" t="e">
        <f ca="1">_xll.BDP($A4,J$1)</f>
        <v>#NAME?</v>
      </c>
      <c r="K4" s="23" t="e">
        <f ca="1">_xll.BDP($A4,K$1)</f>
        <v>#NAME?</v>
      </c>
      <c r="L4" s="23" t="e">
        <f ca="1">_xll.BDP($A4,L$1)</f>
        <v>#NAME?</v>
      </c>
      <c r="M4" s="23" t="e">
        <f ca="1">_xll.BDP($A4,M$1)</f>
        <v>#NAME?</v>
      </c>
      <c r="N4" s="23" t="e">
        <f ca="1">_xll.BDP($A4,N$1)</f>
        <v>#NAME?</v>
      </c>
      <c r="O4" s="23" t="e">
        <f ca="1">_xll.BDP($A4,O$1)</f>
        <v>#NAME?</v>
      </c>
      <c r="P4" s="23" t="e">
        <f ca="1">_xll.BDP($A4,P$1)</f>
        <v>#NAME?</v>
      </c>
      <c r="Q4" s="23" t="e">
        <f ca="1">_xll.BDP($A4,Q$1)</f>
        <v>#NAME?</v>
      </c>
      <c r="R4" s="23" t="e">
        <f ca="1">_xll.BDP($A4,R$1)</f>
        <v>#NAME?</v>
      </c>
      <c r="S4" s="23" t="e">
        <f ca="1">_xll.BDP($A4,S$1)</f>
        <v>#NAME?</v>
      </c>
      <c r="T4" s="23" t="e">
        <f ca="1">_xll.BDP($A4,T$1)</f>
        <v>#NAME?</v>
      </c>
      <c r="U4" s="23" t="e">
        <f ca="1">_xll.BDP($A4,U$1)</f>
        <v>#NAME?</v>
      </c>
      <c r="V4" s="23" t="e">
        <f ca="1">_xll.BDP($A4,V$1)</f>
        <v>#NAME?</v>
      </c>
      <c r="W4" s="23" t="e">
        <f ca="1">_xll.BDP($A4,W$1)</f>
        <v>#NAME?</v>
      </c>
      <c r="X4" s="23" t="e">
        <f ca="1">_xll.BDP($A4,X$1)</f>
        <v>#NAME?</v>
      </c>
      <c r="Y4" s="23" t="e">
        <f ca="1">_xll.BDP($A4,Y$1)</f>
        <v>#NAME?</v>
      </c>
      <c r="Z4" s="23" t="e">
        <f ca="1">_xll.BDP($A4,Z$1)</f>
        <v>#NAME?</v>
      </c>
      <c r="AA4" s="23" t="e">
        <f ca="1">_xll.BDP($A4,AA$1)</f>
        <v>#NAME?</v>
      </c>
    </row>
    <row r="5" spans="1:27" x14ac:dyDescent="0.2">
      <c r="A5" s="18" t="s">
        <v>339</v>
      </c>
      <c r="B5" s="12">
        <v>-9.4197863753457328E-5</v>
      </c>
      <c r="C5" s="12">
        <v>-70000</v>
      </c>
      <c r="D5" s="13" t="str">
        <f t="shared" si="0"/>
        <v>Y</v>
      </c>
      <c r="E5" s="12" t="e">
        <f ca="1">_xll.BDP($A5,E$1)</f>
        <v>#NAME?</v>
      </c>
      <c r="F5" s="12" t="e">
        <f ca="1">_xll.BDP($A5,F$1)</f>
        <v>#NAME?</v>
      </c>
      <c r="G5" s="12" t="e">
        <f ca="1">_xll.BDP($A5,G$1)</f>
        <v>#NAME?</v>
      </c>
      <c r="H5" s="12" t="e">
        <f ca="1">_xll.BDP($A5,H$1)</f>
        <v>#NAME?</v>
      </c>
      <c r="I5" s="12" t="e">
        <f ca="1">_xll.BDP($A5,I$1)</f>
        <v>#NAME?</v>
      </c>
      <c r="J5" s="12" t="e">
        <f ca="1">_xll.BDP($A5,J$1)</f>
        <v>#NAME?</v>
      </c>
      <c r="K5" s="12" t="e">
        <f ca="1">_xll.BDP($A5,K$1)</f>
        <v>#NAME?</v>
      </c>
      <c r="L5" s="12" t="e">
        <f ca="1">_xll.BDP($A5,L$1)</f>
        <v>#NAME?</v>
      </c>
      <c r="M5" s="12" t="e">
        <f ca="1">_xll.BDP($A5,M$1)</f>
        <v>#NAME?</v>
      </c>
      <c r="N5" s="12" t="e">
        <f ca="1">_xll.BDP($A5,N$1)</f>
        <v>#NAME?</v>
      </c>
      <c r="O5" s="12" t="e">
        <f ca="1">_xll.BDP($A5,O$1)</f>
        <v>#NAME?</v>
      </c>
      <c r="P5" s="12" t="e">
        <f ca="1">_xll.BDP($A5,P$1)</f>
        <v>#NAME?</v>
      </c>
      <c r="Q5" s="12" t="e">
        <f ca="1">_xll.BDP($A5,Q$1)</f>
        <v>#NAME?</v>
      </c>
      <c r="R5" s="12" t="e">
        <f ca="1">_xll.BDP($A5,R$1)</f>
        <v>#NAME?</v>
      </c>
      <c r="S5" s="12" t="e">
        <f ca="1">_xll.BDP($A5,S$1)</f>
        <v>#NAME?</v>
      </c>
      <c r="T5" s="12" t="e">
        <f ca="1">_xll.BDP($A5,T$1)</f>
        <v>#NAME?</v>
      </c>
      <c r="U5" s="12" t="e">
        <f ca="1">_xll.BDP($A5,U$1)</f>
        <v>#NAME?</v>
      </c>
      <c r="V5" s="12" t="e">
        <f ca="1">_xll.BDP($A5,V$1)</f>
        <v>#NAME?</v>
      </c>
      <c r="W5" s="12" t="e">
        <f ca="1">_xll.BDP($A5,W$1)</f>
        <v>#NAME?</v>
      </c>
      <c r="X5" s="12" t="e">
        <f ca="1">_xll.BDP($A5,X$1)</f>
        <v>#NAME?</v>
      </c>
      <c r="Y5" s="12" t="e">
        <f ca="1">_xll.BDP($A5,Y$1)</f>
        <v>#NAME?</v>
      </c>
      <c r="Z5" s="12" t="e">
        <f ca="1">_xll.BDP($A5,Z$1)</f>
        <v>#NAME?</v>
      </c>
      <c r="AA5" s="12" t="e">
        <f ca="1">_xll.BDP($A5,AA$1)</f>
        <v>#NAME?</v>
      </c>
    </row>
    <row r="6" spans="1:27" x14ac:dyDescent="0.2">
      <c r="A6" s="18" t="s">
        <v>344</v>
      </c>
      <c r="B6" s="12">
        <v>-6.7284188395326657E-5</v>
      </c>
      <c r="C6" s="12">
        <v>-50000</v>
      </c>
      <c r="D6" s="13" t="str">
        <f t="shared" si="0"/>
        <v>Y</v>
      </c>
      <c r="E6" s="12" t="e">
        <f ca="1">_xll.BDP($A6,E$1)</f>
        <v>#NAME?</v>
      </c>
      <c r="F6" s="12" t="e">
        <f ca="1">_xll.BDP($A6,F$1)</f>
        <v>#NAME?</v>
      </c>
      <c r="G6" s="12" t="e">
        <f ca="1">_xll.BDP($A6,G$1)</f>
        <v>#NAME?</v>
      </c>
      <c r="H6" s="12" t="e">
        <f ca="1">_xll.BDP($A6,H$1)</f>
        <v>#NAME?</v>
      </c>
      <c r="I6" s="12" t="e">
        <f ca="1">_xll.BDP($A6,I$1)</f>
        <v>#NAME?</v>
      </c>
      <c r="J6" s="12" t="e">
        <f ca="1">_xll.BDP($A6,J$1)</f>
        <v>#NAME?</v>
      </c>
      <c r="K6" s="12" t="e">
        <f ca="1">_xll.BDP($A6,K$1)</f>
        <v>#NAME?</v>
      </c>
      <c r="L6" s="12" t="e">
        <f ca="1">_xll.BDP($A6,L$1)</f>
        <v>#NAME?</v>
      </c>
      <c r="M6" s="12" t="e">
        <f ca="1">_xll.BDP($A6,M$1)</f>
        <v>#NAME?</v>
      </c>
      <c r="N6" s="12" t="e">
        <f ca="1">_xll.BDP($A6,N$1)</f>
        <v>#NAME?</v>
      </c>
      <c r="O6" s="12" t="e">
        <f ca="1">_xll.BDP($A6,O$1)</f>
        <v>#NAME?</v>
      </c>
      <c r="P6" s="12" t="e">
        <f ca="1">_xll.BDP($A6,P$1)</f>
        <v>#NAME?</v>
      </c>
      <c r="Q6" s="12" t="e">
        <f ca="1">_xll.BDP($A6,Q$1)</f>
        <v>#NAME?</v>
      </c>
      <c r="R6" s="12" t="e">
        <f ca="1">_xll.BDP($A6,R$1)</f>
        <v>#NAME?</v>
      </c>
      <c r="S6" s="12" t="e">
        <f ca="1">_xll.BDP($A6,S$1)</f>
        <v>#NAME?</v>
      </c>
      <c r="T6" s="12" t="e">
        <f ca="1">_xll.BDP($A6,T$1)</f>
        <v>#NAME?</v>
      </c>
      <c r="U6" s="12" t="e">
        <f ca="1">_xll.BDP($A6,U$1)</f>
        <v>#NAME?</v>
      </c>
      <c r="V6" s="12" t="e">
        <f ca="1">_xll.BDP($A6,V$1)</f>
        <v>#NAME?</v>
      </c>
      <c r="W6" s="12" t="e">
        <f ca="1">_xll.BDP($A6,W$1)</f>
        <v>#NAME?</v>
      </c>
      <c r="X6" s="12" t="e">
        <f ca="1">_xll.BDP($A6,X$1)</f>
        <v>#NAME?</v>
      </c>
      <c r="Y6" s="12" t="e">
        <f ca="1">_xll.BDP($A6,Y$1)</f>
        <v>#NAME?</v>
      </c>
      <c r="Z6" s="12" t="e">
        <f ca="1">_xll.BDP($A6,Z$1)</f>
        <v>#NAME?</v>
      </c>
      <c r="AA6" s="12" t="e">
        <f ca="1">_xll.BDP($A6,AA$1)</f>
        <v>#NAME?</v>
      </c>
    </row>
    <row r="7" spans="1:27" x14ac:dyDescent="0.2">
      <c r="A7" s="18" t="s">
        <v>37</v>
      </c>
      <c r="B7" s="12">
        <v>1.6487266852480018</v>
      </c>
      <c r="C7" s="12">
        <v>50055</v>
      </c>
      <c r="D7" s="13" t="str">
        <f t="shared" si="0"/>
        <v/>
      </c>
      <c r="E7" s="12" t="e">
        <f ca="1">_xll.BDP($A7,E$1)</f>
        <v>#NAME?</v>
      </c>
      <c r="F7" s="12" t="e">
        <f ca="1">_xll.BDP($A7,F$1)</f>
        <v>#NAME?</v>
      </c>
      <c r="G7" s="12" t="e">
        <f ca="1">_xll.BDP($A7,G$1)</f>
        <v>#NAME?</v>
      </c>
      <c r="H7" s="12" t="e">
        <f ca="1">_xll.BDP($A7,H$1)</f>
        <v>#NAME?</v>
      </c>
      <c r="I7" s="12" t="e">
        <f ca="1">_xll.BDP($A7,I$1)</f>
        <v>#NAME?</v>
      </c>
      <c r="J7" s="12" t="e">
        <f ca="1">_xll.BDP($A7,J$1)</f>
        <v>#NAME?</v>
      </c>
      <c r="K7" s="12" t="e">
        <f ca="1">_xll.BDP($A7,K$1)</f>
        <v>#NAME?</v>
      </c>
      <c r="L7" s="12" t="e">
        <f ca="1">_xll.BDP($A7,L$1)</f>
        <v>#NAME?</v>
      </c>
      <c r="M7" s="12" t="e">
        <f ca="1">_xll.BDP($A7,M$1)</f>
        <v>#NAME?</v>
      </c>
      <c r="N7" s="12" t="e">
        <f ca="1">_xll.BDP($A7,N$1)</f>
        <v>#NAME?</v>
      </c>
      <c r="O7" s="12" t="e">
        <f ca="1">_xll.BDP($A7,O$1)</f>
        <v>#NAME?</v>
      </c>
      <c r="P7" s="12" t="e">
        <f ca="1">_xll.BDP($A7,P$1)</f>
        <v>#NAME?</v>
      </c>
      <c r="Q7" s="12" t="e">
        <f ca="1">_xll.BDP($A7,Q$1)</f>
        <v>#NAME?</v>
      </c>
      <c r="R7" s="12" t="e">
        <f ca="1">_xll.BDP($A7,R$1)</f>
        <v>#NAME?</v>
      </c>
      <c r="S7" s="12" t="e">
        <f ca="1">_xll.BDP($A7,S$1)</f>
        <v>#NAME?</v>
      </c>
      <c r="T7" s="12" t="e">
        <f ca="1">_xll.BDP($A7,T$1)</f>
        <v>#NAME?</v>
      </c>
      <c r="U7" s="12" t="e">
        <f ca="1">_xll.BDP($A7,U$1)</f>
        <v>#NAME?</v>
      </c>
      <c r="V7" s="12" t="e">
        <f ca="1">_xll.BDP($A7,V$1)</f>
        <v>#NAME?</v>
      </c>
      <c r="W7" s="12" t="e">
        <f ca="1">_xll.BDP($A7,W$1)</f>
        <v>#NAME?</v>
      </c>
      <c r="X7" s="12" t="e">
        <f ca="1">_xll.BDP($A7,X$1)</f>
        <v>#NAME?</v>
      </c>
      <c r="Y7" s="12" t="e">
        <f ca="1">_xll.BDP($A7,Y$1)</f>
        <v>#NAME?</v>
      </c>
      <c r="Z7" s="12" t="e">
        <f ca="1">_xll.BDP($A7,Z$1)</f>
        <v>#NAME?</v>
      </c>
      <c r="AA7" s="12" t="e">
        <f ca="1">_xll.BDP($A7,AA$1)</f>
        <v>#NAME?</v>
      </c>
    </row>
    <row r="8" spans="1:27" x14ac:dyDescent="0.2">
      <c r="A8" s="18" t="s">
        <v>322</v>
      </c>
      <c r="B8" s="12">
        <v>-6.7284188395326657E-5</v>
      </c>
      <c r="C8" s="12">
        <v>-50000</v>
      </c>
      <c r="D8" s="13" t="str">
        <f t="shared" si="0"/>
        <v>Y</v>
      </c>
      <c r="E8" s="12" t="e">
        <f ca="1">_xll.BDP($A8,E$1)</f>
        <v>#NAME?</v>
      </c>
      <c r="F8" s="12" t="e">
        <f ca="1">_xll.BDP($A8,F$1)</f>
        <v>#NAME?</v>
      </c>
      <c r="G8" s="12" t="e">
        <f ca="1">_xll.BDP($A8,G$1)</f>
        <v>#NAME?</v>
      </c>
      <c r="H8" s="12" t="e">
        <f ca="1">_xll.BDP($A8,H$1)</f>
        <v>#NAME?</v>
      </c>
      <c r="I8" s="12" t="e">
        <f ca="1">_xll.BDP($A8,I$1)</f>
        <v>#NAME?</v>
      </c>
      <c r="J8" s="12" t="e">
        <f ca="1">_xll.BDP($A8,J$1)</f>
        <v>#NAME?</v>
      </c>
      <c r="K8" s="12" t="e">
        <f ca="1">_xll.BDP($A8,K$1)</f>
        <v>#NAME?</v>
      </c>
      <c r="L8" s="12" t="e">
        <f ca="1">_xll.BDP($A8,L$1)</f>
        <v>#NAME?</v>
      </c>
      <c r="M8" s="12" t="e">
        <f ca="1">_xll.BDP($A8,M$1)</f>
        <v>#NAME?</v>
      </c>
      <c r="N8" s="12" t="e">
        <f ca="1">_xll.BDP($A8,N$1)</f>
        <v>#NAME?</v>
      </c>
      <c r="O8" s="12" t="e">
        <f ca="1">_xll.BDP($A8,O$1)</f>
        <v>#NAME?</v>
      </c>
      <c r="P8" s="12" t="e">
        <f ca="1">_xll.BDP($A8,P$1)</f>
        <v>#NAME?</v>
      </c>
      <c r="Q8" s="12" t="e">
        <f ca="1">_xll.BDP($A8,Q$1)</f>
        <v>#NAME?</v>
      </c>
      <c r="R8" s="12" t="e">
        <f ca="1">_xll.BDP($A8,R$1)</f>
        <v>#NAME?</v>
      </c>
      <c r="S8" s="12" t="e">
        <f ca="1">_xll.BDP($A8,S$1)</f>
        <v>#NAME?</v>
      </c>
      <c r="T8" s="12" t="e">
        <f ca="1">_xll.BDP($A8,T$1)</f>
        <v>#NAME?</v>
      </c>
      <c r="U8" s="12" t="e">
        <f ca="1">_xll.BDP($A8,U$1)</f>
        <v>#NAME?</v>
      </c>
      <c r="V8" s="12" t="e">
        <f ca="1">_xll.BDP($A8,V$1)</f>
        <v>#NAME?</v>
      </c>
      <c r="W8" s="12" t="e">
        <f ca="1">_xll.BDP($A8,W$1)</f>
        <v>#NAME?</v>
      </c>
      <c r="X8" s="12" t="e">
        <f ca="1">_xll.BDP($A8,X$1)</f>
        <v>#NAME?</v>
      </c>
      <c r="Y8" s="12" t="e">
        <f ca="1">_xll.BDP($A8,Y$1)</f>
        <v>#NAME?</v>
      </c>
      <c r="Z8" s="12" t="e">
        <f ca="1">_xll.BDP($A8,Z$1)</f>
        <v>#NAME?</v>
      </c>
      <c r="AA8" s="12" t="e">
        <f ca="1">_xll.BDP($A8,AA$1)</f>
        <v>#NAME?</v>
      </c>
    </row>
    <row r="9" spans="1:27" x14ac:dyDescent="0.2">
      <c r="A9" s="18" t="s">
        <v>333</v>
      </c>
      <c r="B9" s="12">
        <v>-6.7284188395326657E-5</v>
      </c>
      <c r="C9" s="12">
        <v>-50000</v>
      </c>
      <c r="D9" s="13" t="str">
        <f t="shared" si="0"/>
        <v>Y</v>
      </c>
      <c r="E9" s="12" t="e">
        <f ca="1">_xll.BDP($A9,E$1)</f>
        <v>#NAME?</v>
      </c>
      <c r="F9" s="12" t="e">
        <f ca="1">_xll.BDP($A9,F$1)</f>
        <v>#NAME?</v>
      </c>
      <c r="G9" s="12" t="e">
        <f ca="1">_xll.BDP($A9,G$1)</f>
        <v>#NAME?</v>
      </c>
      <c r="H9" s="12" t="e">
        <f ca="1">_xll.BDP($A9,H$1)</f>
        <v>#NAME?</v>
      </c>
      <c r="I9" s="12" t="e">
        <f ca="1">_xll.BDP($A9,I$1)</f>
        <v>#NAME?</v>
      </c>
      <c r="J9" s="12" t="e">
        <f ca="1">_xll.BDP($A9,J$1)</f>
        <v>#NAME?</v>
      </c>
      <c r="K9" s="12" t="e">
        <f ca="1">_xll.BDP($A9,K$1)</f>
        <v>#NAME?</v>
      </c>
      <c r="L9" s="12" t="e">
        <f ca="1">_xll.BDP($A9,L$1)</f>
        <v>#NAME?</v>
      </c>
      <c r="M9" s="12" t="e">
        <f ca="1">_xll.BDP($A9,M$1)</f>
        <v>#NAME?</v>
      </c>
      <c r="N9" s="12" t="e">
        <f ca="1">_xll.BDP($A9,N$1)</f>
        <v>#NAME?</v>
      </c>
      <c r="O9" s="12" t="e">
        <f ca="1">_xll.BDP($A9,O$1)</f>
        <v>#NAME?</v>
      </c>
      <c r="P9" s="12" t="e">
        <f ca="1">_xll.BDP($A9,P$1)</f>
        <v>#NAME?</v>
      </c>
      <c r="Q9" s="12" t="e">
        <f ca="1">_xll.BDP($A9,Q$1)</f>
        <v>#NAME?</v>
      </c>
      <c r="R9" s="12" t="e">
        <f ca="1">_xll.BDP($A9,R$1)</f>
        <v>#NAME?</v>
      </c>
      <c r="S9" s="12" t="e">
        <f ca="1">_xll.BDP($A9,S$1)</f>
        <v>#NAME?</v>
      </c>
      <c r="T9" s="12" t="e">
        <f ca="1">_xll.BDP($A9,T$1)</f>
        <v>#NAME?</v>
      </c>
      <c r="U9" s="12" t="e">
        <f ca="1">_xll.BDP($A9,U$1)</f>
        <v>#NAME?</v>
      </c>
      <c r="V9" s="12" t="e">
        <f ca="1">_xll.BDP($A9,V$1)</f>
        <v>#NAME?</v>
      </c>
      <c r="W9" s="12" t="e">
        <f ca="1">_xll.BDP($A9,W$1)</f>
        <v>#NAME?</v>
      </c>
      <c r="X9" s="12" t="e">
        <f ca="1">_xll.BDP($A9,X$1)</f>
        <v>#NAME?</v>
      </c>
      <c r="Y9" s="12" t="e">
        <f ca="1">_xll.BDP($A9,Y$1)</f>
        <v>#NAME?</v>
      </c>
      <c r="Z9" s="12" t="e">
        <f ca="1">_xll.BDP($A9,Z$1)</f>
        <v>#NAME?</v>
      </c>
      <c r="AA9" s="12" t="e">
        <f ca="1">_xll.BDP($A9,AA$1)</f>
        <v>#NAME?</v>
      </c>
    </row>
    <row r="10" spans="1:27" x14ac:dyDescent="0.2">
      <c r="A10" s="18" t="s">
        <v>307</v>
      </c>
      <c r="B10" s="12">
        <v>-3.3642094197663329E-4</v>
      </c>
      <c r="C10" s="12">
        <v>-250000</v>
      </c>
      <c r="D10" s="13" t="str">
        <f t="shared" si="0"/>
        <v>Y</v>
      </c>
      <c r="E10" s="12" t="e">
        <f ca="1">_xll.BDP($A10,E$1)</f>
        <v>#NAME?</v>
      </c>
      <c r="F10" s="12" t="e">
        <f ca="1">_xll.BDP($A10,F$1)</f>
        <v>#NAME?</v>
      </c>
      <c r="G10" s="12" t="e">
        <f ca="1">_xll.BDP($A10,G$1)</f>
        <v>#NAME?</v>
      </c>
      <c r="H10" s="12" t="e">
        <f ca="1">_xll.BDP($A10,H$1)</f>
        <v>#NAME?</v>
      </c>
      <c r="I10" s="12" t="e">
        <f ca="1">_xll.BDP($A10,I$1)</f>
        <v>#NAME?</v>
      </c>
      <c r="J10" s="12" t="e">
        <f ca="1">_xll.BDP($A10,J$1)</f>
        <v>#NAME?</v>
      </c>
      <c r="K10" s="12" t="e">
        <f ca="1">_xll.BDP($A10,K$1)</f>
        <v>#NAME?</v>
      </c>
      <c r="L10" s="12" t="e">
        <f ca="1">_xll.BDP($A10,L$1)</f>
        <v>#NAME?</v>
      </c>
      <c r="M10" s="12" t="e">
        <f ca="1">_xll.BDP($A10,M$1)</f>
        <v>#NAME?</v>
      </c>
      <c r="N10" s="12" t="e">
        <f ca="1">_xll.BDP($A10,N$1)</f>
        <v>#NAME?</v>
      </c>
      <c r="O10" s="12" t="e">
        <f ca="1">_xll.BDP($A10,O$1)</f>
        <v>#NAME?</v>
      </c>
      <c r="P10" s="12" t="e">
        <f ca="1">_xll.BDP($A10,P$1)</f>
        <v>#NAME?</v>
      </c>
      <c r="Q10" s="12" t="e">
        <f ca="1">_xll.BDP($A10,Q$1)</f>
        <v>#NAME?</v>
      </c>
      <c r="R10" s="12" t="e">
        <f ca="1">_xll.BDP($A10,R$1)</f>
        <v>#NAME?</v>
      </c>
      <c r="S10" s="12" t="e">
        <f ca="1">_xll.BDP($A10,S$1)</f>
        <v>#NAME?</v>
      </c>
      <c r="T10" s="12" t="e">
        <f ca="1">_xll.BDP($A10,T$1)</f>
        <v>#NAME?</v>
      </c>
      <c r="U10" s="12" t="e">
        <f ca="1">_xll.BDP($A10,U$1)</f>
        <v>#NAME?</v>
      </c>
      <c r="V10" s="12" t="e">
        <f ca="1">_xll.BDP($A10,V$1)</f>
        <v>#NAME?</v>
      </c>
      <c r="W10" s="12" t="e">
        <f ca="1">_xll.BDP($A10,W$1)</f>
        <v>#NAME?</v>
      </c>
      <c r="X10" s="12" t="e">
        <f ca="1">_xll.BDP($A10,X$1)</f>
        <v>#NAME?</v>
      </c>
      <c r="Y10" s="12" t="e">
        <f ca="1">_xll.BDP($A10,Y$1)</f>
        <v>#NAME?</v>
      </c>
      <c r="Z10" s="12" t="e">
        <f ca="1">_xll.BDP($A10,Z$1)</f>
        <v>#NAME?</v>
      </c>
      <c r="AA10" s="12" t="e">
        <f ca="1">_xll.BDP($A10,AA$1)</f>
        <v>#NAME?</v>
      </c>
    </row>
    <row r="11" spans="1:27" x14ac:dyDescent="0.2">
      <c r="A11" s="18" t="s">
        <v>61</v>
      </c>
      <c r="B11" s="12">
        <v>3.8094514194291182</v>
      </c>
      <c r="C11" s="12">
        <v>821732</v>
      </c>
      <c r="D11" s="13" t="str">
        <f t="shared" si="0"/>
        <v/>
      </c>
      <c r="E11" s="12" t="e">
        <f ca="1">_xll.BDP($A11,E$1)</f>
        <v>#NAME?</v>
      </c>
      <c r="F11" s="12" t="e">
        <f ca="1">_xll.BDP($A11,F$1)</f>
        <v>#NAME?</v>
      </c>
      <c r="G11" s="12" t="e">
        <f ca="1">_xll.BDP($A11,G$1)</f>
        <v>#NAME?</v>
      </c>
      <c r="H11" s="12" t="e">
        <f ca="1">_xll.BDP($A11,H$1)</f>
        <v>#NAME?</v>
      </c>
      <c r="I11" s="12" t="e">
        <f ca="1">_xll.BDP($A11,I$1)</f>
        <v>#NAME?</v>
      </c>
      <c r="J11" s="12" t="e">
        <f ca="1">_xll.BDP($A11,J$1)</f>
        <v>#NAME?</v>
      </c>
      <c r="K11" s="12" t="e">
        <f ca="1">_xll.BDP($A11,K$1)</f>
        <v>#NAME?</v>
      </c>
      <c r="L11" s="12" t="e">
        <f ca="1">_xll.BDP($A11,L$1)</f>
        <v>#NAME?</v>
      </c>
      <c r="M11" s="12" t="e">
        <f ca="1">_xll.BDP($A11,M$1)</f>
        <v>#NAME?</v>
      </c>
      <c r="N11" s="12" t="e">
        <f ca="1">_xll.BDP($A11,N$1)</f>
        <v>#NAME?</v>
      </c>
      <c r="O11" s="12" t="e">
        <f ca="1">_xll.BDP($A11,O$1)</f>
        <v>#NAME?</v>
      </c>
      <c r="P11" s="12" t="e">
        <f ca="1">_xll.BDP($A11,P$1)</f>
        <v>#NAME?</v>
      </c>
      <c r="Q11" s="12" t="e">
        <f ca="1">_xll.BDP($A11,Q$1)</f>
        <v>#NAME?</v>
      </c>
      <c r="R11" s="12" t="e">
        <f ca="1">_xll.BDP($A11,R$1)</f>
        <v>#NAME?</v>
      </c>
      <c r="S11" s="12" t="e">
        <f ca="1">_xll.BDP($A11,S$1)</f>
        <v>#NAME?</v>
      </c>
      <c r="T11" s="12" t="e">
        <f ca="1">_xll.BDP($A11,T$1)</f>
        <v>#NAME?</v>
      </c>
      <c r="U11" s="12" t="e">
        <f ca="1">_xll.BDP($A11,U$1)</f>
        <v>#NAME?</v>
      </c>
      <c r="V11" s="12" t="e">
        <f ca="1">_xll.BDP($A11,V$1)</f>
        <v>#NAME?</v>
      </c>
      <c r="W11" s="12" t="e">
        <f ca="1">_xll.BDP($A11,W$1)</f>
        <v>#NAME?</v>
      </c>
      <c r="X11" s="12" t="e">
        <f ca="1">_xll.BDP($A11,X$1)</f>
        <v>#NAME?</v>
      </c>
      <c r="Y11" s="12" t="e">
        <f ca="1">_xll.BDP($A11,Y$1)</f>
        <v>#NAME?</v>
      </c>
      <c r="Z11" s="12" t="e">
        <f ca="1">_xll.BDP($A11,Z$1)</f>
        <v>#NAME?</v>
      </c>
      <c r="AA11" s="12" t="e">
        <f ca="1">_xll.BDP($A11,AA$1)</f>
        <v>#NAME?</v>
      </c>
    </row>
    <row r="12" spans="1:27" x14ac:dyDescent="0.2">
      <c r="A12" s="18" t="s">
        <v>335</v>
      </c>
      <c r="B12" s="12">
        <v>-2.2876624054411063E-4</v>
      </c>
      <c r="C12" s="12">
        <v>-170000</v>
      </c>
      <c r="D12" s="13" t="str">
        <f t="shared" si="0"/>
        <v>Y</v>
      </c>
      <c r="E12" s="12" t="e">
        <f ca="1">_xll.BDP($A12,E$1)</f>
        <v>#NAME?</v>
      </c>
      <c r="F12" s="12" t="e">
        <f ca="1">_xll.BDP($A12,F$1)</f>
        <v>#NAME?</v>
      </c>
      <c r="G12" s="12" t="e">
        <f ca="1">_xll.BDP($A12,G$1)</f>
        <v>#NAME?</v>
      </c>
      <c r="H12" s="12" t="e">
        <f ca="1">_xll.BDP($A12,H$1)</f>
        <v>#NAME?</v>
      </c>
      <c r="I12" s="12" t="e">
        <f ca="1">_xll.BDP($A12,I$1)</f>
        <v>#NAME?</v>
      </c>
      <c r="J12" s="12" t="e">
        <f ca="1">_xll.BDP($A12,J$1)</f>
        <v>#NAME?</v>
      </c>
      <c r="K12" s="12" t="e">
        <f ca="1">_xll.BDP($A12,K$1)</f>
        <v>#NAME?</v>
      </c>
      <c r="L12" s="12" t="e">
        <f ca="1">_xll.BDP($A12,L$1)</f>
        <v>#NAME?</v>
      </c>
      <c r="M12" s="12" t="e">
        <f ca="1">_xll.BDP($A12,M$1)</f>
        <v>#NAME?</v>
      </c>
      <c r="N12" s="12" t="e">
        <f ca="1">_xll.BDP($A12,N$1)</f>
        <v>#NAME?</v>
      </c>
      <c r="O12" s="12" t="e">
        <f ca="1">_xll.BDP($A12,O$1)</f>
        <v>#NAME?</v>
      </c>
      <c r="P12" s="12" t="e">
        <f ca="1">_xll.BDP($A12,P$1)</f>
        <v>#NAME?</v>
      </c>
      <c r="Q12" s="12" t="e">
        <f ca="1">_xll.BDP($A12,Q$1)</f>
        <v>#NAME?</v>
      </c>
      <c r="R12" s="12" t="e">
        <f ca="1">_xll.BDP($A12,R$1)</f>
        <v>#NAME?</v>
      </c>
      <c r="S12" s="12" t="e">
        <f ca="1">_xll.BDP($A12,S$1)</f>
        <v>#NAME?</v>
      </c>
      <c r="T12" s="12" t="e">
        <f ca="1">_xll.BDP($A12,T$1)</f>
        <v>#NAME?</v>
      </c>
      <c r="U12" s="12" t="e">
        <f ca="1">_xll.BDP($A12,U$1)</f>
        <v>#NAME?</v>
      </c>
      <c r="V12" s="12" t="e">
        <f ca="1">_xll.BDP($A12,V$1)</f>
        <v>#NAME?</v>
      </c>
      <c r="W12" s="12" t="e">
        <f ca="1">_xll.BDP($A12,W$1)</f>
        <v>#NAME?</v>
      </c>
      <c r="X12" s="12" t="e">
        <f ca="1">_xll.BDP($A12,X$1)</f>
        <v>#NAME?</v>
      </c>
      <c r="Y12" s="12" t="e">
        <f ca="1">_xll.BDP($A12,Y$1)</f>
        <v>#NAME?</v>
      </c>
      <c r="Z12" s="12" t="e">
        <f ca="1">_xll.BDP($A12,Z$1)</f>
        <v>#NAME?</v>
      </c>
      <c r="AA12" s="12" t="e">
        <f ca="1">_xll.BDP($A12,AA$1)</f>
        <v>#NAME?</v>
      </c>
    </row>
    <row r="13" spans="1:27" x14ac:dyDescent="0.2">
      <c r="A13" s="18" t="s">
        <v>343</v>
      </c>
      <c r="B13" s="12">
        <v>-2.42223078223176E-4</v>
      </c>
      <c r="C13" s="12">
        <v>-180000</v>
      </c>
      <c r="D13" s="13" t="str">
        <f t="shared" si="0"/>
        <v>Y</v>
      </c>
      <c r="E13" s="12" t="e">
        <f ca="1">_xll.BDP($A13,E$1)</f>
        <v>#NAME?</v>
      </c>
      <c r="F13" s="12" t="e">
        <f ca="1">_xll.BDP($A13,F$1)</f>
        <v>#NAME?</v>
      </c>
      <c r="G13" s="12" t="e">
        <f ca="1">_xll.BDP($A13,G$1)</f>
        <v>#NAME?</v>
      </c>
      <c r="H13" s="12" t="e">
        <f ca="1">_xll.BDP($A13,H$1)</f>
        <v>#NAME?</v>
      </c>
      <c r="I13" s="12" t="e">
        <f ca="1">_xll.BDP($A13,I$1)</f>
        <v>#NAME?</v>
      </c>
      <c r="J13" s="12" t="e">
        <f ca="1">_xll.BDP($A13,J$1)</f>
        <v>#NAME?</v>
      </c>
      <c r="K13" s="12" t="e">
        <f ca="1">_xll.BDP($A13,K$1)</f>
        <v>#NAME?</v>
      </c>
      <c r="L13" s="12" t="e">
        <f ca="1">_xll.BDP($A13,L$1)</f>
        <v>#NAME?</v>
      </c>
      <c r="M13" s="12" t="e">
        <f ca="1">_xll.BDP($A13,M$1)</f>
        <v>#NAME?</v>
      </c>
      <c r="N13" s="12" t="e">
        <f ca="1">_xll.BDP($A13,N$1)</f>
        <v>#NAME?</v>
      </c>
      <c r="O13" s="12" t="e">
        <f ca="1">_xll.BDP($A13,O$1)</f>
        <v>#NAME?</v>
      </c>
      <c r="P13" s="12" t="e">
        <f ca="1">_xll.BDP($A13,P$1)</f>
        <v>#NAME?</v>
      </c>
      <c r="Q13" s="12" t="e">
        <f ca="1">_xll.BDP($A13,Q$1)</f>
        <v>#NAME?</v>
      </c>
      <c r="R13" s="12" t="e">
        <f ca="1">_xll.BDP($A13,R$1)</f>
        <v>#NAME?</v>
      </c>
      <c r="S13" s="12" t="e">
        <f ca="1">_xll.BDP($A13,S$1)</f>
        <v>#NAME?</v>
      </c>
      <c r="T13" s="12" t="e">
        <f ca="1">_xll.BDP($A13,T$1)</f>
        <v>#NAME?</v>
      </c>
      <c r="U13" s="12" t="e">
        <f ca="1">_xll.BDP($A13,U$1)</f>
        <v>#NAME?</v>
      </c>
      <c r="V13" s="12" t="e">
        <f ca="1">_xll.BDP($A13,V$1)</f>
        <v>#NAME?</v>
      </c>
      <c r="W13" s="12" t="e">
        <f ca="1">_xll.BDP($A13,W$1)</f>
        <v>#NAME?</v>
      </c>
      <c r="X13" s="12" t="e">
        <f ca="1">_xll.BDP($A13,X$1)</f>
        <v>#NAME?</v>
      </c>
      <c r="Y13" s="12" t="e">
        <f ca="1">_xll.BDP($A13,Y$1)</f>
        <v>#NAME?</v>
      </c>
      <c r="Z13" s="12" t="e">
        <f ca="1">_xll.BDP($A13,Z$1)</f>
        <v>#NAME?</v>
      </c>
      <c r="AA13" s="12" t="e">
        <f ca="1">_xll.BDP($A13,AA$1)</f>
        <v>#NAME?</v>
      </c>
    </row>
    <row r="14" spans="1:27" x14ac:dyDescent="0.2">
      <c r="A14" s="18" t="s">
        <v>55</v>
      </c>
      <c r="B14" s="12">
        <v>3.8685703514493878E-3</v>
      </c>
      <c r="C14" s="12">
        <v>36829.050000000003</v>
      </c>
      <c r="D14" s="13" t="str">
        <f t="shared" si="0"/>
        <v/>
      </c>
      <c r="E14" s="12" t="e">
        <f ca="1">_xll.BDP($A14,E$1)</f>
        <v>#NAME?</v>
      </c>
      <c r="F14" s="12" t="e">
        <f ca="1">_xll.BDP($A14,F$1)</f>
        <v>#NAME?</v>
      </c>
      <c r="G14" s="12" t="e">
        <f ca="1">_xll.BDP($A14,G$1)</f>
        <v>#NAME?</v>
      </c>
      <c r="H14" s="12" t="e">
        <f ca="1">_xll.BDP($A14,H$1)</f>
        <v>#NAME?</v>
      </c>
      <c r="I14" s="12" t="e">
        <f ca="1">_xll.BDP($A14,I$1)</f>
        <v>#NAME?</v>
      </c>
      <c r="J14" s="12" t="e">
        <f ca="1">_xll.BDP($A14,J$1)</f>
        <v>#NAME?</v>
      </c>
      <c r="K14" s="12" t="e">
        <f ca="1">_xll.BDP($A14,K$1)</f>
        <v>#NAME?</v>
      </c>
      <c r="L14" s="12" t="e">
        <f ca="1">_xll.BDP($A14,L$1)</f>
        <v>#NAME?</v>
      </c>
      <c r="M14" s="12" t="e">
        <f ca="1">_xll.BDP($A14,M$1)</f>
        <v>#NAME?</v>
      </c>
      <c r="N14" s="12" t="e">
        <f ca="1">_xll.BDP($A14,N$1)</f>
        <v>#NAME?</v>
      </c>
      <c r="O14" s="12" t="e">
        <f ca="1">_xll.BDP($A14,O$1)</f>
        <v>#NAME?</v>
      </c>
      <c r="P14" s="12" t="e">
        <f ca="1">_xll.BDP($A14,P$1)</f>
        <v>#NAME?</v>
      </c>
      <c r="Q14" s="12" t="e">
        <f ca="1">_xll.BDP($A14,Q$1)</f>
        <v>#NAME?</v>
      </c>
      <c r="R14" s="12" t="e">
        <f ca="1">_xll.BDP($A14,R$1)</f>
        <v>#NAME?</v>
      </c>
      <c r="S14" s="12" t="e">
        <f ca="1">_xll.BDP($A14,S$1)</f>
        <v>#NAME?</v>
      </c>
      <c r="T14" s="12" t="e">
        <f ca="1">_xll.BDP($A14,T$1)</f>
        <v>#NAME?</v>
      </c>
      <c r="U14" s="12" t="e">
        <f ca="1">_xll.BDP($A14,U$1)</f>
        <v>#NAME?</v>
      </c>
      <c r="V14" s="12" t="e">
        <f ca="1">_xll.BDP($A14,V$1)</f>
        <v>#NAME?</v>
      </c>
      <c r="W14" s="12" t="e">
        <f ca="1">_xll.BDP($A14,W$1)</f>
        <v>#NAME?</v>
      </c>
      <c r="X14" s="12" t="e">
        <f ca="1">_xll.BDP($A14,X$1)</f>
        <v>#NAME?</v>
      </c>
      <c r="Y14" s="12" t="e">
        <f ca="1">_xll.BDP($A14,Y$1)</f>
        <v>#NAME?</v>
      </c>
      <c r="Z14" s="12" t="e">
        <f ca="1">_xll.BDP($A14,Z$1)</f>
        <v>#NAME?</v>
      </c>
      <c r="AA14" s="12" t="e">
        <f ca="1">_xll.BDP($A14,AA$1)</f>
        <v>#NAME?</v>
      </c>
    </row>
    <row r="15" spans="1:27" x14ac:dyDescent="0.2">
      <c r="A15" s="18" t="s">
        <v>18</v>
      </c>
      <c r="B15" s="12">
        <v>2.0684162257738263</v>
      </c>
      <c r="C15" s="12">
        <v>74341</v>
      </c>
      <c r="D15" s="13" t="str">
        <f t="shared" si="0"/>
        <v/>
      </c>
      <c r="E15" s="12" t="e">
        <f ca="1">_xll.BDP($A15,E$1)</f>
        <v>#NAME?</v>
      </c>
      <c r="F15" s="12" t="e">
        <f ca="1">_xll.BDP($A15,F$1)</f>
        <v>#NAME?</v>
      </c>
      <c r="G15" s="12" t="e">
        <f ca="1">_xll.BDP($A15,G$1)</f>
        <v>#NAME?</v>
      </c>
      <c r="H15" s="12" t="e">
        <f ca="1">_xll.BDP($A15,H$1)</f>
        <v>#NAME?</v>
      </c>
      <c r="I15" s="12" t="e">
        <f ca="1">_xll.BDP($A15,I$1)</f>
        <v>#NAME?</v>
      </c>
      <c r="J15" s="12" t="e">
        <f ca="1">_xll.BDP($A15,J$1)</f>
        <v>#NAME?</v>
      </c>
      <c r="K15" s="12" t="e">
        <f ca="1">_xll.BDP($A15,K$1)</f>
        <v>#NAME?</v>
      </c>
      <c r="L15" s="12" t="e">
        <f ca="1">_xll.BDP($A15,L$1)</f>
        <v>#NAME?</v>
      </c>
      <c r="M15" s="12" t="e">
        <f ca="1">_xll.BDP($A15,M$1)</f>
        <v>#NAME?</v>
      </c>
      <c r="N15" s="12" t="e">
        <f ca="1">_xll.BDP($A15,N$1)</f>
        <v>#NAME?</v>
      </c>
      <c r="O15" s="12" t="e">
        <f ca="1">_xll.BDP($A15,O$1)</f>
        <v>#NAME?</v>
      </c>
      <c r="P15" s="12" t="e">
        <f ca="1">_xll.BDP($A15,P$1)</f>
        <v>#NAME?</v>
      </c>
      <c r="Q15" s="12" t="e">
        <f ca="1">_xll.BDP($A15,Q$1)</f>
        <v>#NAME?</v>
      </c>
      <c r="R15" s="12" t="e">
        <f ca="1">_xll.BDP($A15,R$1)</f>
        <v>#NAME?</v>
      </c>
      <c r="S15" s="12" t="e">
        <f ca="1">_xll.BDP($A15,S$1)</f>
        <v>#NAME?</v>
      </c>
      <c r="T15" s="12" t="e">
        <f ca="1">_xll.BDP($A15,T$1)</f>
        <v>#NAME?</v>
      </c>
      <c r="U15" s="12" t="e">
        <f ca="1">_xll.BDP($A15,U$1)</f>
        <v>#NAME?</v>
      </c>
      <c r="V15" s="12" t="e">
        <f ca="1">_xll.BDP($A15,V$1)</f>
        <v>#NAME?</v>
      </c>
      <c r="W15" s="12" t="e">
        <f ca="1">_xll.BDP($A15,W$1)</f>
        <v>#NAME?</v>
      </c>
      <c r="X15" s="12" t="e">
        <f ca="1">_xll.BDP($A15,X$1)</f>
        <v>#NAME?</v>
      </c>
      <c r="Y15" s="12" t="e">
        <f ca="1">_xll.BDP($A15,Y$1)</f>
        <v>#NAME?</v>
      </c>
      <c r="Z15" s="12" t="e">
        <f ca="1">_xll.BDP($A15,Z$1)</f>
        <v>#NAME?</v>
      </c>
      <c r="AA15" s="12" t="e">
        <f ca="1">_xll.BDP($A15,AA$1)</f>
        <v>#NAME?</v>
      </c>
    </row>
    <row r="16" spans="1:27" x14ac:dyDescent="0.2">
      <c r="A16" s="18" t="s">
        <v>326</v>
      </c>
      <c r="B16" s="12">
        <v>-6.9975555931139728E-3</v>
      </c>
      <c r="C16" s="12">
        <v>-40000</v>
      </c>
      <c r="D16" s="13" t="str">
        <f t="shared" si="0"/>
        <v>Y</v>
      </c>
      <c r="E16" s="12" t="e">
        <f ca="1">_xll.BDP($A16,E$1)</f>
        <v>#NAME?</v>
      </c>
      <c r="F16" s="12" t="e">
        <f ca="1">_xll.BDP($A16,F$1)</f>
        <v>#NAME?</v>
      </c>
      <c r="G16" s="12" t="e">
        <f ca="1">_xll.BDP($A16,G$1)</f>
        <v>#NAME?</v>
      </c>
      <c r="H16" s="12" t="e">
        <f ca="1">_xll.BDP($A16,H$1)</f>
        <v>#NAME?</v>
      </c>
      <c r="I16" s="12" t="e">
        <f ca="1">_xll.BDP($A16,I$1)</f>
        <v>#NAME?</v>
      </c>
      <c r="J16" s="12" t="e">
        <f ca="1">_xll.BDP($A16,J$1)</f>
        <v>#NAME?</v>
      </c>
      <c r="K16" s="12" t="e">
        <f ca="1">_xll.BDP($A16,K$1)</f>
        <v>#NAME?</v>
      </c>
      <c r="L16" s="12" t="e">
        <f ca="1">_xll.BDP($A16,L$1)</f>
        <v>#NAME?</v>
      </c>
      <c r="M16" s="12" t="e">
        <f ca="1">_xll.BDP($A16,M$1)</f>
        <v>#NAME?</v>
      </c>
      <c r="N16" s="12" t="e">
        <f ca="1">_xll.BDP($A16,N$1)</f>
        <v>#NAME?</v>
      </c>
      <c r="O16" s="12" t="e">
        <f ca="1">_xll.BDP($A16,O$1)</f>
        <v>#NAME?</v>
      </c>
      <c r="P16" s="12" t="e">
        <f ca="1">_xll.BDP($A16,P$1)</f>
        <v>#NAME?</v>
      </c>
      <c r="Q16" s="12" t="e">
        <f ca="1">_xll.BDP($A16,Q$1)</f>
        <v>#NAME?</v>
      </c>
      <c r="R16" s="12" t="e">
        <f ca="1">_xll.BDP($A16,R$1)</f>
        <v>#NAME?</v>
      </c>
      <c r="S16" s="12" t="e">
        <f ca="1">_xll.BDP($A16,S$1)</f>
        <v>#NAME?</v>
      </c>
      <c r="T16" s="12" t="e">
        <f ca="1">_xll.BDP($A16,T$1)</f>
        <v>#NAME?</v>
      </c>
      <c r="U16" s="12" t="e">
        <f ca="1">_xll.BDP($A16,U$1)</f>
        <v>#NAME?</v>
      </c>
      <c r="V16" s="12" t="e">
        <f ca="1">_xll.BDP($A16,V$1)</f>
        <v>#NAME?</v>
      </c>
      <c r="W16" s="12" t="e">
        <f ca="1">_xll.BDP($A16,W$1)</f>
        <v>#NAME?</v>
      </c>
      <c r="X16" s="12" t="e">
        <f ca="1">_xll.BDP($A16,X$1)</f>
        <v>#NAME?</v>
      </c>
      <c r="Y16" s="12" t="e">
        <f ca="1">_xll.BDP($A16,Y$1)</f>
        <v>#NAME?</v>
      </c>
      <c r="Z16" s="12" t="e">
        <f ca="1">_xll.BDP($A16,Z$1)</f>
        <v>#NAME?</v>
      </c>
      <c r="AA16" s="12" t="e">
        <f ca="1">_xll.BDP($A16,AA$1)</f>
        <v>#NAME?</v>
      </c>
    </row>
    <row r="17" spans="1:27" x14ac:dyDescent="0.2">
      <c r="A17" s="18" t="s">
        <v>311</v>
      </c>
      <c r="B17" s="12">
        <v>-9.6216389405317116E-3</v>
      </c>
      <c r="C17" s="12">
        <v>-110000</v>
      </c>
      <c r="D17" s="13" t="str">
        <f t="shared" si="0"/>
        <v>Y</v>
      </c>
      <c r="E17" s="12" t="e">
        <f ca="1">_xll.BDP($A17,E$1)</f>
        <v>#NAME?</v>
      </c>
      <c r="F17" s="12" t="e">
        <f ca="1">_xll.BDP($A17,F$1)</f>
        <v>#NAME?</v>
      </c>
      <c r="G17" s="12" t="e">
        <f ca="1">_xll.BDP($A17,G$1)</f>
        <v>#NAME?</v>
      </c>
      <c r="H17" s="12" t="e">
        <f ca="1">_xll.BDP($A17,H$1)</f>
        <v>#NAME?</v>
      </c>
      <c r="I17" s="12" t="e">
        <f ca="1">_xll.BDP($A17,I$1)</f>
        <v>#NAME?</v>
      </c>
      <c r="J17" s="12" t="e">
        <f ca="1">_xll.BDP($A17,J$1)</f>
        <v>#NAME?</v>
      </c>
      <c r="K17" s="12" t="e">
        <f ca="1">_xll.BDP($A17,K$1)</f>
        <v>#NAME?</v>
      </c>
      <c r="L17" s="12" t="e">
        <f ca="1">_xll.BDP($A17,L$1)</f>
        <v>#NAME?</v>
      </c>
      <c r="M17" s="12" t="e">
        <f ca="1">_xll.BDP($A17,M$1)</f>
        <v>#NAME?</v>
      </c>
      <c r="N17" s="12" t="e">
        <f ca="1">_xll.BDP($A17,N$1)</f>
        <v>#NAME?</v>
      </c>
      <c r="O17" s="12" t="e">
        <f ca="1">_xll.BDP($A17,O$1)</f>
        <v>#NAME?</v>
      </c>
      <c r="P17" s="12" t="e">
        <f ca="1">_xll.BDP($A17,P$1)</f>
        <v>#NAME?</v>
      </c>
      <c r="Q17" s="12" t="e">
        <f ca="1">_xll.BDP($A17,Q$1)</f>
        <v>#NAME?</v>
      </c>
      <c r="R17" s="12" t="e">
        <f ca="1">_xll.BDP($A17,R$1)</f>
        <v>#NAME?</v>
      </c>
      <c r="S17" s="12" t="e">
        <f ca="1">_xll.BDP($A17,S$1)</f>
        <v>#NAME?</v>
      </c>
      <c r="T17" s="12" t="e">
        <f ca="1">_xll.BDP($A17,T$1)</f>
        <v>#NAME?</v>
      </c>
      <c r="U17" s="12" t="e">
        <f ca="1">_xll.BDP($A17,U$1)</f>
        <v>#NAME?</v>
      </c>
      <c r="V17" s="12" t="e">
        <f ca="1">_xll.BDP($A17,V$1)</f>
        <v>#NAME?</v>
      </c>
      <c r="W17" s="12" t="e">
        <f ca="1">_xll.BDP($A17,W$1)</f>
        <v>#NAME?</v>
      </c>
      <c r="X17" s="12" t="e">
        <f ca="1">_xll.BDP($A17,X$1)</f>
        <v>#NAME?</v>
      </c>
      <c r="Y17" s="12" t="e">
        <f ca="1">_xll.BDP($A17,Y$1)</f>
        <v>#NAME?</v>
      </c>
      <c r="Z17" s="12" t="e">
        <f ca="1">_xll.BDP($A17,Z$1)</f>
        <v>#NAME?</v>
      </c>
      <c r="AA17" s="12" t="e">
        <f ca="1">_xll.BDP($A17,AA$1)</f>
        <v>#NAME?</v>
      </c>
    </row>
    <row r="18" spans="1:27" x14ac:dyDescent="0.2">
      <c r="A18" s="18" t="s">
        <v>305</v>
      </c>
      <c r="B18" s="12">
        <v>-1.0092628259298999E-3</v>
      </c>
      <c r="C18" s="12">
        <v>-250000</v>
      </c>
      <c r="D18" s="13" t="str">
        <f t="shared" si="0"/>
        <v>Y</v>
      </c>
      <c r="E18" s="12" t="e">
        <f ca="1">_xll.BDP($A18,E$1)</f>
        <v>#NAME?</v>
      </c>
      <c r="F18" s="12" t="e">
        <f ca="1">_xll.BDP($A18,F$1)</f>
        <v>#NAME?</v>
      </c>
      <c r="G18" s="12" t="e">
        <f ca="1">_xll.BDP($A18,G$1)</f>
        <v>#NAME?</v>
      </c>
      <c r="H18" s="12" t="e">
        <f ca="1">_xll.BDP($A18,H$1)</f>
        <v>#NAME?</v>
      </c>
      <c r="I18" s="12" t="e">
        <f ca="1">_xll.BDP($A18,I$1)</f>
        <v>#NAME?</v>
      </c>
      <c r="J18" s="12" t="e">
        <f ca="1">_xll.BDP($A18,J$1)</f>
        <v>#NAME?</v>
      </c>
      <c r="K18" s="12" t="e">
        <f ca="1">_xll.BDP($A18,K$1)</f>
        <v>#NAME?</v>
      </c>
      <c r="L18" s="12" t="e">
        <f ca="1">_xll.BDP($A18,L$1)</f>
        <v>#NAME?</v>
      </c>
      <c r="M18" s="12" t="e">
        <f ca="1">_xll.BDP($A18,M$1)</f>
        <v>#NAME?</v>
      </c>
      <c r="N18" s="12" t="e">
        <f ca="1">_xll.BDP($A18,N$1)</f>
        <v>#NAME?</v>
      </c>
      <c r="O18" s="12" t="e">
        <f ca="1">_xll.BDP($A18,O$1)</f>
        <v>#NAME?</v>
      </c>
      <c r="P18" s="12" t="e">
        <f ca="1">_xll.BDP($A18,P$1)</f>
        <v>#NAME?</v>
      </c>
      <c r="Q18" s="12" t="e">
        <f ca="1">_xll.BDP($A18,Q$1)</f>
        <v>#NAME?</v>
      </c>
      <c r="R18" s="12" t="e">
        <f ca="1">_xll.BDP($A18,R$1)</f>
        <v>#NAME?</v>
      </c>
      <c r="S18" s="12" t="e">
        <f ca="1">_xll.BDP($A18,S$1)</f>
        <v>#NAME?</v>
      </c>
      <c r="T18" s="12" t="e">
        <f ca="1">_xll.BDP($A18,T$1)</f>
        <v>#NAME?</v>
      </c>
      <c r="U18" s="12" t="e">
        <f ca="1">_xll.BDP($A18,U$1)</f>
        <v>#NAME?</v>
      </c>
      <c r="V18" s="12" t="e">
        <f ca="1">_xll.BDP($A18,V$1)</f>
        <v>#NAME?</v>
      </c>
      <c r="W18" s="12" t="e">
        <f ca="1">_xll.BDP($A18,W$1)</f>
        <v>#NAME?</v>
      </c>
      <c r="X18" s="12" t="e">
        <f ca="1">_xll.BDP($A18,X$1)</f>
        <v>#NAME?</v>
      </c>
      <c r="Y18" s="12" t="e">
        <f ca="1">_xll.BDP($A18,Y$1)</f>
        <v>#NAME?</v>
      </c>
      <c r="Z18" s="12" t="e">
        <f ca="1">_xll.BDP($A18,Z$1)</f>
        <v>#NAME?</v>
      </c>
      <c r="AA18" s="12" t="e">
        <f ca="1">_xll.BDP($A18,AA$1)</f>
        <v>#NAME?</v>
      </c>
    </row>
    <row r="19" spans="1:27" x14ac:dyDescent="0.2">
      <c r="A19" s="18" t="s">
        <v>86</v>
      </c>
      <c r="B19" s="12">
        <v>2.7624576826073381</v>
      </c>
      <c r="C19" s="12">
        <v>488536</v>
      </c>
      <c r="D19" s="13" t="str">
        <f t="shared" si="0"/>
        <v/>
      </c>
      <c r="E19" s="12" t="e">
        <f ca="1">_xll.BDP($A19,E$1)</f>
        <v>#NAME?</v>
      </c>
      <c r="F19" s="12" t="e">
        <f ca="1">_xll.BDP($A19,F$1)</f>
        <v>#NAME?</v>
      </c>
      <c r="G19" s="12" t="e">
        <f ca="1">_xll.BDP($A19,G$1)</f>
        <v>#NAME?</v>
      </c>
      <c r="H19" s="12" t="e">
        <f ca="1">_xll.BDP($A19,H$1)</f>
        <v>#NAME?</v>
      </c>
      <c r="I19" s="12" t="e">
        <f ca="1">_xll.BDP($A19,I$1)</f>
        <v>#NAME?</v>
      </c>
      <c r="J19" s="12" t="e">
        <f ca="1">_xll.BDP($A19,J$1)</f>
        <v>#NAME?</v>
      </c>
      <c r="K19" s="12" t="e">
        <f ca="1">_xll.BDP($A19,K$1)</f>
        <v>#NAME?</v>
      </c>
      <c r="L19" s="12" t="e">
        <f ca="1">_xll.BDP($A19,L$1)</f>
        <v>#NAME?</v>
      </c>
      <c r="M19" s="12" t="e">
        <f ca="1">_xll.BDP($A19,M$1)</f>
        <v>#NAME?</v>
      </c>
      <c r="N19" s="12" t="e">
        <f ca="1">_xll.BDP($A19,N$1)</f>
        <v>#NAME?</v>
      </c>
      <c r="O19" s="12" t="e">
        <f ca="1">_xll.BDP($A19,O$1)</f>
        <v>#NAME?</v>
      </c>
      <c r="P19" s="12" t="e">
        <f ca="1">_xll.BDP($A19,P$1)</f>
        <v>#NAME?</v>
      </c>
      <c r="Q19" s="12" t="e">
        <f ca="1">_xll.BDP($A19,Q$1)</f>
        <v>#NAME?</v>
      </c>
      <c r="R19" s="12" t="e">
        <f ca="1">_xll.BDP($A19,R$1)</f>
        <v>#NAME?</v>
      </c>
      <c r="S19" s="12" t="e">
        <f ca="1">_xll.BDP($A19,S$1)</f>
        <v>#NAME?</v>
      </c>
      <c r="T19" s="12" t="e">
        <f ca="1">_xll.BDP($A19,T$1)</f>
        <v>#NAME?</v>
      </c>
      <c r="U19" s="12" t="e">
        <f ca="1">_xll.BDP($A19,U$1)</f>
        <v>#NAME?</v>
      </c>
      <c r="V19" s="12" t="e">
        <f ca="1">_xll.BDP($A19,V$1)</f>
        <v>#NAME?</v>
      </c>
      <c r="W19" s="12" t="e">
        <f ca="1">_xll.BDP($A19,W$1)</f>
        <v>#NAME?</v>
      </c>
      <c r="X19" s="12" t="e">
        <f ca="1">_xll.BDP($A19,X$1)</f>
        <v>#NAME?</v>
      </c>
      <c r="Y19" s="12" t="e">
        <f ca="1">_xll.BDP($A19,Y$1)</f>
        <v>#NAME?</v>
      </c>
      <c r="Z19" s="12" t="e">
        <f ca="1">_xll.BDP($A19,Z$1)</f>
        <v>#NAME?</v>
      </c>
      <c r="AA19" s="12" t="e">
        <f ca="1">_xll.BDP($A19,AA$1)</f>
        <v>#NAME?</v>
      </c>
    </row>
    <row r="20" spans="1:27" x14ac:dyDescent="0.2">
      <c r="A20" s="18" t="s">
        <v>303</v>
      </c>
      <c r="B20" s="12">
        <v>-1.3456837679065331E-3</v>
      </c>
      <c r="C20" s="12">
        <v>-200000</v>
      </c>
      <c r="D20" s="13" t="str">
        <f t="shared" si="0"/>
        <v>Y</v>
      </c>
      <c r="E20" s="12" t="e">
        <f ca="1">_xll.BDP($A20,E$1)</f>
        <v>#NAME?</v>
      </c>
      <c r="F20" s="12" t="e">
        <f ca="1">_xll.BDP($A20,F$1)</f>
        <v>#NAME?</v>
      </c>
      <c r="G20" s="12" t="e">
        <f ca="1">_xll.BDP($A20,G$1)</f>
        <v>#NAME?</v>
      </c>
      <c r="H20" s="12" t="e">
        <f ca="1">_xll.BDP($A20,H$1)</f>
        <v>#NAME?</v>
      </c>
      <c r="I20" s="12" t="e">
        <f ca="1">_xll.BDP($A20,I$1)</f>
        <v>#NAME?</v>
      </c>
      <c r="J20" s="12" t="e">
        <f ca="1">_xll.BDP($A20,J$1)</f>
        <v>#NAME?</v>
      </c>
      <c r="K20" s="12" t="e">
        <f ca="1">_xll.BDP($A20,K$1)</f>
        <v>#NAME?</v>
      </c>
      <c r="L20" s="12" t="e">
        <f ca="1">_xll.BDP($A20,L$1)</f>
        <v>#NAME?</v>
      </c>
      <c r="M20" s="12" t="e">
        <f ca="1">_xll.BDP($A20,M$1)</f>
        <v>#NAME?</v>
      </c>
      <c r="N20" s="12" t="e">
        <f ca="1">_xll.BDP($A20,N$1)</f>
        <v>#NAME?</v>
      </c>
      <c r="O20" s="12" t="e">
        <f ca="1">_xll.BDP($A20,O$1)</f>
        <v>#NAME?</v>
      </c>
      <c r="P20" s="12" t="e">
        <f ca="1">_xll.BDP($A20,P$1)</f>
        <v>#NAME?</v>
      </c>
      <c r="Q20" s="12" t="e">
        <f ca="1">_xll.BDP($A20,Q$1)</f>
        <v>#NAME?</v>
      </c>
      <c r="R20" s="12" t="e">
        <f ca="1">_xll.BDP($A20,R$1)</f>
        <v>#NAME?</v>
      </c>
      <c r="S20" s="12" t="e">
        <f ca="1">_xll.BDP($A20,S$1)</f>
        <v>#NAME?</v>
      </c>
      <c r="T20" s="12" t="e">
        <f ca="1">_xll.BDP($A20,T$1)</f>
        <v>#NAME?</v>
      </c>
      <c r="U20" s="12" t="e">
        <f ca="1">_xll.BDP($A20,U$1)</f>
        <v>#NAME?</v>
      </c>
      <c r="V20" s="12" t="e">
        <f ca="1">_xll.BDP($A20,V$1)</f>
        <v>#NAME?</v>
      </c>
      <c r="W20" s="12" t="e">
        <f ca="1">_xll.BDP($A20,W$1)</f>
        <v>#NAME?</v>
      </c>
      <c r="X20" s="12" t="e">
        <f ca="1">_xll.BDP($A20,X$1)</f>
        <v>#NAME?</v>
      </c>
      <c r="Y20" s="12" t="e">
        <f ca="1">_xll.BDP($A20,Y$1)</f>
        <v>#NAME?</v>
      </c>
      <c r="Z20" s="12" t="e">
        <f ca="1">_xll.BDP($A20,Z$1)</f>
        <v>#NAME?</v>
      </c>
      <c r="AA20" s="12" t="e">
        <f ca="1">_xll.BDP($A20,AA$1)</f>
        <v>#NAME?</v>
      </c>
    </row>
    <row r="21" spans="1:27" x14ac:dyDescent="0.2">
      <c r="A21" s="18" t="s">
        <v>320</v>
      </c>
      <c r="B21" s="12">
        <v>-1.21111539111588E-4</v>
      </c>
      <c r="C21" s="12">
        <v>-90000</v>
      </c>
      <c r="D21" s="13" t="str">
        <f t="shared" si="0"/>
        <v>Y</v>
      </c>
      <c r="E21" s="12" t="e">
        <f ca="1">_xll.BDP($A21,E$1)</f>
        <v>#NAME?</v>
      </c>
      <c r="F21" s="12" t="e">
        <f ca="1">_xll.BDP($A21,F$1)</f>
        <v>#NAME?</v>
      </c>
      <c r="G21" s="12" t="e">
        <f ca="1">_xll.BDP($A21,G$1)</f>
        <v>#NAME?</v>
      </c>
      <c r="H21" s="12" t="e">
        <f ca="1">_xll.BDP($A21,H$1)</f>
        <v>#NAME?</v>
      </c>
      <c r="I21" s="12" t="e">
        <f ca="1">_xll.BDP($A21,I$1)</f>
        <v>#NAME?</v>
      </c>
      <c r="J21" s="12" t="e">
        <f ca="1">_xll.BDP($A21,J$1)</f>
        <v>#NAME?</v>
      </c>
      <c r="K21" s="12" t="e">
        <f ca="1">_xll.BDP($A21,K$1)</f>
        <v>#NAME?</v>
      </c>
      <c r="L21" s="12" t="e">
        <f ca="1">_xll.BDP($A21,L$1)</f>
        <v>#NAME?</v>
      </c>
      <c r="M21" s="12" t="e">
        <f ca="1">_xll.BDP($A21,M$1)</f>
        <v>#NAME?</v>
      </c>
      <c r="N21" s="12" t="e">
        <f ca="1">_xll.BDP($A21,N$1)</f>
        <v>#NAME?</v>
      </c>
      <c r="O21" s="12" t="e">
        <f ca="1">_xll.BDP($A21,O$1)</f>
        <v>#NAME?</v>
      </c>
      <c r="P21" s="12" t="e">
        <f ca="1">_xll.BDP($A21,P$1)</f>
        <v>#NAME?</v>
      </c>
      <c r="Q21" s="12" t="e">
        <f ca="1">_xll.BDP($A21,Q$1)</f>
        <v>#NAME?</v>
      </c>
      <c r="R21" s="12" t="e">
        <f ca="1">_xll.BDP($A21,R$1)</f>
        <v>#NAME?</v>
      </c>
      <c r="S21" s="12" t="e">
        <f ca="1">_xll.BDP($A21,S$1)</f>
        <v>#NAME?</v>
      </c>
      <c r="T21" s="12" t="e">
        <f ca="1">_xll.BDP($A21,T$1)</f>
        <v>#NAME?</v>
      </c>
      <c r="U21" s="12" t="e">
        <f ca="1">_xll.BDP($A21,U$1)</f>
        <v>#NAME?</v>
      </c>
      <c r="V21" s="12" t="e">
        <f ca="1">_xll.BDP($A21,V$1)</f>
        <v>#NAME?</v>
      </c>
      <c r="W21" s="12" t="e">
        <f ca="1">_xll.BDP($A21,W$1)</f>
        <v>#NAME?</v>
      </c>
      <c r="X21" s="12" t="e">
        <f ca="1">_xll.BDP($A21,X$1)</f>
        <v>#NAME?</v>
      </c>
      <c r="Y21" s="12" t="e">
        <f ca="1">_xll.BDP($A21,Y$1)</f>
        <v>#NAME?</v>
      </c>
      <c r="Z21" s="12" t="e">
        <f ca="1">_xll.BDP($A21,Z$1)</f>
        <v>#NAME?</v>
      </c>
      <c r="AA21" s="12" t="e">
        <f ca="1">_xll.BDP($A21,AA$1)</f>
        <v>#NAME?</v>
      </c>
    </row>
    <row r="22" spans="1:27" x14ac:dyDescent="0.2">
      <c r="A22" s="18" t="s">
        <v>301</v>
      </c>
      <c r="B22" s="12">
        <v>-2.4222307822317599E-3</v>
      </c>
      <c r="C22" s="12">
        <v>-150000</v>
      </c>
      <c r="D22" s="13" t="str">
        <f t="shared" si="0"/>
        <v>Y</v>
      </c>
      <c r="E22" s="12" t="e">
        <f ca="1">_xll.BDP($A22,E$1)</f>
        <v>#NAME?</v>
      </c>
      <c r="F22" s="12" t="e">
        <f ca="1">_xll.BDP($A22,F$1)</f>
        <v>#NAME?</v>
      </c>
      <c r="G22" s="12" t="e">
        <f ca="1">_xll.BDP($A22,G$1)</f>
        <v>#NAME?</v>
      </c>
      <c r="H22" s="12" t="e">
        <f ca="1">_xll.BDP($A22,H$1)</f>
        <v>#NAME?</v>
      </c>
      <c r="I22" s="12" t="e">
        <f ca="1">_xll.BDP($A22,I$1)</f>
        <v>#NAME?</v>
      </c>
      <c r="J22" s="12" t="e">
        <f ca="1">_xll.BDP($A22,J$1)</f>
        <v>#NAME?</v>
      </c>
      <c r="K22" s="12" t="e">
        <f ca="1">_xll.BDP($A22,K$1)</f>
        <v>#NAME?</v>
      </c>
      <c r="L22" s="12" t="e">
        <f ca="1">_xll.BDP($A22,L$1)</f>
        <v>#NAME?</v>
      </c>
      <c r="M22" s="12" t="e">
        <f ca="1">_xll.BDP($A22,M$1)</f>
        <v>#NAME?</v>
      </c>
      <c r="N22" s="12" t="e">
        <f ca="1">_xll.BDP($A22,N$1)</f>
        <v>#NAME?</v>
      </c>
      <c r="O22" s="12" t="e">
        <f ca="1">_xll.BDP($A22,O$1)</f>
        <v>#NAME?</v>
      </c>
      <c r="P22" s="12" t="e">
        <f ca="1">_xll.BDP($A22,P$1)</f>
        <v>#NAME?</v>
      </c>
      <c r="Q22" s="12" t="e">
        <f ca="1">_xll.BDP($A22,Q$1)</f>
        <v>#NAME?</v>
      </c>
      <c r="R22" s="12" t="e">
        <f ca="1">_xll.BDP($A22,R$1)</f>
        <v>#NAME?</v>
      </c>
      <c r="S22" s="12" t="e">
        <f ca="1">_xll.BDP($A22,S$1)</f>
        <v>#NAME?</v>
      </c>
      <c r="T22" s="12" t="e">
        <f ca="1">_xll.BDP($A22,T$1)</f>
        <v>#NAME?</v>
      </c>
      <c r="U22" s="12" t="e">
        <f ca="1">_xll.BDP($A22,U$1)</f>
        <v>#NAME?</v>
      </c>
      <c r="V22" s="12" t="e">
        <f ca="1">_xll.BDP($A22,V$1)</f>
        <v>#NAME?</v>
      </c>
      <c r="W22" s="12" t="e">
        <f ca="1">_xll.BDP($A22,W$1)</f>
        <v>#NAME?</v>
      </c>
      <c r="X22" s="12" t="e">
        <f ca="1">_xll.BDP($A22,X$1)</f>
        <v>#NAME?</v>
      </c>
      <c r="Y22" s="12" t="e">
        <f ca="1">_xll.BDP($A22,Y$1)</f>
        <v>#NAME?</v>
      </c>
      <c r="Z22" s="12" t="e">
        <f ca="1">_xll.BDP($A22,Z$1)</f>
        <v>#NAME?</v>
      </c>
      <c r="AA22" s="12" t="e">
        <f ca="1">_xll.BDP($A22,AA$1)</f>
        <v>#NAME?</v>
      </c>
    </row>
    <row r="23" spans="1:27" x14ac:dyDescent="0.2">
      <c r="A23" s="18" t="s">
        <v>316</v>
      </c>
      <c r="B23" s="12">
        <v>-5.3827350716261326E-4</v>
      </c>
      <c r="C23" s="12">
        <v>-50000</v>
      </c>
      <c r="D23" s="13" t="str">
        <f t="shared" si="0"/>
        <v>Y</v>
      </c>
      <c r="E23" s="12" t="e">
        <f ca="1">_xll.BDP($A23,E$1)</f>
        <v>#NAME?</v>
      </c>
      <c r="F23" s="12" t="e">
        <f ca="1">_xll.BDP($A23,F$1)</f>
        <v>#NAME?</v>
      </c>
      <c r="G23" s="12" t="e">
        <f ca="1">_xll.BDP($A23,G$1)</f>
        <v>#NAME?</v>
      </c>
      <c r="H23" s="12" t="e">
        <f ca="1">_xll.BDP($A23,H$1)</f>
        <v>#NAME?</v>
      </c>
      <c r="I23" s="12" t="e">
        <f ca="1">_xll.BDP($A23,I$1)</f>
        <v>#NAME?</v>
      </c>
      <c r="J23" s="12" t="e">
        <f ca="1">_xll.BDP($A23,J$1)</f>
        <v>#NAME?</v>
      </c>
      <c r="K23" s="12" t="e">
        <f ca="1">_xll.BDP($A23,K$1)</f>
        <v>#NAME?</v>
      </c>
      <c r="L23" s="12" t="e">
        <f ca="1">_xll.BDP($A23,L$1)</f>
        <v>#NAME?</v>
      </c>
      <c r="M23" s="12" t="e">
        <f ca="1">_xll.BDP($A23,M$1)</f>
        <v>#NAME?</v>
      </c>
      <c r="N23" s="12" t="e">
        <f ca="1">_xll.BDP($A23,N$1)</f>
        <v>#NAME?</v>
      </c>
      <c r="O23" s="12" t="e">
        <f ca="1">_xll.BDP($A23,O$1)</f>
        <v>#NAME?</v>
      </c>
      <c r="P23" s="12" t="e">
        <f ca="1">_xll.BDP($A23,P$1)</f>
        <v>#NAME?</v>
      </c>
      <c r="Q23" s="12" t="e">
        <f ca="1">_xll.BDP($A23,Q$1)</f>
        <v>#NAME?</v>
      </c>
      <c r="R23" s="12" t="e">
        <f ca="1">_xll.BDP($A23,R$1)</f>
        <v>#NAME?</v>
      </c>
      <c r="S23" s="12" t="e">
        <f ca="1">_xll.BDP($A23,S$1)</f>
        <v>#NAME?</v>
      </c>
      <c r="T23" s="12" t="e">
        <f ca="1">_xll.BDP($A23,T$1)</f>
        <v>#NAME?</v>
      </c>
      <c r="U23" s="12" t="e">
        <f ca="1">_xll.BDP($A23,U$1)</f>
        <v>#NAME?</v>
      </c>
      <c r="V23" s="12" t="e">
        <f ca="1">_xll.BDP($A23,V$1)</f>
        <v>#NAME?</v>
      </c>
      <c r="W23" s="12" t="e">
        <f ca="1">_xll.BDP($A23,W$1)</f>
        <v>#NAME?</v>
      </c>
      <c r="X23" s="12" t="e">
        <f ca="1">_xll.BDP($A23,X$1)</f>
        <v>#NAME?</v>
      </c>
      <c r="Y23" s="12" t="e">
        <f ca="1">_xll.BDP($A23,Y$1)</f>
        <v>#NAME?</v>
      </c>
      <c r="Z23" s="12" t="e">
        <f ca="1">_xll.BDP($A23,Z$1)</f>
        <v>#NAME?</v>
      </c>
      <c r="AA23" s="12" t="e">
        <f ca="1">_xll.BDP($A23,AA$1)</f>
        <v>#NAME?</v>
      </c>
    </row>
    <row r="24" spans="1:27" x14ac:dyDescent="0.2">
      <c r="A24" s="18" t="s">
        <v>345</v>
      </c>
      <c r="B24" s="12">
        <v>-2.6913675358130663E-4</v>
      </c>
      <c r="C24" s="12">
        <v>-100000</v>
      </c>
      <c r="D24" s="13" t="str">
        <f t="shared" si="0"/>
        <v>Y</v>
      </c>
      <c r="E24" s="12" t="e">
        <f ca="1">_xll.BDP($A24,E$1)</f>
        <v>#NAME?</v>
      </c>
      <c r="F24" s="12" t="e">
        <f ca="1">_xll.BDP($A24,F$1)</f>
        <v>#NAME?</v>
      </c>
      <c r="G24" s="12" t="e">
        <f ca="1">_xll.BDP($A24,G$1)</f>
        <v>#NAME?</v>
      </c>
      <c r="H24" s="12" t="e">
        <f ca="1">_xll.BDP($A24,H$1)</f>
        <v>#NAME?</v>
      </c>
      <c r="I24" s="12" t="e">
        <f ca="1">_xll.BDP($A24,I$1)</f>
        <v>#NAME?</v>
      </c>
      <c r="J24" s="12" t="e">
        <f ca="1">_xll.BDP($A24,J$1)</f>
        <v>#NAME?</v>
      </c>
      <c r="K24" s="12" t="e">
        <f ca="1">_xll.BDP($A24,K$1)</f>
        <v>#NAME?</v>
      </c>
      <c r="L24" s="12" t="e">
        <f ca="1">_xll.BDP($A24,L$1)</f>
        <v>#NAME?</v>
      </c>
      <c r="M24" s="12" t="e">
        <f ca="1">_xll.BDP($A24,M$1)</f>
        <v>#NAME?</v>
      </c>
      <c r="N24" s="12" t="e">
        <f ca="1">_xll.BDP($A24,N$1)</f>
        <v>#NAME?</v>
      </c>
      <c r="O24" s="12" t="e">
        <f ca="1">_xll.BDP($A24,O$1)</f>
        <v>#NAME?</v>
      </c>
      <c r="P24" s="12" t="e">
        <f ca="1">_xll.BDP($A24,P$1)</f>
        <v>#NAME?</v>
      </c>
      <c r="Q24" s="12" t="e">
        <f ca="1">_xll.BDP($A24,Q$1)</f>
        <v>#NAME?</v>
      </c>
      <c r="R24" s="12" t="e">
        <f ca="1">_xll.BDP($A24,R$1)</f>
        <v>#NAME?</v>
      </c>
      <c r="S24" s="12" t="e">
        <f ca="1">_xll.BDP($A24,S$1)</f>
        <v>#NAME?</v>
      </c>
      <c r="T24" s="12" t="e">
        <f ca="1">_xll.BDP($A24,T$1)</f>
        <v>#NAME?</v>
      </c>
      <c r="U24" s="12" t="e">
        <f ca="1">_xll.BDP($A24,U$1)</f>
        <v>#NAME?</v>
      </c>
      <c r="V24" s="12" t="e">
        <f ca="1">_xll.BDP($A24,V$1)</f>
        <v>#NAME?</v>
      </c>
      <c r="W24" s="12" t="e">
        <f ca="1">_xll.BDP($A24,W$1)</f>
        <v>#NAME?</v>
      </c>
      <c r="X24" s="12" t="e">
        <f ca="1">_xll.BDP($A24,X$1)</f>
        <v>#NAME?</v>
      </c>
      <c r="Y24" s="12" t="e">
        <f ca="1">_xll.BDP($A24,Y$1)</f>
        <v>#NAME?</v>
      </c>
      <c r="Z24" s="12" t="e">
        <f ca="1">_xll.BDP($A24,Z$1)</f>
        <v>#NAME?</v>
      </c>
      <c r="AA24" s="12" t="e">
        <f ca="1">_xll.BDP($A24,AA$1)</f>
        <v>#NAME?</v>
      </c>
    </row>
    <row r="25" spans="1:27" x14ac:dyDescent="0.2">
      <c r="A25" s="18" t="s">
        <v>43</v>
      </c>
      <c r="B25" s="12">
        <v>3.0584212886309063</v>
      </c>
      <c r="C25" s="12">
        <v>544766</v>
      </c>
      <c r="D25" s="13" t="str">
        <f t="shared" si="0"/>
        <v/>
      </c>
      <c r="E25" s="12" t="e">
        <f ca="1">_xll.BDP($A25,E$1)</f>
        <v>#NAME?</v>
      </c>
      <c r="F25" s="12" t="e">
        <f ca="1">_xll.BDP($A25,F$1)</f>
        <v>#NAME?</v>
      </c>
      <c r="G25" s="12" t="e">
        <f ca="1">_xll.BDP($A25,G$1)</f>
        <v>#NAME?</v>
      </c>
      <c r="H25" s="12" t="e">
        <f ca="1">_xll.BDP($A25,H$1)</f>
        <v>#NAME?</v>
      </c>
      <c r="I25" s="12" t="e">
        <f ca="1">_xll.BDP($A25,I$1)</f>
        <v>#NAME?</v>
      </c>
      <c r="J25" s="12" t="e">
        <f ca="1">_xll.BDP($A25,J$1)</f>
        <v>#NAME?</v>
      </c>
      <c r="K25" s="12" t="e">
        <f ca="1">_xll.BDP($A25,K$1)</f>
        <v>#NAME?</v>
      </c>
      <c r="L25" s="12" t="e">
        <f ca="1">_xll.BDP($A25,L$1)</f>
        <v>#NAME?</v>
      </c>
      <c r="M25" s="12" t="e">
        <f ca="1">_xll.BDP($A25,M$1)</f>
        <v>#NAME?</v>
      </c>
      <c r="N25" s="12" t="e">
        <f ca="1">_xll.BDP($A25,N$1)</f>
        <v>#NAME?</v>
      </c>
      <c r="O25" s="12" t="e">
        <f ca="1">_xll.BDP($A25,O$1)</f>
        <v>#NAME?</v>
      </c>
      <c r="P25" s="12" t="e">
        <f ca="1">_xll.BDP($A25,P$1)</f>
        <v>#NAME?</v>
      </c>
      <c r="Q25" s="12" t="e">
        <f ca="1">_xll.BDP($A25,Q$1)</f>
        <v>#NAME?</v>
      </c>
      <c r="R25" s="12" t="e">
        <f ca="1">_xll.BDP($A25,R$1)</f>
        <v>#NAME?</v>
      </c>
      <c r="S25" s="12" t="e">
        <f ca="1">_xll.BDP($A25,S$1)</f>
        <v>#NAME?</v>
      </c>
      <c r="T25" s="12" t="e">
        <f ca="1">_xll.BDP($A25,T$1)</f>
        <v>#NAME?</v>
      </c>
      <c r="U25" s="12" t="e">
        <f ca="1">_xll.BDP($A25,U$1)</f>
        <v>#NAME?</v>
      </c>
      <c r="V25" s="12" t="e">
        <f ca="1">_xll.BDP($A25,V$1)</f>
        <v>#NAME?</v>
      </c>
      <c r="W25" s="12" t="e">
        <f ca="1">_xll.BDP($A25,W$1)</f>
        <v>#NAME?</v>
      </c>
      <c r="X25" s="12" t="e">
        <f ca="1">_xll.BDP($A25,X$1)</f>
        <v>#NAME?</v>
      </c>
      <c r="Y25" s="12" t="e">
        <f ca="1">_xll.BDP($A25,Y$1)</f>
        <v>#NAME?</v>
      </c>
      <c r="Z25" s="12" t="e">
        <f ca="1">_xll.BDP($A25,Z$1)</f>
        <v>#NAME?</v>
      </c>
      <c r="AA25" s="12" t="e">
        <f ca="1">_xll.BDP($A25,AA$1)</f>
        <v>#NAME?</v>
      </c>
    </row>
    <row r="26" spans="1:27" x14ac:dyDescent="0.2">
      <c r="A26" s="18" t="s">
        <v>96</v>
      </c>
      <c r="B26" s="12">
        <v>1.9576133186472271</v>
      </c>
      <c r="C26" s="12">
        <v>156188</v>
      </c>
      <c r="D26" s="13" t="str">
        <f t="shared" si="0"/>
        <v/>
      </c>
      <c r="E26" s="12" t="e">
        <f ca="1">_xll.BDP($A26,E$1)</f>
        <v>#NAME?</v>
      </c>
      <c r="F26" s="12" t="e">
        <f ca="1">_xll.BDP($A26,F$1)</f>
        <v>#NAME?</v>
      </c>
      <c r="G26" s="12" t="e">
        <f ca="1">_xll.BDP($A26,G$1)</f>
        <v>#NAME?</v>
      </c>
      <c r="H26" s="12" t="e">
        <f ca="1">_xll.BDP($A26,H$1)</f>
        <v>#NAME?</v>
      </c>
      <c r="I26" s="12" t="e">
        <f ca="1">_xll.BDP($A26,I$1)</f>
        <v>#NAME?</v>
      </c>
      <c r="J26" s="12" t="e">
        <f ca="1">_xll.BDP($A26,J$1)</f>
        <v>#NAME?</v>
      </c>
      <c r="K26" s="12" t="e">
        <f ca="1">_xll.BDP($A26,K$1)</f>
        <v>#NAME?</v>
      </c>
      <c r="L26" s="12" t="e">
        <f ca="1">_xll.BDP($A26,L$1)</f>
        <v>#NAME?</v>
      </c>
      <c r="M26" s="12" t="e">
        <f ca="1">_xll.BDP($A26,M$1)</f>
        <v>#NAME?</v>
      </c>
      <c r="N26" s="12" t="e">
        <f ca="1">_xll.BDP($A26,N$1)</f>
        <v>#NAME?</v>
      </c>
      <c r="O26" s="12" t="e">
        <f ca="1">_xll.BDP($A26,O$1)</f>
        <v>#NAME?</v>
      </c>
      <c r="P26" s="12" t="e">
        <f ca="1">_xll.BDP($A26,P$1)</f>
        <v>#NAME?</v>
      </c>
      <c r="Q26" s="12" t="e">
        <f ca="1">_xll.BDP($A26,Q$1)</f>
        <v>#NAME?</v>
      </c>
      <c r="R26" s="12" t="e">
        <f ca="1">_xll.BDP($A26,R$1)</f>
        <v>#NAME?</v>
      </c>
      <c r="S26" s="12" t="e">
        <f ca="1">_xll.BDP($A26,S$1)</f>
        <v>#NAME?</v>
      </c>
      <c r="T26" s="12" t="e">
        <f ca="1">_xll.BDP($A26,T$1)</f>
        <v>#NAME?</v>
      </c>
      <c r="U26" s="12" t="e">
        <f ca="1">_xll.BDP($A26,U$1)</f>
        <v>#NAME?</v>
      </c>
      <c r="V26" s="12" t="e">
        <f ca="1">_xll.BDP($A26,V$1)</f>
        <v>#NAME?</v>
      </c>
      <c r="W26" s="12" t="e">
        <f ca="1">_xll.BDP($A26,W$1)</f>
        <v>#NAME?</v>
      </c>
      <c r="X26" s="12" t="e">
        <f ca="1">_xll.BDP($A26,X$1)</f>
        <v>#NAME?</v>
      </c>
      <c r="Y26" s="12" t="e">
        <f ca="1">_xll.BDP($A26,Y$1)</f>
        <v>#NAME?</v>
      </c>
      <c r="Z26" s="12" t="e">
        <f ca="1">_xll.BDP($A26,Z$1)</f>
        <v>#NAME?</v>
      </c>
      <c r="AA26" s="12" t="e">
        <f ca="1">_xll.BDP($A26,AA$1)</f>
        <v>#NAME?</v>
      </c>
    </row>
    <row r="27" spans="1:27" x14ac:dyDescent="0.2">
      <c r="A27" s="18" t="s">
        <v>16</v>
      </c>
      <c r="B27" s="12">
        <v>3.9994083428364648</v>
      </c>
      <c r="C27" s="12">
        <v>178115</v>
      </c>
      <c r="D27" s="13" t="str">
        <f t="shared" si="0"/>
        <v/>
      </c>
      <c r="E27" s="12" t="e">
        <f ca="1">_xll.BDP($A27,E$1)</f>
        <v>#NAME?</v>
      </c>
      <c r="F27" s="12" t="e">
        <f ca="1">_xll.BDP($A27,F$1)</f>
        <v>#NAME?</v>
      </c>
      <c r="G27" s="12" t="e">
        <f ca="1">_xll.BDP($A27,G$1)</f>
        <v>#NAME?</v>
      </c>
      <c r="H27" s="12" t="e">
        <f ca="1">_xll.BDP($A27,H$1)</f>
        <v>#NAME?</v>
      </c>
      <c r="I27" s="12" t="e">
        <f ca="1">_xll.BDP($A27,I$1)</f>
        <v>#NAME?</v>
      </c>
      <c r="J27" s="12" t="e">
        <f ca="1">_xll.BDP($A27,J$1)</f>
        <v>#NAME?</v>
      </c>
      <c r="K27" s="12" t="e">
        <f ca="1">_xll.BDP($A27,K$1)</f>
        <v>#NAME?</v>
      </c>
      <c r="L27" s="12" t="e">
        <f ca="1">_xll.BDP($A27,L$1)</f>
        <v>#NAME?</v>
      </c>
      <c r="M27" s="12" t="e">
        <f ca="1">_xll.BDP($A27,M$1)</f>
        <v>#NAME?</v>
      </c>
      <c r="N27" s="12" t="e">
        <f ca="1">_xll.BDP($A27,N$1)</f>
        <v>#NAME?</v>
      </c>
      <c r="O27" s="12" t="e">
        <f ca="1">_xll.BDP($A27,O$1)</f>
        <v>#NAME?</v>
      </c>
      <c r="P27" s="12" t="e">
        <f ca="1">_xll.BDP($A27,P$1)</f>
        <v>#NAME?</v>
      </c>
      <c r="Q27" s="12" t="e">
        <f ca="1">_xll.BDP($A27,Q$1)</f>
        <v>#NAME?</v>
      </c>
      <c r="R27" s="12" t="e">
        <f ca="1">_xll.BDP($A27,R$1)</f>
        <v>#NAME?</v>
      </c>
      <c r="S27" s="12" t="e">
        <f ca="1">_xll.BDP($A27,S$1)</f>
        <v>#NAME?</v>
      </c>
      <c r="T27" s="12" t="e">
        <f ca="1">_xll.BDP($A27,T$1)</f>
        <v>#NAME?</v>
      </c>
      <c r="U27" s="12" t="e">
        <f ca="1">_xll.BDP($A27,U$1)</f>
        <v>#NAME?</v>
      </c>
      <c r="V27" s="12" t="e">
        <f ca="1">_xll.BDP($A27,V$1)</f>
        <v>#NAME?</v>
      </c>
      <c r="W27" s="12" t="e">
        <f ca="1">_xll.BDP($A27,W$1)</f>
        <v>#NAME?</v>
      </c>
      <c r="X27" s="12" t="e">
        <f ca="1">_xll.BDP($A27,X$1)</f>
        <v>#NAME?</v>
      </c>
      <c r="Y27" s="12" t="e">
        <f ca="1">_xll.BDP($A27,Y$1)</f>
        <v>#NAME?</v>
      </c>
      <c r="Z27" s="12" t="e">
        <f ca="1">_xll.BDP($A27,Z$1)</f>
        <v>#NAME?</v>
      </c>
      <c r="AA27" s="12" t="e">
        <f ca="1">_xll.BDP($A27,AA$1)</f>
        <v>#NAME?</v>
      </c>
    </row>
    <row r="28" spans="1:27" x14ac:dyDescent="0.2">
      <c r="A28" s="18" t="s">
        <v>304</v>
      </c>
      <c r="B28" s="12">
        <v>-1.0765470143252265E-3</v>
      </c>
      <c r="C28" s="12">
        <v>-20000</v>
      </c>
      <c r="D28" s="13" t="str">
        <f t="shared" si="0"/>
        <v>Y</v>
      </c>
      <c r="E28" s="12" t="e">
        <f ca="1">_xll.BDP($A28,E$1)</f>
        <v>#NAME?</v>
      </c>
      <c r="F28" s="12" t="e">
        <f ca="1">_xll.BDP($A28,F$1)</f>
        <v>#NAME?</v>
      </c>
      <c r="G28" s="12" t="e">
        <f ca="1">_xll.BDP($A28,G$1)</f>
        <v>#NAME?</v>
      </c>
      <c r="H28" s="12" t="e">
        <f ca="1">_xll.BDP($A28,H$1)</f>
        <v>#NAME?</v>
      </c>
      <c r="I28" s="12" t="e">
        <f ca="1">_xll.BDP($A28,I$1)</f>
        <v>#NAME?</v>
      </c>
      <c r="J28" s="12" t="e">
        <f ca="1">_xll.BDP($A28,J$1)</f>
        <v>#NAME?</v>
      </c>
      <c r="K28" s="12" t="e">
        <f ca="1">_xll.BDP($A28,K$1)</f>
        <v>#NAME?</v>
      </c>
      <c r="L28" s="12" t="e">
        <f ca="1">_xll.BDP($A28,L$1)</f>
        <v>#NAME?</v>
      </c>
      <c r="M28" s="12" t="e">
        <f ca="1">_xll.BDP($A28,M$1)</f>
        <v>#NAME?</v>
      </c>
      <c r="N28" s="12" t="e">
        <f ca="1">_xll.BDP($A28,N$1)</f>
        <v>#NAME?</v>
      </c>
      <c r="O28" s="12" t="e">
        <f ca="1">_xll.BDP($A28,O$1)</f>
        <v>#NAME?</v>
      </c>
      <c r="P28" s="12" t="e">
        <f ca="1">_xll.BDP($A28,P$1)</f>
        <v>#NAME?</v>
      </c>
      <c r="Q28" s="12" t="e">
        <f ca="1">_xll.BDP($A28,Q$1)</f>
        <v>#NAME?</v>
      </c>
      <c r="R28" s="12" t="e">
        <f ca="1">_xll.BDP($A28,R$1)</f>
        <v>#NAME?</v>
      </c>
      <c r="S28" s="12" t="e">
        <f ca="1">_xll.BDP($A28,S$1)</f>
        <v>#NAME?</v>
      </c>
      <c r="T28" s="12" t="e">
        <f ca="1">_xll.BDP($A28,T$1)</f>
        <v>#NAME?</v>
      </c>
      <c r="U28" s="12" t="e">
        <f ca="1">_xll.BDP($A28,U$1)</f>
        <v>#NAME?</v>
      </c>
      <c r="V28" s="12" t="e">
        <f ca="1">_xll.BDP($A28,V$1)</f>
        <v>#NAME?</v>
      </c>
      <c r="W28" s="12" t="e">
        <f ca="1">_xll.BDP($A28,W$1)</f>
        <v>#NAME?</v>
      </c>
      <c r="X28" s="12" t="e">
        <f ca="1">_xll.BDP($A28,X$1)</f>
        <v>#NAME?</v>
      </c>
      <c r="Y28" s="12" t="e">
        <f ca="1">_xll.BDP($A28,Y$1)</f>
        <v>#NAME?</v>
      </c>
      <c r="Z28" s="12" t="e">
        <f ca="1">_xll.BDP($A28,Z$1)</f>
        <v>#NAME?</v>
      </c>
      <c r="AA28" s="12" t="e">
        <f ca="1">_xll.BDP($A28,AA$1)</f>
        <v>#NAME?</v>
      </c>
    </row>
    <row r="29" spans="1:27" x14ac:dyDescent="0.2">
      <c r="A29" s="18" t="s">
        <v>314</v>
      </c>
      <c r="B29" s="12">
        <v>-3.4987777965569868E-4</v>
      </c>
      <c r="C29" s="12">
        <v>-20000</v>
      </c>
      <c r="D29" s="13" t="str">
        <f t="shared" si="0"/>
        <v>Y</v>
      </c>
      <c r="E29" s="12" t="e">
        <f ca="1">_xll.BDP($A29,E$1)</f>
        <v>#NAME?</v>
      </c>
      <c r="F29" s="12" t="e">
        <f ca="1">_xll.BDP($A29,F$1)</f>
        <v>#NAME?</v>
      </c>
      <c r="G29" s="12" t="e">
        <f ca="1">_xll.BDP($A29,G$1)</f>
        <v>#NAME?</v>
      </c>
      <c r="H29" s="12" t="e">
        <f ca="1">_xll.BDP($A29,H$1)</f>
        <v>#NAME?</v>
      </c>
      <c r="I29" s="12" t="e">
        <f ca="1">_xll.BDP($A29,I$1)</f>
        <v>#NAME?</v>
      </c>
      <c r="J29" s="12" t="e">
        <f ca="1">_xll.BDP($A29,J$1)</f>
        <v>#NAME?</v>
      </c>
      <c r="K29" s="12" t="e">
        <f ca="1">_xll.BDP($A29,K$1)</f>
        <v>#NAME?</v>
      </c>
      <c r="L29" s="12" t="e">
        <f ca="1">_xll.BDP($A29,L$1)</f>
        <v>#NAME?</v>
      </c>
      <c r="M29" s="12" t="e">
        <f ca="1">_xll.BDP($A29,M$1)</f>
        <v>#NAME?</v>
      </c>
      <c r="N29" s="12" t="e">
        <f ca="1">_xll.BDP($A29,N$1)</f>
        <v>#NAME?</v>
      </c>
      <c r="O29" s="12" t="e">
        <f ca="1">_xll.BDP($A29,O$1)</f>
        <v>#NAME?</v>
      </c>
      <c r="P29" s="12" t="e">
        <f ca="1">_xll.BDP($A29,P$1)</f>
        <v>#NAME?</v>
      </c>
      <c r="Q29" s="12" t="e">
        <f ca="1">_xll.BDP($A29,Q$1)</f>
        <v>#NAME?</v>
      </c>
      <c r="R29" s="12" t="e">
        <f ca="1">_xll.BDP($A29,R$1)</f>
        <v>#NAME?</v>
      </c>
      <c r="S29" s="12" t="e">
        <f ca="1">_xll.BDP($A29,S$1)</f>
        <v>#NAME?</v>
      </c>
      <c r="T29" s="12" t="e">
        <f ca="1">_xll.BDP($A29,T$1)</f>
        <v>#NAME?</v>
      </c>
      <c r="U29" s="12" t="e">
        <f ca="1">_xll.BDP($A29,U$1)</f>
        <v>#NAME?</v>
      </c>
      <c r="V29" s="12" t="e">
        <f ca="1">_xll.BDP($A29,V$1)</f>
        <v>#NAME?</v>
      </c>
      <c r="W29" s="12" t="e">
        <f ca="1">_xll.BDP($A29,W$1)</f>
        <v>#NAME?</v>
      </c>
      <c r="X29" s="12" t="e">
        <f ca="1">_xll.BDP($A29,X$1)</f>
        <v>#NAME?</v>
      </c>
      <c r="Y29" s="12" t="e">
        <f ca="1">_xll.BDP($A29,Y$1)</f>
        <v>#NAME?</v>
      </c>
      <c r="Z29" s="12" t="e">
        <f ca="1">_xll.BDP($A29,Z$1)</f>
        <v>#NAME?</v>
      </c>
      <c r="AA29" s="12" t="e">
        <f ca="1">_xll.BDP($A29,AA$1)</f>
        <v>#NAME?</v>
      </c>
    </row>
    <row r="30" spans="1:27" x14ac:dyDescent="0.2">
      <c r="A30" s="18" t="s">
        <v>71</v>
      </c>
      <c r="B30" s="12">
        <v>2.027731548990312</v>
      </c>
      <c r="C30" s="12">
        <v>110732</v>
      </c>
      <c r="D30" s="13" t="str">
        <f t="shared" si="0"/>
        <v/>
      </c>
      <c r="E30" s="12" t="e">
        <f ca="1">_xll.BDP($A30,E$1)</f>
        <v>#NAME?</v>
      </c>
      <c r="F30" s="12" t="e">
        <f ca="1">_xll.BDP($A30,F$1)</f>
        <v>#NAME?</v>
      </c>
      <c r="G30" s="12" t="e">
        <f ca="1">_xll.BDP($A30,G$1)</f>
        <v>#NAME?</v>
      </c>
      <c r="H30" s="12" t="e">
        <f ca="1">_xll.BDP($A30,H$1)</f>
        <v>#NAME?</v>
      </c>
      <c r="I30" s="12" t="e">
        <f ca="1">_xll.BDP($A30,I$1)</f>
        <v>#NAME?</v>
      </c>
      <c r="J30" s="12" t="e">
        <f ca="1">_xll.BDP($A30,J$1)</f>
        <v>#NAME?</v>
      </c>
      <c r="K30" s="12" t="e">
        <f ca="1">_xll.BDP($A30,K$1)</f>
        <v>#NAME?</v>
      </c>
      <c r="L30" s="12" t="e">
        <f ca="1">_xll.BDP($A30,L$1)</f>
        <v>#NAME?</v>
      </c>
      <c r="M30" s="12" t="e">
        <f ca="1">_xll.BDP($A30,M$1)</f>
        <v>#NAME?</v>
      </c>
      <c r="N30" s="12" t="e">
        <f ca="1">_xll.BDP($A30,N$1)</f>
        <v>#NAME?</v>
      </c>
      <c r="O30" s="12" t="e">
        <f ca="1">_xll.BDP($A30,O$1)</f>
        <v>#NAME?</v>
      </c>
      <c r="P30" s="12" t="e">
        <f ca="1">_xll.BDP($A30,P$1)</f>
        <v>#NAME?</v>
      </c>
      <c r="Q30" s="12" t="e">
        <f ca="1">_xll.BDP($A30,Q$1)</f>
        <v>#NAME?</v>
      </c>
      <c r="R30" s="12" t="e">
        <f ca="1">_xll.BDP($A30,R$1)</f>
        <v>#NAME?</v>
      </c>
      <c r="S30" s="12" t="e">
        <f ca="1">_xll.BDP($A30,S$1)</f>
        <v>#NAME?</v>
      </c>
      <c r="T30" s="12" t="e">
        <f ca="1">_xll.BDP($A30,T$1)</f>
        <v>#NAME?</v>
      </c>
      <c r="U30" s="12" t="e">
        <f ca="1">_xll.BDP($A30,U$1)</f>
        <v>#NAME?</v>
      </c>
      <c r="V30" s="12" t="e">
        <f ca="1">_xll.BDP($A30,V$1)</f>
        <v>#NAME?</v>
      </c>
      <c r="W30" s="12" t="e">
        <f ca="1">_xll.BDP($A30,W$1)</f>
        <v>#NAME?</v>
      </c>
      <c r="X30" s="12" t="e">
        <f ca="1">_xll.BDP($A30,X$1)</f>
        <v>#NAME?</v>
      </c>
      <c r="Y30" s="12" t="e">
        <f ca="1">_xll.BDP($A30,Y$1)</f>
        <v>#NAME?</v>
      </c>
      <c r="Z30" s="12" t="e">
        <f ca="1">_xll.BDP($A30,Z$1)</f>
        <v>#NAME?</v>
      </c>
      <c r="AA30" s="12" t="e">
        <f ca="1">_xll.BDP($A30,AA$1)</f>
        <v>#NAME?</v>
      </c>
    </row>
    <row r="31" spans="1:27" x14ac:dyDescent="0.2">
      <c r="A31" s="18" t="s">
        <v>89</v>
      </c>
      <c r="B31" s="12">
        <v>4.0125570261805272</v>
      </c>
      <c r="C31" s="12">
        <v>103621</v>
      </c>
      <c r="D31" s="13" t="str">
        <f t="shared" si="0"/>
        <v/>
      </c>
      <c r="E31" s="12" t="e">
        <f ca="1">_xll.BDP($A31,E$1)</f>
        <v>#NAME?</v>
      </c>
      <c r="F31" s="12" t="e">
        <f ca="1">_xll.BDP($A31,F$1)</f>
        <v>#NAME?</v>
      </c>
      <c r="G31" s="12" t="e">
        <f ca="1">_xll.BDP($A31,G$1)</f>
        <v>#NAME?</v>
      </c>
      <c r="H31" s="12" t="e">
        <f ca="1">_xll.BDP($A31,H$1)</f>
        <v>#NAME?</v>
      </c>
      <c r="I31" s="12" t="e">
        <f ca="1">_xll.BDP($A31,I$1)</f>
        <v>#NAME?</v>
      </c>
      <c r="J31" s="12" t="e">
        <f ca="1">_xll.BDP($A31,J$1)</f>
        <v>#NAME?</v>
      </c>
      <c r="K31" s="12" t="e">
        <f ca="1">_xll.BDP($A31,K$1)</f>
        <v>#NAME?</v>
      </c>
      <c r="L31" s="12" t="e">
        <f ca="1">_xll.BDP($A31,L$1)</f>
        <v>#NAME?</v>
      </c>
      <c r="M31" s="12" t="e">
        <f ca="1">_xll.BDP($A31,M$1)</f>
        <v>#NAME?</v>
      </c>
      <c r="N31" s="12" t="e">
        <f ca="1">_xll.BDP($A31,N$1)</f>
        <v>#NAME?</v>
      </c>
      <c r="O31" s="12" t="e">
        <f ca="1">_xll.BDP($A31,O$1)</f>
        <v>#NAME?</v>
      </c>
      <c r="P31" s="12" t="e">
        <f ca="1">_xll.BDP($A31,P$1)</f>
        <v>#NAME?</v>
      </c>
      <c r="Q31" s="12" t="e">
        <f ca="1">_xll.BDP($A31,Q$1)</f>
        <v>#NAME?</v>
      </c>
      <c r="R31" s="12" t="e">
        <f ca="1">_xll.BDP($A31,R$1)</f>
        <v>#NAME?</v>
      </c>
      <c r="S31" s="12" t="e">
        <f ca="1">_xll.BDP($A31,S$1)</f>
        <v>#NAME?</v>
      </c>
      <c r="T31" s="12" t="e">
        <f ca="1">_xll.BDP($A31,T$1)</f>
        <v>#NAME?</v>
      </c>
      <c r="U31" s="12" t="e">
        <f ca="1">_xll.BDP($A31,U$1)</f>
        <v>#NAME?</v>
      </c>
      <c r="V31" s="12" t="e">
        <f ca="1">_xll.BDP($A31,V$1)</f>
        <v>#NAME?</v>
      </c>
      <c r="W31" s="12" t="e">
        <f ca="1">_xll.BDP($A31,W$1)</f>
        <v>#NAME?</v>
      </c>
      <c r="X31" s="12" t="e">
        <f ca="1">_xll.BDP($A31,X$1)</f>
        <v>#NAME?</v>
      </c>
      <c r="Y31" s="12" t="e">
        <f ca="1">_xll.BDP($A31,Y$1)</f>
        <v>#NAME?</v>
      </c>
      <c r="Z31" s="12" t="e">
        <f ca="1">_xll.BDP($A31,Z$1)</f>
        <v>#NAME?</v>
      </c>
      <c r="AA31" s="12" t="e">
        <f ca="1">_xll.BDP($A31,AA$1)</f>
        <v>#NAME?</v>
      </c>
    </row>
    <row r="32" spans="1:27" x14ac:dyDescent="0.2">
      <c r="A32" s="18" t="s">
        <v>308</v>
      </c>
      <c r="B32" s="12">
        <v>-3.22964104297568E-4</v>
      </c>
      <c r="C32" s="12">
        <v>-40000</v>
      </c>
      <c r="D32" s="13" t="str">
        <f t="shared" si="0"/>
        <v>Y</v>
      </c>
      <c r="E32" s="12" t="e">
        <f ca="1">_xll.BDP($A32,E$1)</f>
        <v>#NAME?</v>
      </c>
      <c r="F32" s="12" t="e">
        <f ca="1">_xll.BDP($A32,F$1)</f>
        <v>#NAME?</v>
      </c>
      <c r="G32" s="12" t="e">
        <f ca="1">_xll.BDP($A32,G$1)</f>
        <v>#NAME?</v>
      </c>
      <c r="H32" s="12" t="e">
        <f ca="1">_xll.BDP($A32,H$1)</f>
        <v>#NAME?</v>
      </c>
      <c r="I32" s="12" t="e">
        <f ca="1">_xll.BDP($A32,I$1)</f>
        <v>#NAME?</v>
      </c>
      <c r="J32" s="12" t="e">
        <f ca="1">_xll.BDP($A32,J$1)</f>
        <v>#NAME?</v>
      </c>
      <c r="K32" s="12" t="e">
        <f ca="1">_xll.BDP($A32,K$1)</f>
        <v>#NAME?</v>
      </c>
      <c r="L32" s="12" t="e">
        <f ca="1">_xll.BDP($A32,L$1)</f>
        <v>#NAME?</v>
      </c>
      <c r="M32" s="12" t="e">
        <f ca="1">_xll.BDP($A32,M$1)</f>
        <v>#NAME?</v>
      </c>
      <c r="N32" s="12" t="e">
        <f ca="1">_xll.BDP($A32,N$1)</f>
        <v>#NAME?</v>
      </c>
      <c r="O32" s="12" t="e">
        <f ca="1">_xll.BDP($A32,O$1)</f>
        <v>#NAME?</v>
      </c>
      <c r="P32" s="12" t="e">
        <f ca="1">_xll.BDP($A32,P$1)</f>
        <v>#NAME?</v>
      </c>
      <c r="Q32" s="12" t="e">
        <f ca="1">_xll.BDP($A32,Q$1)</f>
        <v>#NAME?</v>
      </c>
      <c r="R32" s="12" t="e">
        <f ca="1">_xll.BDP($A32,R$1)</f>
        <v>#NAME?</v>
      </c>
      <c r="S32" s="12" t="e">
        <f ca="1">_xll.BDP($A32,S$1)</f>
        <v>#NAME?</v>
      </c>
      <c r="T32" s="12" t="e">
        <f ca="1">_xll.BDP($A32,T$1)</f>
        <v>#NAME?</v>
      </c>
      <c r="U32" s="12" t="e">
        <f ca="1">_xll.BDP($A32,U$1)</f>
        <v>#NAME?</v>
      </c>
      <c r="V32" s="12" t="e">
        <f ca="1">_xll.BDP($A32,V$1)</f>
        <v>#NAME?</v>
      </c>
      <c r="W32" s="12" t="e">
        <f ca="1">_xll.BDP($A32,W$1)</f>
        <v>#NAME?</v>
      </c>
      <c r="X32" s="12" t="e">
        <f ca="1">_xll.BDP($A32,X$1)</f>
        <v>#NAME?</v>
      </c>
      <c r="Y32" s="12" t="e">
        <f ca="1">_xll.BDP($A32,Y$1)</f>
        <v>#NAME?</v>
      </c>
      <c r="Z32" s="12" t="e">
        <f ca="1">_xll.BDP($A32,Z$1)</f>
        <v>#NAME?</v>
      </c>
      <c r="AA32" s="12" t="e">
        <f ca="1">_xll.BDP($A32,AA$1)</f>
        <v>#NAME?</v>
      </c>
    </row>
    <row r="33" spans="1:27" x14ac:dyDescent="0.2">
      <c r="A33" s="18" t="s">
        <v>32</v>
      </c>
      <c r="B33" s="12">
        <v>3.2317262519798446</v>
      </c>
      <c r="C33" s="12">
        <v>185219</v>
      </c>
      <c r="D33" s="13" t="str">
        <f t="shared" si="0"/>
        <v/>
      </c>
      <c r="E33" s="12" t="e">
        <f ca="1">_xll.BDP($A33,E$1)</f>
        <v>#NAME?</v>
      </c>
      <c r="F33" s="12" t="e">
        <f ca="1">_xll.BDP($A33,F$1)</f>
        <v>#NAME?</v>
      </c>
      <c r="G33" s="12" t="e">
        <f ca="1">_xll.BDP($A33,G$1)</f>
        <v>#NAME?</v>
      </c>
      <c r="H33" s="12" t="e">
        <f ca="1">_xll.BDP($A33,H$1)</f>
        <v>#NAME?</v>
      </c>
      <c r="I33" s="12" t="e">
        <f ca="1">_xll.BDP($A33,I$1)</f>
        <v>#NAME?</v>
      </c>
      <c r="J33" s="12" t="e">
        <f ca="1">_xll.BDP($A33,J$1)</f>
        <v>#NAME?</v>
      </c>
      <c r="K33" s="12" t="e">
        <f ca="1">_xll.BDP($A33,K$1)</f>
        <v>#NAME?</v>
      </c>
      <c r="L33" s="12" t="e">
        <f ca="1">_xll.BDP($A33,L$1)</f>
        <v>#NAME?</v>
      </c>
      <c r="M33" s="12" t="e">
        <f ca="1">_xll.BDP($A33,M$1)</f>
        <v>#NAME?</v>
      </c>
      <c r="N33" s="12" t="e">
        <f ca="1">_xll.BDP($A33,N$1)</f>
        <v>#NAME?</v>
      </c>
      <c r="O33" s="12" t="e">
        <f ca="1">_xll.BDP($A33,O$1)</f>
        <v>#NAME?</v>
      </c>
      <c r="P33" s="12" t="e">
        <f ca="1">_xll.BDP($A33,P$1)</f>
        <v>#NAME?</v>
      </c>
      <c r="Q33" s="12" t="e">
        <f ca="1">_xll.BDP($A33,Q$1)</f>
        <v>#NAME?</v>
      </c>
      <c r="R33" s="12" t="e">
        <f ca="1">_xll.BDP($A33,R$1)</f>
        <v>#NAME?</v>
      </c>
      <c r="S33" s="12" t="e">
        <f ca="1">_xll.BDP($A33,S$1)</f>
        <v>#NAME?</v>
      </c>
      <c r="T33" s="12" t="e">
        <f ca="1">_xll.BDP($A33,T$1)</f>
        <v>#NAME?</v>
      </c>
      <c r="U33" s="12" t="e">
        <f ca="1">_xll.BDP($A33,U$1)</f>
        <v>#NAME?</v>
      </c>
      <c r="V33" s="12" t="e">
        <f ca="1">_xll.BDP($A33,V$1)</f>
        <v>#NAME?</v>
      </c>
      <c r="W33" s="12" t="e">
        <f ca="1">_xll.BDP($A33,W$1)</f>
        <v>#NAME?</v>
      </c>
      <c r="X33" s="12" t="e">
        <f ca="1">_xll.BDP($A33,X$1)</f>
        <v>#NAME?</v>
      </c>
      <c r="Y33" s="12" t="e">
        <f ca="1">_xll.BDP($A33,Y$1)</f>
        <v>#NAME?</v>
      </c>
      <c r="Z33" s="12" t="e">
        <f ca="1">_xll.BDP($A33,Z$1)</f>
        <v>#NAME?</v>
      </c>
      <c r="AA33" s="12" t="e">
        <f ca="1">_xll.BDP($A33,AA$1)</f>
        <v>#NAME?</v>
      </c>
    </row>
    <row r="34" spans="1:27" x14ac:dyDescent="0.2">
      <c r="A34" s="18" t="s">
        <v>44</v>
      </c>
      <c r="B34" s="12">
        <v>3.3073187976297485</v>
      </c>
      <c r="C34" s="12">
        <v>585033</v>
      </c>
      <c r="D34" s="13" t="str">
        <f t="shared" ref="D34:D65" si="1">IF(RIGHT(A34,4)="CALL","Y","")</f>
        <v/>
      </c>
      <c r="E34" s="12" t="e">
        <f ca="1">_xll.BDP($A34,E$1)</f>
        <v>#NAME?</v>
      </c>
      <c r="F34" s="12" t="e">
        <f ca="1">_xll.BDP($A34,F$1)</f>
        <v>#NAME?</v>
      </c>
      <c r="G34" s="12" t="e">
        <f ca="1">_xll.BDP($A34,G$1)</f>
        <v>#NAME?</v>
      </c>
      <c r="H34" s="12" t="e">
        <f ca="1">_xll.BDP($A34,H$1)</f>
        <v>#NAME?</v>
      </c>
      <c r="I34" s="12" t="e">
        <f ca="1">_xll.BDP($A34,I$1)</f>
        <v>#NAME?</v>
      </c>
      <c r="J34" s="12" t="e">
        <f ca="1">_xll.BDP($A34,J$1)</f>
        <v>#NAME?</v>
      </c>
      <c r="K34" s="12" t="e">
        <f ca="1">_xll.BDP($A34,K$1)</f>
        <v>#NAME?</v>
      </c>
      <c r="L34" s="12" t="e">
        <f ca="1">_xll.BDP($A34,L$1)</f>
        <v>#NAME?</v>
      </c>
      <c r="M34" s="12" t="e">
        <f ca="1">_xll.BDP($A34,M$1)</f>
        <v>#NAME?</v>
      </c>
      <c r="N34" s="12" t="e">
        <f ca="1">_xll.BDP($A34,N$1)</f>
        <v>#NAME?</v>
      </c>
      <c r="O34" s="12" t="e">
        <f ca="1">_xll.BDP($A34,O$1)</f>
        <v>#NAME?</v>
      </c>
      <c r="P34" s="12" t="e">
        <f ca="1">_xll.BDP($A34,P$1)</f>
        <v>#NAME?</v>
      </c>
      <c r="Q34" s="12" t="e">
        <f ca="1">_xll.BDP($A34,Q$1)</f>
        <v>#NAME?</v>
      </c>
      <c r="R34" s="12" t="e">
        <f ca="1">_xll.BDP($A34,R$1)</f>
        <v>#NAME?</v>
      </c>
      <c r="S34" s="12" t="e">
        <f ca="1">_xll.BDP($A34,S$1)</f>
        <v>#NAME?</v>
      </c>
      <c r="T34" s="12" t="e">
        <f ca="1">_xll.BDP($A34,T$1)</f>
        <v>#NAME?</v>
      </c>
      <c r="U34" s="12" t="e">
        <f ca="1">_xll.BDP($A34,U$1)</f>
        <v>#NAME?</v>
      </c>
      <c r="V34" s="12" t="e">
        <f ca="1">_xll.BDP($A34,V$1)</f>
        <v>#NAME?</v>
      </c>
      <c r="W34" s="12" t="e">
        <f ca="1">_xll.BDP($A34,W$1)</f>
        <v>#NAME?</v>
      </c>
      <c r="X34" s="12" t="e">
        <f ca="1">_xll.BDP($A34,X$1)</f>
        <v>#NAME?</v>
      </c>
      <c r="Y34" s="12" t="e">
        <f ca="1">_xll.BDP($A34,Y$1)</f>
        <v>#NAME?</v>
      </c>
      <c r="Z34" s="12" t="e">
        <f ca="1">_xll.BDP($A34,Z$1)</f>
        <v>#NAME?</v>
      </c>
      <c r="AA34" s="12" t="e">
        <f ca="1">_xll.BDP($A34,AA$1)</f>
        <v>#NAME?</v>
      </c>
    </row>
    <row r="35" spans="1:27" x14ac:dyDescent="0.2">
      <c r="A35" s="18" t="s">
        <v>324</v>
      </c>
      <c r="B35" s="12">
        <v>-4.0370513037196E-4</v>
      </c>
      <c r="C35" s="12">
        <v>-100000</v>
      </c>
      <c r="D35" s="13" t="str">
        <f t="shared" si="1"/>
        <v>Y</v>
      </c>
      <c r="E35" s="12" t="e">
        <f ca="1">_xll.BDP($A35,E$1)</f>
        <v>#NAME?</v>
      </c>
      <c r="F35" s="12" t="e">
        <f ca="1">_xll.BDP($A35,F$1)</f>
        <v>#NAME?</v>
      </c>
      <c r="G35" s="12" t="e">
        <f ca="1">_xll.BDP($A35,G$1)</f>
        <v>#NAME?</v>
      </c>
      <c r="H35" s="12" t="e">
        <f ca="1">_xll.BDP($A35,H$1)</f>
        <v>#NAME?</v>
      </c>
      <c r="I35" s="12" t="e">
        <f ca="1">_xll.BDP($A35,I$1)</f>
        <v>#NAME?</v>
      </c>
      <c r="J35" s="12" t="e">
        <f ca="1">_xll.BDP($A35,J$1)</f>
        <v>#NAME?</v>
      </c>
      <c r="K35" s="12" t="e">
        <f ca="1">_xll.BDP($A35,K$1)</f>
        <v>#NAME?</v>
      </c>
      <c r="L35" s="12" t="e">
        <f ca="1">_xll.BDP($A35,L$1)</f>
        <v>#NAME?</v>
      </c>
      <c r="M35" s="12" t="e">
        <f ca="1">_xll.BDP($A35,M$1)</f>
        <v>#NAME?</v>
      </c>
      <c r="N35" s="12" t="e">
        <f ca="1">_xll.BDP($A35,N$1)</f>
        <v>#NAME?</v>
      </c>
      <c r="O35" s="12" t="e">
        <f ca="1">_xll.BDP($A35,O$1)</f>
        <v>#NAME?</v>
      </c>
      <c r="P35" s="12" t="e">
        <f ca="1">_xll.BDP($A35,P$1)</f>
        <v>#NAME?</v>
      </c>
      <c r="Q35" s="12" t="e">
        <f ca="1">_xll.BDP($A35,Q$1)</f>
        <v>#NAME?</v>
      </c>
      <c r="R35" s="12" t="e">
        <f ca="1">_xll.BDP($A35,R$1)</f>
        <v>#NAME?</v>
      </c>
      <c r="S35" s="12" t="e">
        <f ca="1">_xll.BDP($A35,S$1)</f>
        <v>#NAME?</v>
      </c>
      <c r="T35" s="12" t="e">
        <f ca="1">_xll.BDP($A35,T$1)</f>
        <v>#NAME?</v>
      </c>
      <c r="U35" s="12" t="e">
        <f ca="1">_xll.BDP($A35,U$1)</f>
        <v>#NAME?</v>
      </c>
      <c r="V35" s="12" t="e">
        <f ca="1">_xll.BDP($A35,V$1)</f>
        <v>#NAME?</v>
      </c>
      <c r="W35" s="12" t="e">
        <f ca="1">_xll.BDP($A35,W$1)</f>
        <v>#NAME?</v>
      </c>
      <c r="X35" s="12" t="e">
        <f ca="1">_xll.BDP($A35,X$1)</f>
        <v>#NAME?</v>
      </c>
      <c r="Y35" s="12" t="e">
        <f ca="1">_xll.BDP($A35,Y$1)</f>
        <v>#NAME?</v>
      </c>
      <c r="Z35" s="12" t="e">
        <f ca="1">_xll.BDP($A35,Z$1)</f>
        <v>#NAME?</v>
      </c>
      <c r="AA35" s="12" t="e">
        <f ca="1">_xll.BDP($A35,AA$1)</f>
        <v>#NAME?</v>
      </c>
    </row>
    <row r="36" spans="1:27" x14ac:dyDescent="0.2">
      <c r="A36" s="18" t="s">
        <v>328</v>
      </c>
      <c r="B36" s="12">
        <v>-2.1530940286504531E-4</v>
      </c>
      <c r="C36" s="12">
        <v>-160000</v>
      </c>
      <c r="D36" s="13" t="str">
        <f t="shared" si="1"/>
        <v>Y</v>
      </c>
      <c r="E36" s="12" t="e">
        <f ca="1">_xll.BDP($A36,E$1)</f>
        <v>#NAME?</v>
      </c>
      <c r="F36" s="12" t="e">
        <f ca="1">_xll.BDP($A36,F$1)</f>
        <v>#NAME?</v>
      </c>
      <c r="G36" s="12" t="e">
        <f ca="1">_xll.BDP($A36,G$1)</f>
        <v>#NAME?</v>
      </c>
      <c r="H36" s="12" t="e">
        <f ca="1">_xll.BDP($A36,H$1)</f>
        <v>#NAME?</v>
      </c>
      <c r="I36" s="12" t="e">
        <f ca="1">_xll.BDP($A36,I$1)</f>
        <v>#NAME?</v>
      </c>
      <c r="J36" s="12" t="e">
        <f ca="1">_xll.BDP($A36,J$1)</f>
        <v>#NAME?</v>
      </c>
      <c r="K36" s="12" t="e">
        <f ca="1">_xll.BDP($A36,K$1)</f>
        <v>#NAME?</v>
      </c>
      <c r="L36" s="12" t="e">
        <f ca="1">_xll.BDP($A36,L$1)</f>
        <v>#NAME?</v>
      </c>
      <c r="M36" s="12" t="e">
        <f ca="1">_xll.BDP($A36,M$1)</f>
        <v>#NAME?</v>
      </c>
      <c r="N36" s="12" t="e">
        <f ca="1">_xll.BDP($A36,N$1)</f>
        <v>#NAME?</v>
      </c>
      <c r="O36" s="12" t="e">
        <f ca="1">_xll.BDP($A36,O$1)</f>
        <v>#NAME?</v>
      </c>
      <c r="P36" s="12" t="e">
        <f ca="1">_xll.BDP($A36,P$1)</f>
        <v>#NAME?</v>
      </c>
      <c r="Q36" s="12" t="e">
        <f ca="1">_xll.BDP($A36,Q$1)</f>
        <v>#NAME?</v>
      </c>
      <c r="R36" s="12" t="e">
        <f ca="1">_xll.BDP($A36,R$1)</f>
        <v>#NAME?</v>
      </c>
      <c r="S36" s="12" t="e">
        <f ca="1">_xll.BDP($A36,S$1)</f>
        <v>#NAME?</v>
      </c>
      <c r="T36" s="12" t="e">
        <f ca="1">_xll.BDP($A36,T$1)</f>
        <v>#NAME?</v>
      </c>
      <c r="U36" s="12" t="e">
        <f ca="1">_xll.BDP($A36,U$1)</f>
        <v>#NAME?</v>
      </c>
      <c r="V36" s="12" t="e">
        <f ca="1">_xll.BDP($A36,V$1)</f>
        <v>#NAME?</v>
      </c>
      <c r="W36" s="12" t="e">
        <f ca="1">_xll.BDP($A36,W$1)</f>
        <v>#NAME?</v>
      </c>
      <c r="X36" s="12" t="e">
        <f ca="1">_xll.BDP($A36,X$1)</f>
        <v>#NAME?</v>
      </c>
      <c r="Y36" s="12" t="e">
        <f ca="1">_xll.BDP($A36,Y$1)</f>
        <v>#NAME?</v>
      </c>
      <c r="Z36" s="12" t="e">
        <f ca="1">_xll.BDP($A36,Z$1)</f>
        <v>#NAME?</v>
      </c>
      <c r="AA36" s="12" t="e">
        <f ca="1">_xll.BDP($A36,AA$1)</f>
        <v>#NAME?</v>
      </c>
    </row>
    <row r="37" spans="1:27" x14ac:dyDescent="0.2">
      <c r="A37" s="18" t="s">
        <v>327</v>
      </c>
      <c r="B37" s="12">
        <v>-3.3642094197663328E-3</v>
      </c>
      <c r="C37" s="12">
        <v>-100000</v>
      </c>
      <c r="D37" s="13" t="str">
        <f t="shared" si="1"/>
        <v>Y</v>
      </c>
      <c r="E37" s="12" t="e">
        <f ca="1">_xll.BDP($A37,E$1)</f>
        <v>#NAME?</v>
      </c>
      <c r="F37" s="12" t="e">
        <f ca="1">_xll.BDP($A37,F$1)</f>
        <v>#NAME?</v>
      </c>
      <c r="G37" s="12" t="e">
        <f ca="1">_xll.BDP($A37,G$1)</f>
        <v>#NAME?</v>
      </c>
      <c r="H37" s="12" t="e">
        <f ca="1">_xll.BDP($A37,H$1)</f>
        <v>#NAME?</v>
      </c>
      <c r="I37" s="12" t="e">
        <f ca="1">_xll.BDP($A37,I$1)</f>
        <v>#NAME?</v>
      </c>
      <c r="J37" s="12" t="e">
        <f ca="1">_xll.BDP($A37,J$1)</f>
        <v>#NAME?</v>
      </c>
      <c r="K37" s="12" t="e">
        <f ca="1">_xll.BDP($A37,K$1)</f>
        <v>#NAME?</v>
      </c>
      <c r="L37" s="12" t="e">
        <f ca="1">_xll.BDP($A37,L$1)</f>
        <v>#NAME?</v>
      </c>
      <c r="M37" s="12" t="e">
        <f ca="1">_xll.BDP($A37,M$1)</f>
        <v>#NAME?</v>
      </c>
      <c r="N37" s="12" t="e">
        <f ca="1">_xll.BDP($A37,N$1)</f>
        <v>#NAME?</v>
      </c>
      <c r="O37" s="12" t="e">
        <f ca="1">_xll.BDP($A37,O$1)</f>
        <v>#NAME?</v>
      </c>
      <c r="P37" s="12" t="e">
        <f ca="1">_xll.BDP($A37,P$1)</f>
        <v>#NAME?</v>
      </c>
      <c r="Q37" s="12" t="e">
        <f ca="1">_xll.BDP($A37,Q$1)</f>
        <v>#NAME?</v>
      </c>
      <c r="R37" s="12" t="e">
        <f ca="1">_xll.BDP($A37,R$1)</f>
        <v>#NAME?</v>
      </c>
      <c r="S37" s="12" t="e">
        <f ca="1">_xll.BDP($A37,S$1)</f>
        <v>#NAME?</v>
      </c>
      <c r="T37" s="12" t="e">
        <f ca="1">_xll.BDP($A37,T$1)</f>
        <v>#NAME?</v>
      </c>
      <c r="U37" s="12" t="e">
        <f ca="1">_xll.BDP($A37,U$1)</f>
        <v>#NAME?</v>
      </c>
      <c r="V37" s="12" t="e">
        <f ca="1">_xll.BDP($A37,V$1)</f>
        <v>#NAME?</v>
      </c>
      <c r="W37" s="12" t="e">
        <f ca="1">_xll.BDP($A37,W$1)</f>
        <v>#NAME?</v>
      </c>
      <c r="X37" s="12" t="e">
        <f ca="1">_xll.BDP($A37,X$1)</f>
        <v>#NAME?</v>
      </c>
      <c r="Y37" s="12" t="e">
        <f ca="1">_xll.BDP($A37,Y$1)</f>
        <v>#NAME?</v>
      </c>
      <c r="Z37" s="12" t="e">
        <f ca="1">_xll.BDP($A37,Z$1)</f>
        <v>#NAME?</v>
      </c>
      <c r="AA37" s="12" t="e">
        <f ca="1">_xll.BDP($A37,AA$1)</f>
        <v>#NAME?</v>
      </c>
    </row>
    <row r="38" spans="1:27" x14ac:dyDescent="0.2">
      <c r="A38" s="18" t="s">
        <v>112</v>
      </c>
      <c r="B38" s="12">
        <v>4.1385761293518355</v>
      </c>
      <c r="C38" s="12">
        <v>259948</v>
      </c>
      <c r="D38" s="13" t="str">
        <f t="shared" si="1"/>
        <v/>
      </c>
      <c r="E38" s="12" t="e">
        <f ca="1">_xll.BDP($A38,E$1)</f>
        <v>#NAME?</v>
      </c>
      <c r="F38" s="12" t="e">
        <f ca="1">_xll.BDP($A38,F$1)</f>
        <v>#NAME?</v>
      </c>
      <c r="G38" s="12" t="e">
        <f ca="1">_xll.BDP($A38,G$1)</f>
        <v>#NAME?</v>
      </c>
      <c r="H38" s="12" t="e">
        <f ca="1">_xll.BDP($A38,H$1)</f>
        <v>#NAME?</v>
      </c>
      <c r="I38" s="12" t="e">
        <f ca="1">_xll.BDP($A38,I$1)</f>
        <v>#NAME?</v>
      </c>
      <c r="J38" s="12" t="e">
        <f ca="1">_xll.BDP($A38,J$1)</f>
        <v>#NAME?</v>
      </c>
      <c r="K38" s="12" t="e">
        <f ca="1">_xll.BDP($A38,K$1)</f>
        <v>#NAME?</v>
      </c>
      <c r="L38" s="12" t="e">
        <f ca="1">_xll.BDP($A38,L$1)</f>
        <v>#NAME?</v>
      </c>
      <c r="M38" s="12" t="e">
        <f ca="1">_xll.BDP($A38,M$1)</f>
        <v>#NAME?</v>
      </c>
      <c r="N38" s="12" t="e">
        <f ca="1">_xll.BDP($A38,N$1)</f>
        <v>#NAME?</v>
      </c>
      <c r="O38" s="12" t="e">
        <f ca="1">_xll.BDP($A38,O$1)</f>
        <v>#NAME?</v>
      </c>
      <c r="P38" s="12" t="e">
        <f ca="1">_xll.BDP($A38,P$1)</f>
        <v>#NAME?</v>
      </c>
      <c r="Q38" s="12" t="e">
        <f ca="1">_xll.BDP($A38,Q$1)</f>
        <v>#NAME?</v>
      </c>
      <c r="R38" s="12" t="e">
        <f ca="1">_xll.BDP($A38,R$1)</f>
        <v>#NAME?</v>
      </c>
      <c r="S38" s="12" t="e">
        <f ca="1">_xll.BDP($A38,S$1)</f>
        <v>#NAME?</v>
      </c>
      <c r="T38" s="12" t="e">
        <f ca="1">_xll.BDP($A38,T$1)</f>
        <v>#NAME?</v>
      </c>
      <c r="U38" s="12" t="e">
        <f ca="1">_xll.BDP($A38,U$1)</f>
        <v>#NAME?</v>
      </c>
      <c r="V38" s="12" t="e">
        <f ca="1">_xll.BDP($A38,V$1)</f>
        <v>#NAME?</v>
      </c>
      <c r="W38" s="12" t="e">
        <f ca="1">_xll.BDP($A38,W$1)</f>
        <v>#NAME?</v>
      </c>
      <c r="X38" s="12" t="e">
        <f ca="1">_xll.BDP($A38,X$1)</f>
        <v>#NAME?</v>
      </c>
      <c r="Y38" s="12" t="e">
        <f ca="1">_xll.BDP($A38,Y$1)</f>
        <v>#NAME?</v>
      </c>
      <c r="Z38" s="12" t="e">
        <f ca="1">_xll.BDP($A38,Z$1)</f>
        <v>#NAME?</v>
      </c>
      <c r="AA38" s="12" t="e">
        <f ca="1">_xll.BDP($A38,AA$1)</f>
        <v>#NAME?</v>
      </c>
    </row>
    <row r="39" spans="1:27" x14ac:dyDescent="0.2">
      <c r="A39" s="18" t="s">
        <v>313</v>
      </c>
      <c r="B39" s="12">
        <v>-4.8982889151797807E-3</v>
      </c>
      <c r="C39" s="12">
        <v>-130000</v>
      </c>
      <c r="D39" s="13" t="str">
        <f t="shared" si="1"/>
        <v>Y</v>
      </c>
      <c r="E39" s="12" t="e">
        <f ca="1">_xll.BDP($A39,E$1)</f>
        <v>#NAME?</v>
      </c>
      <c r="F39" s="12" t="e">
        <f ca="1">_xll.BDP($A39,F$1)</f>
        <v>#NAME?</v>
      </c>
      <c r="G39" s="12" t="e">
        <f ca="1">_xll.BDP($A39,G$1)</f>
        <v>#NAME?</v>
      </c>
      <c r="H39" s="12" t="e">
        <f ca="1">_xll.BDP($A39,H$1)</f>
        <v>#NAME?</v>
      </c>
      <c r="I39" s="12" t="e">
        <f ca="1">_xll.BDP($A39,I$1)</f>
        <v>#NAME?</v>
      </c>
      <c r="J39" s="12" t="e">
        <f ca="1">_xll.BDP($A39,J$1)</f>
        <v>#NAME?</v>
      </c>
      <c r="K39" s="12" t="e">
        <f ca="1">_xll.BDP($A39,K$1)</f>
        <v>#NAME?</v>
      </c>
      <c r="L39" s="12" t="e">
        <f ca="1">_xll.BDP($A39,L$1)</f>
        <v>#NAME?</v>
      </c>
      <c r="M39" s="12" t="e">
        <f ca="1">_xll.BDP($A39,M$1)</f>
        <v>#NAME?</v>
      </c>
      <c r="N39" s="12" t="e">
        <f ca="1">_xll.BDP($A39,N$1)</f>
        <v>#NAME?</v>
      </c>
      <c r="O39" s="12" t="e">
        <f ca="1">_xll.BDP($A39,O$1)</f>
        <v>#NAME?</v>
      </c>
      <c r="P39" s="12" t="e">
        <f ca="1">_xll.BDP($A39,P$1)</f>
        <v>#NAME?</v>
      </c>
      <c r="Q39" s="12" t="e">
        <f ca="1">_xll.BDP($A39,Q$1)</f>
        <v>#NAME?</v>
      </c>
      <c r="R39" s="12" t="e">
        <f ca="1">_xll.BDP($A39,R$1)</f>
        <v>#NAME?</v>
      </c>
      <c r="S39" s="12" t="e">
        <f ca="1">_xll.BDP($A39,S$1)</f>
        <v>#NAME?</v>
      </c>
      <c r="T39" s="12" t="e">
        <f ca="1">_xll.BDP($A39,T$1)</f>
        <v>#NAME?</v>
      </c>
      <c r="U39" s="12" t="e">
        <f ca="1">_xll.BDP($A39,U$1)</f>
        <v>#NAME?</v>
      </c>
      <c r="V39" s="12" t="e">
        <f ca="1">_xll.BDP($A39,V$1)</f>
        <v>#NAME?</v>
      </c>
      <c r="W39" s="12" t="e">
        <f ca="1">_xll.BDP($A39,W$1)</f>
        <v>#NAME?</v>
      </c>
      <c r="X39" s="12" t="e">
        <f ca="1">_xll.BDP($A39,X$1)</f>
        <v>#NAME?</v>
      </c>
      <c r="Y39" s="12" t="e">
        <f ca="1">_xll.BDP($A39,Y$1)</f>
        <v>#NAME?</v>
      </c>
      <c r="Z39" s="12" t="e">
        <f ca="1">_xll.BDP($A39,Z$1)</f>
        <v>#NAME?</v>
      </c>
      <c r="AA39" s="12" t="e">
        <f ca="1">_xll.BDP($A39,AA$1)</f>
        <v>#NAME?</v>
      </c>
    </row>
    <row r="40" spans="1:27" x14ac:dyDescent="0.2">
      <c r="A40" s="18" t="s">
        <v>315</v>
      </c>
      <c r="B40" s="12">
        <v>-6.7284188395326657E-5</v>
      </c>
      <c r="C40" s="12">
        <v>-50000</v>
      </c>
      <c r="D40" s="13" t="str">
        <f t="shared" si="1"/>
        <v>Y</v>
      </c>
      <c r="E40" s="12" t="e">
        <f ca="1">_xll.BDP($A40,E$1)</f>
        <v>#NAME?</v>
      </c>
      <c r="F40" s="12" t="e">
        <f ca="1">_xll.BDP($A40,F$1)</f>
        <v>#NAME?</v>
      </c>
      <c r="G40" s="12" t="e">
        <f ca="1">_xll.BDP($A40,G$1)</f>
        <v>#NAME?</v>
      </c>
      <c r="H40" s="12" t="e">
        <f ca="1">_xll.BDP($A40,H$1)</f>
        <v>#NAME?</v>
      </c>
      <c r="I40" s="12" t="e">
        <f ca="1">_xll.BDP($A40,I$1)</f>
        <v>#NAME?</v>
      </c>
      <c r="J40" s="12" t="e">
        <f ca="1">_xll.BDP($A40,J$1)</f>
        <v>#NAME?</v>
      </c>
      <c r="K40" s="12" t="e">
        <f ca="1">_xll.BDP($A40,K$1)</f>
        <v>#NAME?</v>
      </c>
      <c r="L40" s="12" t="e">
        <f ca="1">_xll.BDP($A40,L$1)</f>
        <v>#NAME?</v>
      </c>
      <c r="M40" s="12" t="e">
        <f ca="1">_xll.BDP($A40,M$1)</f>
        <v>#NAME?</v>
      </c>
      <c r="N40" s="12" t="e">
        <f ca="1">_xll.BDP($A40,N$1)</f>
        <v>#NAME?</v>
      </c>
      <c r="O40" s="12" t="e">
        <f ca="1">_xll.BDP($A40,O$1)</f>
        <v>#NAME?</v>
      </c>
      <c r="P40" s="12" t="e">
        <f ca="1">_xll.BDP($A40,P$1)</f>
        <v>#NAME?</v>
      </c>
      <c r="Q40" s="12" t="e">
        <f ca="1">_xll.BDP($A40,Q$1)</f>
        <v>#NAME?</v>
      </c>
      <c r="R40" s="12" t="e">
        <f ca="1">_xll.BDP($A40,R$1)</f>
        <v>#NAME?</v>
      </c>
      <c r="S40" s="12" t="e">
        <f ca="1">_xll.BDP($A40,S$1)</f>
        <v>#NAME?</v>
      </c>
      <c r="T40" s="12" t="e">
        <f ca="1">_xll.BDP($A40,T$1)</f>
        <v>#NAME?</v>
      </c>
      <c r="U40" s="12" t="e">
        <f ca="1">_xll.BDP($A40,U$1)</f>
        <v>#NAME?</v>
      </c>
      <c r="V40" s="12" t="e">
        <f ca="1">_xll.BDP($A40,V$1)</f>
        <v>#NAME?</v>
      </c>
      <c r="W40" s="12" t="e">
        <f ca="1">_xll.BDP($A40,W$1)</f>
        <v>#NAME?</v>
      </c>
      <c r="X40" s="12" t="e">
        <f ca="1">_xll.BDP($A40,X$1)</f>
        <v>#NAME?</v>
      </c>
      <c r="Y40" s="12" t="e">
        <f ca="1">_xll.BDP($A40,Y$1)</f>
        <v>#NAME?</v>
      </c>
      <c r="Z40" s="12" t="e">
        <f ca="1">_xll.BDP($A40,Z$1)</f>
        <v>#NAME?</v>
      </c>
      <c r="AA40" s="12" t="e">
        <f ca="1">_xll.BDP($A40,AA$1)</f>
        <v>#NAME?</v>
      </c>
    </row>
    <row r="41" spans="1:27" x14ac:dyDescent="0.2">
      <c r="A41" s="18" t="s">
        <v>53</v>
      </c>
      <c r="B41" s="12">
        <v>3.7703313965047927</v>
      </c>
      <c r="C41" s="12">
        <v>466966</v>
      </c>
      <c r="D41" s="13" t="str">
        <f t="shared" si="1"/>
        <v/>
      </c>
      <c r="E41" s="12" t="e">
        <f ca="1">_xll.BDP($A41,E$1)</f>
        <v>#NAME?</v>
      </c>
      <c r="F41" s="12" t="e">
        <f ca="1">_xll.BDP($A41,F$1)</f>
        <v>#NAME?</v>
      </c>
      <c r="G41" s="12" t="e">
        <f ca="1">_xll.BDP($A41,G$1)</f>
        <v>#NAME?</v>
      </c>
      <c r="H41" s="12" t="e">
        <f ca="1">_xll.BDP($A41,H$1)</f>
        <v>#NAME?</v>
      </c>
      <c r="I41" s="12" t="e">
        <f ca="1">_xll.BDP($A41,I$1)</f>
        <v>#NAME?</v>
      </c>
      <c r="J41" s="12" t="e">
        <f ca="1">_xll.BDP($A41,J$1)</f>
        <v>#NAME?</v>
      </c>
      <c r="K41" s="12" t="e">
        <f ca="1">_xll.BDP($A41,K$1)</f>
        <v>#NAME?</v>
      </c>
      <c r="L41" s="12" t="e">
        <f ca="1">_xll.BDP($A41,L$1)</f>
        <v>#NAME?</v>
      </c>
      <c r="M41" s="12" t="e">
        <f ca="1">_xll.BDP($A41,M$1)</f>
        <v>#NAME?</v>
      </c>
      <c r="N41" s="12" t="e">
        <f ca="1">_xll.BDP($A41,N$1)</f>
        <v>#NAME?</v>
      </c>
      <c r="O41" s="12" t="e">
        <f ca="1">_xll.BDP($A41,O$1)</f>
        <v>#NAME?</v>
      </c>
      <c r="P41" s="12" t="e">
        <f ca="1">_xll.BDP($A41,P$1)</f>
        <v>#NAME?</v>
      </c>
      <c r="Q41" s="12" t="e">
        <f ca="1">_xll.BDP($A41,Q$1)</f>
        <v>#NAME?</v>
      </c>
      <c r="R41" s="12" t="e">
        <f ca="1">_xll.BDP($A41,R$1)</f>
        <v>#NAME?</v>
      </c>
      <c r="S41" s="12" t="e">
        <f ca="1">_xll.BDP($A41,S$1)</f>
        <v>#NAME?</v>
      </c>
      <c r="T41" s="12" t="e">
        <f ca="1">_xll.BDP($A41,T$1)</f>
        <v>#NAME?</v>
      </c>
      <c r="U41" s="12" t="e">
        <f ca="1">_xll.BDP($A41,U$1)</f>
        <v>#NAME?</v>
      </c>
      <c r="V41" s="12" t="e">
        <f ca="1">_xll.BDP($A41,V$1)</f>
        <v>#NAME?</v>
      </c>
      <c r="W41" s="12" t="e">
        <f ca="1">_xll.BDP($A41,W$1)</f>
        <v>#NAME?</v>
      </c>
      <c r="X41" s="12" t="e">
        <f ca="1">_xll.BDP($A41,X$1)</f>
        <v>#NAME?</v>
      </c>
      <c r="Y41" s="12" t="e">
        <f ca="1">_xll.BDP($A41,Y$1)</f>
        <v>#NAME?</v>
      </c>
      <c r="Z41" s="12" t="e">
        <f ca="1">_xll.BDP($A41,Z$1)</f>
        <v>#NAME?</v>
      </c>
      <c r="AA41" s="12" t="e">
        <f ca="1">_xll.BDP($A41,AA$1)</f>
        <v>#NAME?</v>
      </c>
    </row>
    <row r="42" spans="1:27" x14ac:dyDescent="0.2">
      <c r="A42" s="18" t="s">
        <v>33</v>
      </c>
      <c r="B42" s="12">
        <v>2.0971675856247733</v>
      </c>
      <c r="C42" s="12">
        <v>50159</v>
      </c>
      <c r="D42" s="13" t="str">
        <f t="shared" si="1"/>
        <v/>
      </c>
      <c r="E42" s="12" t="e">
        <f ca="1">_xll.BDP($A42,E$1)</f>
        <v>#NAME?</v>
      </c>
      <c r="F42" s="12" t="e">
        <f ca="1">_xll.BDP($A42,F$1)</f>
        <v>#NAME?</v>
      </c>
      <c r="G42" s="12" t="e">
        <f ca="1">_xll.BDP($A42,G$1)</f>
        <v>#NAME?</v>
      </c>
      <c r="H42" s="12" t="e">
        <f ca="1">_xll.BDP($A42,H$1)</f>
        <v>#NAME?</v>
      </c>
      <c r="I42" s="12" t="e">
        <f ca="1">_xll.BDP($A42,I$1)</f>
        <v>#NAME?</v>
      </c>
      <c r="J42" s="12" t="e">
        <f ca="1">_xll.BDP($A42,J$1)</f>
        <v>#NAME?</v>
      </c>
      <c r="K42" s="12" t="e">
        <f ca="1">_xll.BDP($A42,K$1)</f>
        <v>#NAME?</v>
      </c>
      <c r="L42" s="12" t="e">
        <f ca="1">_xll.BDP($A42,L$1)</f>
        <v>#NAME?</v>
      </c>
      <c r="M42" s="12" t="e">
        <f ca="1">_xll.BDP($A42,M$1)</f>
        <v>#NAME?</v>
      </c>
      <c r="N42" s="12" t="e">
        <f ca="1">_xll.BDP($A42,N$1)</f>
        <v>#NAME?</v>
      </c>
      <c r="O42" s="12" t="e">
        <f ca="1">_xll.BDP($A42,O$1)</f>
        <v>#NAME?</v>
      </c>
      <c r="P42" s="12" t="e">
        <f ca="1">_xll.BDP($A42,P$1)</f>
        <v>#NAME?</v>
      </c>
      <c r="Q42" s="12" t="e">
        <f ca="1">_xll.BDP($A42,Q$1)</f>
        <v>#NAME?</v>
      </c>
      <c r="R42" s="12" t="e">
        <f ca="1">_xll.BDP($A42,R$1)</f>
        <v>#NAME?</v>
      </c>
      <c r="S42" s="12" t="e">
        <f ca="1">_xll.BDP($A42,S$1)</f>
        <v>#NAME?</v>
      </c>
      <c r="T42" s="12" t="e">
        <f ca="1">_xll.BDP($A42,T$1)</f>
        <v>#NAME?</v>
      </c>
      <c r="U42" s="12" t="e">
        <f ca="1">_xll.BDP($A42,U$1)</f>
        <v>#NAME?</v>
      </c>
      <c r="V42" s="12" t="e">
        <f ca="1">_xll.BDP($A42,V$1)</f>
        <v>#NAME?</v>
      </c>
      <c r="W42" s="12" t="e">
        <f ca="1">_xll.BDP($A42,W$1)</f>
        <v>#NAME?</v>
      </c>
      <c r="X42" s="12" t="e">
        <f ca="1">_xll.BDP($A42,X$1)</f>
        <v>#NAME?</v>
      </c>
      <c r="Y42" s="12" t="e">
        <f ca="1">_xll.BDP($A42,Y$1)</f>
        <v>#NAME?</v>
      </c>
      <c r="Z42" s="12" t="e">
        <f ca="1">_xll.BDP($A42,Z$1)</f>
        <v>#NAME?</v>
      </c>
      <c r="AA42" s="12" t="e">
        <f ca="1">_xll.BDP($A42,AA$1)</f>
        <v>#NAME?</v>
      </c>
    </row>
    <row r="43" spans="1:27" x14ac:dyDescent="0.2">
      <c r="A43" s="18" t="s">
        <v>330</v>
      </c>
      <c r="B43" s="12">
        <v>-8.0741026074392E-5</v>
      </c>
      <c r="C43" s="12">
        <v>-10000</v>
      </c>
      <c r="D43" s="13" t="str">
        <f t="shared" si="1"/>
        <v>Y</v>
      </c>
      <c r="E43" s="12" t="e">
        <f ca="1">_xll.BDP($A43,E$1)</f>
        <v>#NAME?</v>
      </c>
      <c r="F43" s="12" t="e">
        <f ca="1">_xll.BDP($A43,F$1)</f>
        <v>#NAME?</v>
      </c>
      <c r="G43" s="12" t="e">
        <f ca="1">_xll.BDP($A43,G$1)</f>
        <v>#NAME?</v>
      </c>
      <c r="H43" s="12" t="e">
        <f ca="1">_xll.BDP($A43,H$1)</f>
        <v>#NAME?</v>
      </c>
      <c r="I43" s="12" t="e">
        <f ca="1">_xll.BDP($A43,I$1)</f>
        <v>#NAME?</v>
      </c>
      <c r="J43" s="12" t="e">
        <f ca="1">_xll.BDP($A43,J$1)</f>
        <v>#NAME?</v>
      </c>
      <c r="K43" s="12" t="e">
        <f ca="1">_xll.BDP($A43,K$1)</f>
        <v>#NAME?</v>
      </c>
      <c r="L43" s="12" t="e">
        <f ca="1">_xll.BDP($A43,L$1)</f>
        <v>#NAME?</v>
      </c>
      <c r="M43" s="12" t="e">
        <f ca="1">_xll.BDP($A43,M$1)</f>
        <v>#NAME?</v>
      </c>
      <c r="N43" s="12" t="e">
        <f ca="1">_xll.BDP($A43,N$1)</f>
        <v>#NAME?</v>
      </c>
      <c r="O43" s="12" t="e">
        <f ca="1">_xll.BDP($A43,O$1)</f>
        <v>#NAME?</v>
      </c>
      <c r="P43" s="12" t="e">
        <f ca="1">_xll.BDP($A43,P$1)</f>
        <v>#NAME?</v>
      </c>
      <c r="Q43" s="12" t="e">
        <f ca="1">_xll.BDP($A43,Q$1)</f>
        <v>#NAME?</v>
      </c>
      <c r="R43" s="12" t="e">
        <f ca="1">_xll.BDP($A43,R$1)</f>
        <v>#NAME?</v>
      </c>
      <c r="S43" s="12" t="e">
        <f ca="1">_xll.BDP($A43,S$1)</f>
        <v>#NAME?</v>
      </c>
      <c r="T43" s="12" t="e">
        <f ca="1">_xll.BDP($A43,T$1)</f>
        <v>#NAME?</v>
      </c>
      <c r="U43" s="12" t="e">
        <f ca="1">_xll.BDP($A43,U$1)</f>
        <v>#NAME?</v>
      </c>
      <c r="V43" s="12" t="e">
        <f ca="1">_xll.BDP($A43,V$1)</f>
        <v>#NAME?</v>
      </c>
      <c r="W43" s="12" t="e">
        <f ca="1">_xll.BDP($A43,W$1)</f>
        <v>#NAME?</v>
      </c>
      <c r="X43" s="12" t="e">
        <f ca="1">_xll.BDP($A43,X$1)</f>
        <v>#NAME?</v>
      </c>
      <c r="Y43" s="12" t="e">
        <f ca="1">_xll.BDP($A43,Y$1)</f>
        <v>#NAME?</v>
      </c>
      <c r="Z43" s="12" t="e">
        <f ca="1">_xll.BDP($A43,Z$1)</f>
        <v>#NAME?</v>
      </c>
      <c r="AA43" s="12" t="e">
        <f ca="1">_xll.BDP($A43,AA$1)</f>
        <v>#NAME?</v>
      </c>
    </row>
    <row r="44" spans="1:27" x14ac:dyDescent="0.2">
      <c r="A44" s="18" t="s">
        <v>340</v>
      </c>
      <c r="B44" s="12">
        <v>-1.3456837679065331E-4</v>
      </c>
      <c r="C44" s="12">
        <v>-10000</v>
      </c>
      <c r="D44" s="13" t="str">
        <f t="shared" si="1"/>
        <v>Y</v>
      </c>
      <c r="E44" s="12" t="e">
        <f ca="1">_xll.BDP($A44,E$1)</f>
        <v>#NAME?</v>
      </c>
      <c r="F44" s="12" t="e">
        <f ca="1">_xll.BDP($A44,F$1)</f>
        <v>#NAME?</v>
      </c>
      <c r="G44" s="12" t="e">
        <f ca="1">_xll.BDP($A44,G$1)</f>
        <v>#NAME?</v>
      </c>
      <c r="H44" s="12" t="e">
        <f ca="1">_xll.BDP($A44,H$1)</f>
        <v>#NAME?</v>
      </c>
      <c r="I44" s="12" t="e">
        <f ca="1">_xll.BDP($A44,I$1)</f>
        <v>#NAME?</v>
      </c>
      <c r="J44" s="12" t="e">
        <f ca="1">_xll.BDP($A44,J$1)</f>
        <v>#NAME?</v>
      </c>
      <c r="K44" s="12" t="e">
        <f ca="1">_xll.BDP($A44,K$1)</f>
        <v>#NAME?</v>
      </c>
      <c r="L44" s="12" t="e">
        <f ca="1">_xll.BDP($A44,L$1)</f>
        <v>#NAME?</v>
      </c>
      <c r="M44" s="12" t="e">
        <f ca="1">_xll.BDP($A44,M$1)</f>
        <v>#NAME?</v>
      </c>
      <c r="N44" s="12" t="e">
        <f ca="1">_xll.BDP($A44,N$1)</f>
        <v>#NAME?</v>
      </c>
      <c r="O44" s="12" t="e">
        <f ca="1">_xll.BDP($A44,O$1)</f>
        <v>#NAME?</v>
      </c>
      <c r="P44" s="12" t="e">
        <f ca="1">_xll.BDP($A44,P$1)</f>
        <v>#NAME?</v>
      </c>
      <c r="Q44" s="12" t="e">
        <f ca="1">_xll.BDP($A44,Q$1)</f>
        <v>#NAME?</v>
      </c>
      <c r="R44" s="12" t="e">
        <f ca="1">_xll.BDP($A44,R$1)</f>
        <v>#NAME?</v>
      </c>
      <c r="S44" s="12" t="e">
        <f ca="1">_xll.BDP($A44,S$1)</f>
        <v>#NAME?</v>
      </c>
      <c r="T44" s="12" t="e">
        <f ca="1">_xll.BDP($A44,T$1)</f>
        <v>#NAME?</v>
      </c>
      <c r="U44" s="12" t="e">
        <f ca="1">_xll.BDP($A44,U$1)</f>
        <v>#NAME?</v>
      </c>
      <c r="V44" s="12" t="e">
        <f ca="1">_xll.BDP($A44,V$1)</f>
        <v>#NAME?</v>
      </c>
      <c r="W44" s="12" t="e">
        <f ca="1">_xll.BDP($A44,W$1)</f>
        <v>#NAME?</v>
      </c>
      <c r="X44" s="12" t="e">
        <f ca="1">_xll.BDP($A44,X$1)</f>
        <v>#NAME?</v>
      </c>
      <c r="Y44" s="12" t="e">
        <f ca="1">_xll.BDP($A44,Y$1)</f>
        <v>#NAME?</v>
      </c>
      <c r="Z44" s="12" t="e">
        <f ca="1">_xll.BDP($A44,Z$1)</f>
        <v>#NAME?</v>
      </c>
      <c r="AA44" s="12" t="e">
        <f ca="1">_xll.BDP($A44,AA$1)</f>
        <v>#NAME?</v>
      </c>
    </row>
    <row r="45" spans="1:27" x14ac:dyDescent="0.2">
      <c r="A45" s="18" t="s">
        <v>70</v>
      </c>
      <c r="B45" s="12">
        <v>2.0417389331990554</v>
      </c>
      <c r="C45" s="12">
        <v>35648</v>
      </c>
      <c r="D45" s="13" t="str">
        <f t="shared" si="1"/>
        <v/>
      </c>
      <c r="E45" s="12" t="e">
        <f ca="1">_xll.BDP($A45,E$1)</f>
        <v>#NAME?</v>
      </c>
      <c r="F45" s="12" t="e">
        <f ca="1">_xll.BDP($A45,F$1)</f>
        <v>#NAME?</v>
      </c>
      <c r="G45" s="12" t="e">
        <f ca="1">_xll.BDP($A45,G$1)</f>
        <v>#NAME?</v>
      </c>
      <c r="H45" s="12" t="e">
        <f ca="1">_xll.BDP($A45,H$1)</f>
        <v>#NAME?</v>
      </c>
      <c r="I45" s="12" t="e">
        <f ca="1">_xll.BDP($A45,I$1)</f>
        <v>#NAME?</v>
      </c>
      <c r="J45" s="12" t="e">
        <f ca="1">_xll.BDP($A45,J$1)</f>
        <v>#NAME?</v>
      </c>
      <c r="K45" s="12" t="e">
        <f ca="1">_xll.BDP($A45,K$1)</f>
        <v>#NAME?</v>
      </c>
      <c r="L45" s="12" t="e">
        <f ca="1">_xll.BDP($A45,L$1)</f>
        <v>#NAME?</v>
      </c>
      <c r="M45" s="12" t="e">
        <f ca="1">_xll.BDP($A45,M$1)</f>
        <v>#NAME?</v>
      </c>
      <c r="N45" s="12" t="e">
        <f ca="1">_xll.BDP($A45,N$1)</f>
        <v>#NAME?</v>
      </c>
      <c r="O45" s="12" t="e">
        <f ca="1">_xll.BDP($A45,O$1)</f>
        <v>#NAME?</v>
      </c>
      <c r="P45" s="12" t="e">
        <f ca="1">_xll.BDP($A45,P$1)</f>
        <v>#NAME?</v>
      </c>
      <c r="Q45" s="12" t="e">
        <f ca="1">_xll.BDP($A45,Q$1)</f>
        <v>#NAME?</v>
      </c>
      <c r="R45" s="12" t="e">
        <f ca="1">_xll.BDP($A45,R$1)</f>
        <v>#NAME?</v>
      </c>
      <c r="S45" s="12" t="e">
        <f ca="1">_xll.BDP($A45,S$1)</f>
        <v>#NAME?</v>
      </c>
      <c r="T45" s="12" t="e">
        <f ca="1">_xll.BDP($A45,T$1)</f>
        <v>#NAME?</v>
      </c>
      <c r="U45" s="12" t="e">
        <f ca="1">_xll.BDP($A45,U$1)</f>
        <v>#NAME?</v>
      </c>
      <c r="V45" s="12" t="e">
        <f ca="1">_xll.BDP($A45,V$1)</f>
        <v>#NAME?</v>
      </c>
      <c r="W45" s="12" t="e">
        <f ca="1">_xll.BDP($A45,W$1)</f>
        <v>#NAME?</v>
      </c>
      <c r="X45" s="12" t="e">
        <f ca="1">_xll.BDP($A45,X$1)</f>
        <v>#NAME?</v>
      </c>
      <c r="Y45" s="12" t="e">
        <f ca="1">_xll.BDP($A45,Y$1)</f>
        <v>#NAME?</v>
      </c>
      <c r="Z45" s="12" t="e">
        <f ca="1">_xll.BDP($A45,Z$1)</f>
        <v>#NAME?</v>
      </c>
      <c r="AA45" s="12" t="e">
        <f ca="1">_xll.BDP($A45,AA$1)</f>
        <v>#NAME?</v>
      </c>
    </row>
    <row r="46" spans="1:27" x14ac:dyDescent="0.2">
      <c r="A46" s="18" t="s">
        <v>300</v>
      </c>
      <c r="B46" s="12">
        <v>-2.7855653995665242E-3</v>
      </c>
      <c r="C46" s="12">
        <v>-18000</v>
      </c>
      <c r="D46" s="13" t="str">
        <f t="shared" si="1"/>
        <v>Y</v>
      </c>
      <c r="E46" s="12" t="e">
        <f ca="1">_xll.BDP($A46,E$1)</f>
        <v>#NAME?</v>
      </c>
      <c r="F46" s="12" t="e">
        <f ca="1">_xll.BDP($A46,F$1)</f>
        <v>#NAME?</v>
      </c>
      <c r="G46" s="12" t="e">
        <f ca="1">_xll.BDP($A46,G$1)</f>
        <v>#NAME?</v>
      </c>
      <c r="H46" s="12" t="e">
        <f ca="1">_xll.BDP($A46,H$1)</f>
        <v>#NAME?</v>
      </c>
      <c r="I46" s="12" t="e">
        <f ca="1">_xll.BDP($A46,I$1)</f>
        <v>#NAME?</v>
      </c>
      <c r="J46" s="12" t="e">
        <f ca="1">_xll.BDP($A46,J$1)</f>
        <v>#NAME?</v>
      </c>
      <c r="K46" s="12" t="e">
        <f ca="1">_xll.BDP($A46,K$1)</f>
        <v>#NAME?</v>
      </c>
      <c r="L46" s="12" t="e">
        <f ca="1">_xll.BDP($A46,L$1)</f>
        <v>#NAME?</v>
      </c>
      <c r="M46" s="12" t="e">
        <f ca="1">_xll.BDP($A46,M$1)</f>
        <v>#NAME?</v>
      </c>
      <c r="N46" s="12" t="e">
        <f ca="1">_xll.BDP($A46,N$1)</f>
        <v>#NAME?</v>
      </c>
      <c r="O46" s="12" t="e">
        <f ca="1">_xll.BDP($A46,O$1)</f>
        <v>#NAME?</v>
      </c>
      <c r="P46" s="12" t="e">
        <f ca="1">_xll.BDP($A46,P$1)</f>
        <v>#NAME?</v>
      </c>
      <c r="Q46" s="12" t="e">
        <f ca="1">_xll.BDP($A46,Q$1)</f>
        <v>#NAME?</v>
      </c>
      <c r="R46" s="12" t="e">
        <f ca="1">_xll.BDP($A46,R$1)</f>
        <v>#NAME?</v>
      </c>
      <c r="S46" s="12" t="e">
        <f ca="1">_xll.BDP($A46,S$1)</f>
        <v>#NAME?</v>
      </c>
      <c r="T46" s="12" t="e">
        <f ca="1">_xll.BDP($A46,T$1)</f>
        <v>#NAME?</v>
      </c>
      <c r="U46" s="12" t="e">
        <f ca="1">_xll.BDP($A46,U$1)</f>
        <v>#NAME?</v>
      </c>
      <c r="V46" s="12" t="e">
        <f ca="1">_xll.BDP($A46,V$1)</f>
        <v>#NAME?</v>
      </c>
      <c r="W46" s="12" t="e">
        <f ca="1">_xll.BDP($A46,W$1)</f>
        <v>#NAME?</v>
      </c>
      <c r="X46" s="12" t="e">
        <f ca="1">_xll.BDP($A46,X$1)</f>
        <v>#NAME?</v>
      </c>
      <c r="Y46" s="12" t="e">
        <f ca="1">_xll.BDP($A46,Y$1)</f>
        <v>#NAME?</v>
      </c>
      <c r="Z46" s="12" t="e">
        <f ca="1">_xll.BDP($A46,Z$1)</f>
        <v>#NAME?</v>
      </c>
      <c r="AA46" s="12" t="e">
        <f ca="1">_xll.BDP($A46,AA$1)</f>
        <v>#NAME?</v>
      </c>
    </row>
    <row r="47" spans="1:27" x14ac:dyDescent="0.2">
      <c r="A47" s="18" t="s">
        <v>337</v>
      </c>
      <c r="B47" s="12">
        <v>-9.2852285026825314E-5</v>
      </c>
      <c r="C47" s="12">
        <v>-23000</v>
      </c>
      <c r="D47" s="13" t="str">
        <f t="shared" si="1"/>
        <v>Y</v>
      </c>
      <c r="E47" s="12" t="e">
        <f ca="1">_xll.BDP($A47,E$1)</f>
        <v>#NAME?</v>
      </c>
      <c r="F47" s="12" t="e">
        <f ca="1">_xll.BDP($A47,F$1)</f>
        <v>#NAME?</v>
      </c>
      <c r="G47" s="12" t="e">
        <f ca="1">_xll.BDP($A47,G$1)</f>
        <v>#NAME?</v>
      </c>
      <c r="H47" s="12" t="e">
        <f ca="1">_xll.BDP($A47,H$1)</f>
        <v>#NAME?</v>
      </c>
      <c r="I47" s="12" t="e">
        <f ca="1">_xll.BDP($A47,I$1)</f>
        <v>#NAME?</v>
      </c>
      <c r="J47" s="12" t="e">
        <f ca="1">_xll.BDP($A47,J$1)</f>
        <v>#NAME?</v>
      </c>
      <c r="K47" s="12" t="e">
        <f ca="1">_xll.BDP($A47,K$1)</f>
        <v>#NAME?</v>
      </c>
      <c r="L47" s="12" t="e">
        <f ca="1">_xll.BDP($A47,L$1)</f>
        <v>#NAME?</v>
      </c>
      <c r="M47" s="12" t="e">
        <f ca="1">_xll.BDP($A47,M$1)</f>
        <v>#NAME?</v>
      </c>
      <c r="N47" s="12" t="e">
        <f ca="1">_xll.BDP($A47,N$1)</f>
        <v>#NAME?</v>
      </c>
      <c r="O47" s="12" t="e">
        <f ca="1">_xll.BDP($A47,O$1)</f>
        <v>#NAME?</v>
      </c>
      <c r="P47" s="12" t="e">
        <f ca="1">_xll.BDP($A47,P$1)</f>
        <v>#NAME?</v>
      </c>
      <c r="Q47" s="12" t="e">
        <f ca="1">_xll.BDP($A47,Q$1)</f>
        <v>#NAME?</v>
      </c>
      <c r="R47" s="12" t="e">
        <f ca="1">_xll.BDP($A47,R$1)</f>
        <v>#NAME?</v>
      </c>
      <c r="S47" s="12" t="e">
        <f ca="1">_xll.BDP($A47,S$1)</f>
        <v>#NAME?</v>
      </c>
      <c r="T47" s="12" t="e">
        <f ca="1">_xll.BDP($A47,T$1)</f>
        <v>#NAME?</v>
      </c>
      <c r="U47" s="12" t="e">
        <f ca="1">_xll.BDP($A47,U$1)</f>
        <v>#NAME?</v>
      </c>
      <c r="V47" s="12" t="e">
        <f ca="1">_xll.BDP($A47,V$1)</f>
        <v>#NAME?</v>
      </c>
      <c r="W47" s="12" t="e">
        <f ca="1">_xll.BDP($A47,W$1)</f>
        <v>#NAME?</v>
      </c>
      <c r="X47" s="12" t="e">
        <f ca="1">_xll.BDP($A47,X$1)</f>
        <v>#NAME?</v>
      </c>
      <c r="Y47" s="12" t="e">
        <f ca="1">_xll.BDP($A47,Y$1)</f>
        <v>#NAME?</v>
      </c>
      <c r="Z47" s="12" t="e">
        <f ca="1">_xll.BDP($A47,Z$1)</f>
        <v>#NAME?</v>
      </c>
      <c r="AA47" s="12" t="e">
        <f ca="1">_xll.BDP($A47,AA$1)</f>
        <v>#NAME?</v>
      </c>
    </row>
    <row r="48" spans="1:27" x14ac:dyDescent="0.2">
      <c r="A48" s="18" t="s">
        <v>93</v>
      </c>
      <c r="B48" s="12">
        <v>2.0714005271639637</v>
      </c>
      <c r="C48" s="12">
        <v>67218</v>
      </c>
      <c r="D48" s="13" t="str">
        <f t="shared" si="1"/>
        <v/>
      </c>
      <c r="E48" s="12" t="e">
        <f ca="1">_xll.BDP($A48,E$1)</f>
        <v>#NAME?</v>
      </c>
      <c r="F48" s="12" t="e">
        <f ca="1">_xll.BDP($A48,F$1)</f>
        <v>#NAME?</v>
      </c>
      <c r="G48" s="12" t="e">
        <f ca="1">_xll.BDP($A48,G$1)</f>
        <v>#NAME?</v>
      </c>
      <c r="H48" s="12" t="e">
        <f ca="1">_xll.BDP($A48,H$1)</f>
        <v>#NAME?</v>
      </c>
      <c r="I48" s="12" t="e">
        <f ca="1">_xll.BDP($A48,I$1)</f>
        <v>#NAME?</v>
      </c>
      <c r="J48" s="12" t="e">
        <f ca="1">_xll.BDP($A48,J$1)</f>
        <v>#NAME?</v>
      </c>
      <c r="K48" s="12" t="e">
        <f ca="1">_xll.BDP($A48,K$1)</f>
        <v>#NAME?</v>
      </c>
      <c r="L48" s="12" t="e">
        <f ca="1">_xll.BDP($A48,L$1)</f>
        <v>#NAME?</v>
      </c>
      <c r="M48" s="12" t="e">
        <f ca="1">_xll.BDP($A48,M$1)</f>
        <v>#NAME?</v>
      </c>
      <c r="N48" s="12" t="e">
        <f ca="1">_xll.BDP($A48,N$1)</f>
        <v>#NAME?</v>
      </c>
      <c r="O48" s="12" t="e">
        <f ca="1">_xll.BDP($A48,O$1)</f>
        <v>#NAME?</v>
      </c>
      <c r="P48" s="12" t="e">
        <f ca="1">_xll.BDP($A48,P$1)</f>
        <v>#NAME?</v>
      </c>
      <c r="Q48" s="12" t="e">
        <f ca="1">_xll.BDP($A48,Q$1)</f>
        <v>#NAME?</v>
      </c>
      <c r="R48" s="12" t="e">
        <f ca="1">_xll.BDP($A48,R$1)</f>
        <v>#NAME?</v>
      </c>
      <c r="S48" s="12" t="e">
        <f ca="1">_xll.BDP($A48,S$1)</f>
        <v>#NAME?</v>
      </c>
      <c r="T48" s="12" t="e">
        <f ca="1">_xll.BDP($A48,T$1)</f>
        <v>#NAME?</v>
      </c>
      <c r="U48" s="12" t="e">
        <f ca="1">_xll.BDP($A48,U$1)</f>
        <v>#NAME?</v>
      </c>
      <c r="V48" s="12" t="e">
        <f ca="1">_xll.BDP($A48,V$1)</f>
        <v>#NAME?</v>
      </c>
      <c r="W48" s="12" t="e">
        <f ca="1">_xll.BDP($A48,W$1)</f>
        <v>#NAME?</v>
      </c>
      <c r="X48" s="12" t="e">
        <f ca="1">_xll.BDP($A48,X$1)</f>
        <v>#NAME?</v>
      </c>
      <c r="Y48" s="12" t="e">
        <f ca="1">_xll.BDP($A48,Y$1)</f>
        <v>#NAME?</v>
      </c>
      <c r="Z48" s="12" t="e">
        <f ca="1">_xll.BDP($A48,Z$1)</f>
        <v>#NAME?</v>
      </c>
      <c r="AA48" s="12" t="e">
        <f ca="1">_xll.BDP($A48,AA$1)</f>
        <v>#NAME?</v>
      </c>
    </row>
    <row r="49" spans="1:27" x14ac:dyDescent="0.2">
      <c r="A49" s="18" t="s">
        <v>329</v>
      </c>
      <c r="B49" s="12">
        <v>-4.0370513037196E-5</v>
      </c>
      <c r="C49" s="12">
        <v>-30000</v>
      </c>
      <c r="D49" s="13" t="str">
        <f t="shared" si="1"/>
        <v>Y</v>
      </c>
      <c r="E49" s="12" t="e">
        <f ca="1">_xll.BDP($A49,E$1)</f>
        <v>#NAME?</v>
      </c>
      <c r="F49" s="12" t="e">
        <f ca="1">_xll.BDP($A49,F$1)</f>
        <v>#NAME?</v>
      </c>
      <c r="G49" s="12" t="e">
        <f ca="1">_xll.BDP($A49,G$1)</f>
        <v>#NAME?</v>
      </c>
      <c r="H49" s="12" t="e">
        <f ca="1">_xll.BDP($A49,H$1)</f>
        <v>#NAME?</v>
      </c>
      <c r="I49" s="12" t="e">
        <f ca="1">_xll.BDP($A49,I$1)</f>
        <v>#NAME?</v>
      </c>
      <c r="J49" s="12" t="e">
        <f ca="1">_xll.BDP($A49,J$1)</f>
        <v>#NAME?</v>
      </c>
      <c r="K49" s="12" t="e">
        <f ca="1">_xll.BDP($A49,K$1)</f>
        <v>#NAME?</v>
      </c>
      <c r="L49" s="12" t="e">
        <f ca="1">_xll.BDP($A49,L$1)</f>
        <v>#NAME?</v>
      </c>
      <c r="M49" s="12" t="e">
        <f ca="1">_xll.BDP($A49,M$1)</f>
        <v>#NAME?</v>
      </c>
      <c r="N49" s="12" t="e">
        <f ca="1">_xll.BDP($A49,N$1)</f>
        <v>#NAME?</v>
      </c>
      <c r="O49" s="12" t="e">
        <f ca="1">_xll.BDP($A49,O$1)</f>
        <v>#NAME?</v>
      </c>
      <c r="P49" s="12" t="e">
        <f ca="1">_xll.BDP($A49,P$1)</f>
        <v>#NAME?</v>
      </c>
      <c r="Q49" s="12" t="e">
        <f ca="1">_xll.BDP($A49,Q$1)</f>
        <v>#NAME?</v>
      </c>
      <c r="R49" s="12" t="e">
        <f ca="1">_xll.BDP($A49,R$1)</f>
        <v>#NAME?</v>
      </c>
      <c r="S49" s="12" t="e">
        <f ca="1">_xll.BDP($A49,S$1)</f>
        <v>#NAME?</v>
      </c>
      <c r="T49" s="12" t="e">
        <f ca="1">_xll.BDP($A49,T$1)</f>
        <v>#NAME?</v>
      </c>
      <c r="U49" s="12" t="e">
        <f ca="1">_xll.BDP($A49,U$1)</f>
        <v>#NAME?</v>
      </c>
      <c r="V49" s="12" t="e">
        <f ca="1">_xll.BDP($A49,V$1)</f>
        <v>#NAME?</v>
      </c>
      <c r="W49" s="12" t="e">
        <f ca="1">_xll.BDP($A49,W$1)</f>
        <v>#NAME?</v>
      </c>
      <c r="X49" s="12" t="e">
        <f ca="1">_xll.BDP($A49,X$1)</f>
        <v>#NAME?</v>
      </c>
      <c r="Y49" s="12" t="e">
        <f ca="1">_xll.BDP($A49,Y$1)</f>
        <v>#NAME?</v>
      </c>
      <c r="Z49" s="12" t="e">
        <f ca="1">_xll.BDP($A49,Z$1)</f>
        <v>#NAME?</v>
      </c>
      <c r="AA49" s="12" t="e">
        <f ca="1">_xll.BDP($A49,AA$1)</f>
        <v>#NAME?</v>
      </c>
    </row>
    <row r="50" spans="1:27" x14ac:dyDescent="0.2">
      <c r="A50" s="18" t="s">
        <v>296</v>
      </c>
      <c r="B50" s="12">
        <v>-1.3201157763163092E-2</v>
      </c>
      <c r="C50" s="12">
        <v>-90000</v>
      </c>
      <c r="D50" s="13" t="str">
        <f t="shared" si="1"/>
        <v>Y</v>
      </c>
      <c r="E50" s="12" t="e">
        <f ca="1">_xll.BDP($A50,E$1)</f>
        <v>#NAME?</v>
      </c>
      <c r="F50" s="12" t="e">
        <f ca="1">_xll.BDP($A50,F$1)</f>
        <v>#NAME?</v>
      </c>
      <c r="G50" s="12" t="e">
        <f ca="1">_xll.BDP($A50,G$1)</f>
        <v>#NAME?</v>
      </c>
      <c r="H50" s="12" t="e">
        <f ca="1">_xll.BDP($A50,H$1)</f>
        <v>#NAME?</v>
      </c>
      <c r="I50" s="12" t="e">
        <f ca="1">_xll.BDP($A50,I$1)</f>
        <v>#NAME?</v>
      </c>
      <c r="J50" s="12" t="e">
        <f ca="1">_xll.BDP($A50,J$1)</f>
        <v>#NAME?</v>
      </c>
      <c r="K50" s="12" t="e">
        <f ca="1">_xll.BDP($A50,K$1)</f>
        <v>#NAME?</v>
      </c>
      <c r="L50" s="12" t="e">
        <f ca="1">_xll.BDP($A50,L$1)</f>
        <v>#NAME?</v>
      </c>
      <c r="M50" s="12" t="e">
        <f ca="1">_xll.BDP($A50,M$1)</f>
        <v>#NAME?</v>
      </c>
      <c r="N50" s="12" t="e">
        <f ca="1">_xll.BDP($A50,N$1)</f>
        <v>#NAME?</v>
      </c>
      <c r="O50" s="12" t="e">
        <f ca="1">_xll.BDP($A50,O$1)</f>
        <v>#NAME?</v>
      </c>
      <c r="P50" s="12" t="e">
        <f ca="1">_xll.BDP($A50,P$1)</f>
        <v>#NAME?</v>
      </c>
      <c r="Q50" s="12" t="e">
        <f ca="1">_xll.BDP($A50,Q$1)</f>
        <v>#NAME?</v>
      </c>
      <c r="R50" s="12" t="e">
        <f ca="1">_xll.BDP($A50,R$1)</f>
        <v>#NAME?</v>
      </c>
      <c r="S50" s="12" t="e">
        <f ca="1">_xll.BDP($A50,S$1)</f>
        <v>#NAME?</v>
      </c>
      <c r="T50" s="12" t="e">
        <f ca="1">_xll.BDP($A50,T$1)</f>
        <v>#NAME?</v>
      </c>
      <c r="U50" s="12" t="e">
        <f ca="1">_xll.BDP($A50,U$1)</f>
        <v>#NAME?</v>
      </c>
      <c r="V50" s="12" t="e">
        <f ca="1">_xll.BDP($A50,V$1)</f>
        <v>#NAME?</v>
      </c>
      <c r="W50" s="12" t="e">
        <f ca="1">_xll.BDP($A50,W$1)</f>
        <v>#NAME?</v>
      </c>
      <c r="X50" s="12" t="e">
        <f ca="1">_xll.BDP($A50,X$1)</f>
        <v>#NAME?</v>
      </c>
      <c r="Y50" s="12" t="e">
        <f ca="1">_xll.BDP($A50,Y$1)</f>
        <v>#NAME?</v>
      </c>
      <c r="Z50" s="12" t="e">
        <f ca="1">_xll.BDP($A50,Z$1)</f>
        <v>#NAME?</v>
      </c>
      <c r="AA50" s="12" t="e">
        <f ca="1">_xll.BDP($A50,AA$1)</f>
        <v>#NAME?</v>
      </c>
    </row>
    <row r="51" spans="1:27" x14ac:dyDescent="0.2">
      <c r="A51" s="18" t="s">
        <v>318</v>
      </c>
      <c r="B51" s="12">
        <v>-2.0588961648969957E-2</v>
      </c>
      <c r="C51" s="12">
        <v>-100000</v>
      </c>
      <c r="D51" s="13" t="str">
        <f t="shared" si="1"/>
        <v>Y</v>
      </c>
      <c r="E51" s="12" t="e">
        <f ca="1">_xll.BDP($A51,E$1)</f>
        <v>#NAME?</v>
      </c>
      <c r="F51" s="12" t="e">
        <f ca="1">_xll.BDP($A51,F$1)</f>
        <v>#NAME?</v>
      </c>
      <c r="G51" s="12" t="e">
        <f ca="1">_xll.BDP($A51,G$1)</f>
        <v>#NAME?</v>
      </c>
      <c r="H51" s="12" t="e">
        <f ca="1">_xll.BDP($A51,H$1)</f>
        <v>#NAME?</v>
      </c>
      <c r="I51" s="12" t="e">
        <f ca="1">_xll.BDP($A51,I$1)</f>
        <v>#NAME?</v>
      </c>
      <c r="J51" s="12" t="e">
        <f ca="1">_xll.BDP($A51,J$1)</f>
        <v>#NAME?</v>
      </c>
      <c r="K51" s="12" t="e">
        <f ca="1">_xll.BDP($A51,K$1)</f>
        <v>#NAME?</v>
      </c>
      <c r="L51" s="12" t="e">
        <f ca="1">_xll.BDP($A51,L$1)</f>
        <v>#NAME?</v>
      </c>
      <c r="M51" s="12" t="e">
        <f ca="1">_xll.BDP($A51,M$1)</f>
        <v>#NAME?</v>
      </c>
      <c r="N51" s="12" t="e">
        <f ca="1">_xll.BDP($A51,N$1)</f>
        <v>#NAME?</v>
      </c>
      <c r="O51" s="12" t="e">
        <f ca="1">_xll.BDP($A51,O$1)</f>
        <v>#NAME?</v>
      </c>
      <c r="P51" s="12" t="e">
        <f ca="1">_xll.BDP($A51,P$1)</f>
        <v>#NAME?</v>
      </c>
      <c r="Q51" s="12" t="e">
        <f ca="1">_xll.BDP($A51,Q$1)</f>
        <v>#NAME?</v>
      </c>
      <c r="R51" s="12" t="e">
        <f ca="1">_xll.BDP($A51,R$1)</f>
        <v>#NAME?</v>
      </c>
      <c r="S51" s="12" t="e">
        <f ca="1">_xll.BDP($A51,S$1)</f>
        <v>#NAME?</v>
      </c>
      <c r="T51" s="12" t="e">
        <f ca="1">_xll.BDP($A51,T$1)</f>
        <v>#NAME?</v>
      </c>
      <c r="U51" s="12" t="e">
        <f ca="1">_xll.BDP($A51,U$1)</f>
        <v>#NAME?</v>
      </c>
      <c r="V51" s="12" t="e">
        <f ca="1">_xll.BDP($A51,V$1)</f>
        <v>#NAME?</v>
      </c>
      <c r="W51" s="12" t="e">
        <f ca="1">_xll.BDP($A51,W$1)</f>
        <v>#NAME?</v>
      </c>
      <c r="X51" s="12" t="e">
        <f ca="1">_xll.BDP($A51,X$1)</f>
        <v>#NAME?</v>
      </c>
      <c r="Y51" s="12" t="e">
        <f ca="1">_xll.BDP($A51,Y$1)</f>
        <v>#NAME?</v>
      </c>
      <c r="Z51" s="12" t="e">
        <f ca="1">_xll.BDP($A51,Z$1)</f>
        <v>#NAME?</v>
      </c>
      <c r="AA51" s="12" t="e">
        <f ca="1">_xll.BDP($A51,AA$1)</f>
        <v>#NAME?</v>
      </c>
    </row>
    <row r="52" spans="1:27" x14ac:dyDescent="0.2">
      <c r="A52" s="18" t="s">
        <v>40</v>
      </c>
      <c r="B52" s="12">
        <v>2.0290778577538018</v>
      </c>
      <c r="C52" s="12">
        <v>241680</v>
      </c>
      <c r="D52" s="13" t="str">
        <f t="shared" si="1"/>
        <v/>
      </c>
      <c r="E52" s="12" t="e">
        <f ca="1">_xll.BDP($A52,E$1)</f>
        <v>#NAME?</v>
      </c>
      <c r="F52" s="12" t="e">
        <f ca="1">_xll.BDP($A52,F$1)</f>
        <v>#NAME?</v>
      </c>
      <c r="G52" s="12" t="e">
        <f ca="1">_xll.BDP($A52,G$1)</f>
        <v>#NAME?</v>
      </c>
      <c r="H52" s="12" t="e">
        <f ca="1">_xll.BDP($A52,H$1)</f>
        <v>#NAME?</v>
      </c>
      <c r="I52" s="12" t="e">
        <f ca="1">_xll.BDP($A52,I$1)</f>
        <v>#NAME?</v>
      </c>
      <c r="J52" s="12" t="e">
        <f ca="1">_xll.BDP($A52,J$1)</f>
        <v>#NAME?</v>
      </c>
      <c r="K52" s="12" t="e">
        <f ca="1">_xll.BDP($A52,K$1)</f>
        <v>#NAME?</v>
      </c>
      <c r="L52" s="12" t="e">
        <f ca="1">_xll.BDP($A52,L$1)</f>
        <v>#NAME?</v>
      </c>
      <c r="M52" s="12" t="e">
        <f ca="1">_xll.BDP($A52,M$1)</f>
        <v>#NAME?</v>
      </c>
      <c r="N52" s="12" t="e">
        <f ca="1">_xll.BDP($A52,N$1)</f>
        <v>#NAME?</v>
      </c>
      <c r="O52" s="12" t="e">
        <f ca="1">_xll.BDP($A52,O$1)</f>
        <v>#NAME?</v>
      </c>
      <c r="P52" s="12" t="e">
        <f ca="1">_xll.BDP($A52,P$1)</f>
        <v>#NAME?</v>
      </c>
      <c r="Q52" s="12" t="e">
        <f ca="1">_xll.BDP($A52,Q$1)</f>
        <v>#NAME?</v>
      </c>
      <c r="R52" s="12" t="e">
        <f ca="1">_xll.BDP($A52,R$1)</f>
        <v>#NAME?</v>
      </c>
      <c r="S52" s="12" t="e">
        <f ca="1">_xll.BDP($A52,S$1)</f>
        <v>#NAME?</v>
      </c>
      <c r="T52" s="12" t="e">
        <f ca="1">_xll.BDP($A52,T$1)</f>
        <v>#NAME?</v>
      </c>
      <c r="U52" s="12" t="e">
        <f ca="1">_xll.BDP($A52,U$1)</f>
        <v>#NAME?</v>
      </c>
      <c r="V52" s="12" t="e">
        <f ca="1">_xll.BDP($A52,V$1)</f>
        <v>#NAME?</v>
      </c>
      <c r="W52" s="12" t="e">
        <f ca="1">_xll.BDP($A52,W$1)</f>
        <v>#NAME?</v>
      </c>
      <c r="X52" s="12" t="e">
        <f ca="1">_xll.BDP($A52,X$1)</f>
        <v>#NAME?</v>
      </c>
      <c r="Y52" s="12" t="e">
        <f ca="1">_xll.BDP($A52,Y$1)</f>
        <v>#NAME?</v>
      </c>
      <c r="Z52" s="12" t="e">
        <f ca="1">_xll.BDP($A52,Z$1)</f>
        <v>#NAME?</v>
      </c>
      <c r="AA52" s="12" t="e">
        <f ca="1">_xll.BDP($A52,AA$1)</f>
        <v>#NAME?</v>
      </c>
    </row>
    <row r="53" spans="1:27" x14ac:dyDescent="0.2">
      <c r="A53" s="18" t="s">
        <v>317</v>
      </c>
      <c r="B53" s="12">
        <v>-1.7493888982784934E-4</v>
      </c>
      <c r="C53" s="12">
        <v>-130000</v>
      </c>
      <c r="D53" s="13" t="str">
        <f t="shared" si="1"/>
        <v>Y</v>
      </c>
      <c r="E53" s="12" t="e">
        <f ca="1">_xll.BDP($A53,E$1)</f>
        <v>#NAME?</v>
      </c>
      <c r="F53" s="12" t="e">
        <f ca="1">_xll.BDP($A53,F$1)</f>
        <v>#NAME?</v>
      </c>
      <c r="G53" s="12" t="e">
        <f ca="1">_xll.BDP($A53,G$1)</f>
        <v>#NAME?</v>
      </c>
      <c r="H53" s="12" t="e">
        <f ca="1">_xll.BDP($A53,H$1)</f>
        <v>#NAME?</v>
      </c>
      <c r="I53" s="12" t="e">
        <f ca="1">_xll.BDP($A53,I$1)</f>
        <v>#NAME?</v>
      </c>
      <c r="J53" s="12" t="e">
        <f ca="1">_xll.BDP($A53,J$1)</f>
        <v>#NAME?</v>
      </c>
      <c r="K53" s="12" t="e">
        <f ca="1">_xll.BDP($A53,K$1)</f>
        <v>#NAME?</v>
      </c>
      <c r="L53" s="12" t="e">
        <f ca="1">_xll.BDP($A53,L$1)</f>
        <v>#NAME?</v>
      </c>
      <c r="M53" s="12" t="e">
        <f ca="1">_xll.BDP($A53,M$1)</f>
        <v>#NAME?</v>
      </c>
      <c r="N53" s="12" t="e">
        <f ca="1">_xll.BDP($A53,N$1)</f>
        <v>#NAME?</v>
      </c>
      <c r="O53" s="12" t="e">
        <f ca="1">_xll.BDP($A53,O$1)</f>
        <v>#NAME?</v>
      </c>
      <c r="P53" s="12" t="e">
        <f ca="1">_xll.BDP($A53,P$1)</f>
        <v>#NAME?</v>
      </c>
      <c r="Q53" s="12" t="e">
        <f ca="1">_xll.BDP($A53,Q$1)</f>
        <v>#NAME?</v>
      </c>
      <c r="R53" s="12" t="e">
        <f ca="1">_xll.BDP($A53,R$1)</f>
        <v>#NAME?</v>
      </c>
      <c r="S53" s="12" t="e">
        <f ca="1">_xll.BDP($A53,S$1)</f>
        <v>#NAME?</v>
      </c>
      <c r="T53" s="12" t="e">
        <f ca="1">_xll.BDP($A53,T$1)</f>
        <v>#NAME?</v>
      </c>
      <c r="U53" s="12" t="e">
        <f ca="1">_xll.BDP($A53,U$1)</f>
        <v>#NAME?</v>
      </c>
      <c r="V53" s="12" t="e">
        <f ca="1">_xll.BDP($A53,V$1)</f>
        <v>#NAME?</v>
      </c>
      <c r="W53" s="12" t="e">
        <f ca="1">_xll.BDP($A53,W$1)</f>
        <v>#NAME?</v>
      </c>
      <c r="X53" s="12" t="e">
        <f ca="1">_xll.BDP($A53,X$1)</f>
        <v>#NAME?</v>
      </c>
      <c r="Y53" s="12" t="e">
        <f ca="1">_xll.BDP($A53,Y$1)</f>
        <v>#NAME?</v>
      </c>
      <c r="Z53" s="12" t="e">
        <f ca="1">_xll.BDP($A53,Z$1)</f>
        <v>#NAME?</v>
      </c>
      <c r="AA53" s="12" t="e">
        <f ca="1">_xll.BDP($A53,AA$1)</f>
        <v>#NAME?</v>
      </c>
    </row>
    <row r="54" spans="1:27" x14ac:dyDescent="0.2">
      <c r="A54" s="18" t="s">
        <v>331</v>
      </c>
      <c r="B54" s="12">
        <v>-6.7284188395326657E-5</v>
      </c>
      <c r="C54" s="12">
        <v>-50000</v>
      </c>
      <c r="D54" s="13" t="str">
        <f t="shared" si="1"/>
        <v>Y</v>
      </c>
      <c r="E54" s="12" t="e">
        <f ca="1">_xll.BDP($A54,E$1)</f>
        <v>#NAME?</v>
      </c>
      <c r="F54" s="12" t="e">
        <f ca="1">_xll.BDP($A54,F$1)</f>
        <v>#NAME?</v>
      </c>
      <c r="G54" s="12" t="e">
        <f ca="1">_xll.BDP($A54,G$1)</f>
        <v>#NAME?</v>
      </c>
      <c r="H54" s="12" t="e">
        <f ca="1">_xll.BDP($A54,H$1)</f>
        <v>#NAME?</v>
      </c>
      <c r="I54" s="12" t="e">
        <f ca="1">_xll.BDP($A54,I$1)</f>
        <v>#NAME?</v>
      </c>
      <c r="J54" s="12" t="e">
        <f ca="1">_xll.BDP($A54,J$1)</f>
        <v>#NAME?</v>
      </c>
      <c r="K54" s="12" t="e">
        <f ca="1">_xll.BDP($A54,K$1)</f>
        <v>#NAME?</v>
      </c>
      <c r="L54" s="12" t="e">
        <f ca="1">_xll.BDP($A54,L$1)</f>
        <v>#NAME?</v>
      </c>
      <c r="M54" s="12" t="e">
        <f ca="1">_xll.BDP($A54,M$1)</f>
        <v>#NAME?</v>
      </c>
      <c r="N54" s="12" t="e">
        <f ca="1">_xll.BDP($A54,N$1)</f>
        <v>#NAME?</v>
      </c>
      <c r="O54" s="12" t="e">
        <f ca="1">_xll.BDP($A54,O$1)</f>
        <v>#NAME?</v>
      </c>
      <c r="P54" s="12" t="e">
        <f ca="1">_xll.BDP($A54,P$1)</f>
        <v>#NAME?</v>
      </c>
      <c r="Q54" s="12" t="e">
        <f ca="1">_xll.BDP($A54,Q$1)</f>
        <v>#NAME?</v>
      </c>
      <c r="R54" s="12" t="e">
        <f ca="1">_xll.BDP($A54,R$1)</f>
        <v>#NAME?</v>
      </c>
      <c r="S54" s="12" t="e">
        <f ca="1">_xll.BDP($A54,S$1)</f>
        <v>#NAME?</v>
      </c>
      <c r="T54" s="12" t="e">
        <f ca="1">_xll.BDP($A54,T$1)</f>
        <v>#NAME?</v>
      </c>
      <c r="U54" s="12" t="e">
        <f ca="1">_xll.BDP($A54,U$1)</f>
        <v>#NAME?</v>
      </c>
      <c r="V54" s="12" t="e">
        <f ca="1">_xll.BDP($A54,V$1)</f>
        <v>#NAME?</v>
      </c>
      <c r="W54" s="12" t="e">
        <f ca="1">_xll.BDP($A54,W$1)</f>
        <v>#NAME?</v>
      </c>
      <c r="X54" s="12" t="e">
        <f ca="1">_xll.BDP($A54,X$1)</f>
        <v>#NAME?</v>
      </c>
      <c r="Y54" s="12" t="e">
        <f ca="1">_xll.BDP($A54,Y$1)</f>
        <v>#NAME?</v>
      </c>
      <c r="Z54" s="12" t="e">
        <f ca="1">_xll.BDP($A54,Z$1)</f>
        <v>#NAME?</v>
      </c>
      <c r="AA54" s="12" t="e">
        <f ca="1">_xll.BDP($A54,AA$1)</f>
        <v>#NAME?</v>
      </c>
    </row>
    <row r="55" spans="1:27" x14ac:dyDescent="0.2">
      <c r="A55" s="18" t="s">
        <v>321</v>
      </c>
      <c r="B55" s="12">
        <v>-1.61482052148784E-4</v>
      </c>
      <c r="C55" s="12">
        <v>-120000</v>
      </c>
      <c r="D55" s="13" t="str">
        <f t="shared" si="1"/>
        <v>Y</v>
      </c>
      <c r="E55" s="12" t="e">
        <f ca="1">_xll.BDP($A55,E$1)</f>
        <v>#NAME?</v>
      </c>
      <c r="F55" s="12" t="e">
        <f ca="1">_xll.BDP($A55,F$1)</f>
        <v>#NAME?</v>
      </c>
      <c r="G55" s="12" t="e">
        <f ca="1">_xll.BDP($A55,G$1)</f>
        <v>#NAME?</v>
      </c>
      <c r="H55" s="12" t="e">
        <f ca="1">_xll.BDP($A55,H$1)</f>
        <v>#NAME?</v>
      </c>
      <c r="I55" s="12" t="e">
        <f ca="1">_xll.BDP($A55,I$1)</f>
        <v>#NAME?</v>
      </c>
      <c r="J55" s="12" t="e">
        <f ca="1">_xll.BDP($A55,J$1)</f>
        <v>#NAME?</v>
      </c>
      <c r="K55" s="12" t="e">
        <f ca="1">_xll.BDP($A55,K$1)</f>
        <v>#NAME?</v>
      </c>
      <c r="L55" s="12" t="e">
        <f ca="1">_xll.BDP($A55,L$1)</f>
        <v>#NAME?</v>
      </c>
      <c r="M55" s="12" t="e">
        <f ca="1">_xll.BDP($A55,M$1)</f>
        <v>#NAME?</v>
      </c>
      <c r="N55" s="12" t="e">
        <f ca="1">_xll.BDP($A55,N$1)</f>
        <v>#NAME?</v>
      </c>
      <c r="O55" s="12" t="e">
        <f ca="1">_xll.BDP($A55,O$1)</f>
        <v>#NAME?</v>
      </c>
      <c r="P55" s="12" t="e">
        <f ca="1">_xll.BDP($A55,P$1)</f>
        <v>#NAME?</v>
      </c>
      <c r="Q55" s="12" t="e">
        <f ca="1">_xll.BDP($A55,Q$1)</f>
        <v>#NAME?</v>
      </c>
      <c r="R55" s="12" t="e">
        <f ca="1">_xll.BDP($A55,R$1)</f>
        <v>#NAME?</v>
      </c>
      <c r="S55" s="12" t="e">
        <f ca="1">_xll.BDP($A55,S$1)</f>
        <v>#NAME?</v>
      </c>
      <c r="T55" s="12" t="e">
        <f ca="1">_xll.BDP($A55,T$1)</f>
        <v>#NAME?</v>
      </c>
      <c r="U55" s="12" t="e">
        <f ca="1">_xll.BDP($A55,U$1)</f>
        <v>#NAME?</v>
      </c>
      <c r="V55" s="12" t="e">
        <f ca="1">_xll.BDP($A55,V$1)</f>
        <v>#NAME?</v>
      </c>
      <c r="W55" s="12" t="e">
        <f ca="1">_xll.BDP($A55,W$1)</f>
        <v>#NAME?</v>
      </c>
      <c r="X55" s="12" t="e">
        <f ca="1">_xll.BDP($A55,X$1)</f>
        <v>#NAME?</v>
      </c>
      <c r="Y55" s="12" t="e">
        <f ca="1">_xll.BDP($A55,Y$1)</f>
        <v>#NAME?</v>
      </c>
      <c r="Z55" s="12" t="e">
        <f ca="1">_xll.BDP($A55,Z$1)</f>
        <v>#NAME?</v>
      </c>
      <c r="AA55" s="12" t="e">
        <f ca="1">_xll.BDP($A55,AA$1)</f>
        <v>#NAME?</v>
      </c>
    </row>
    <row r="56" spans="1:27" x14ac:dyDescent="0.2">
      <c r="A56" s="18" t="s">
        <v>64</v>
      </c>
      <c r="B56" s="12">
        <v>3.9549730770106315</v>
      </c>
      <c r="C56" s="12">
        <v>319145</v>
      </c>
      <c r="D56" s="13" t="str">
        <f t="shared" si="1"/>
        <v/>
      </c>
      <c r="E56" s="12" t="e">
        <f ca="1">_xll.BDP($A56,E$1)</f>
        <v>#NAME?</v>
      </c>
      <c r="F56" s="12" t="e">
        <f ca="1">_xll.BDP($A56,F$1)</f>
        <v>#NAME?</v>
      </c>
      <c r="G56" s="12" t="e">
        <f ca="1">_xll.BDP($A56,G$1)</f>
        <v>#NAME?</v>
      </c>
      <c r="H56" s="12" t="e">
        <f ca="1">_xll.BDP($A56,H$1)</f>
        <v>#NAME?</v>
      </c>
      <c r="I56" s="12" t="e">
        <f ca="1">_xll.BDP($A56,I$1)</f>
        <v>#NAME?</v>
      </c>
      <c r="J56" s="12" t="e">
        <f ca="1">_xll.BDP($A56,J$1)</f>
        <v>#NAME?</v>
      </c>
      <c r="K56" s="12" t="e">
        <f ca="1">_xll.BDP($A56,K$1)</f>
        <v>#NAME?</v>
      </c>
      <c r="L56" s="12" t="e">
        <f ca="1">_xll.BDP($A56,L$1)</f>
        <v>#NAME?</v>
      </c>
      <c r="M56" s="12" t="e">
        <f ca="1">_xll.BDP($A56,M$1)</f>
        <v>#NAME?</v>
      </c>
      <c r="N56" s="12" t="e">
        <f ca="1">_xll.BDP($A56,N$1)</f>
        <v>#NAME?</v>
      </c>
      <c r="O56" s="12" t="e">
        <f ca="1">_xll.BDP($A56,O$1)</f>
        <v>#NAME?</v>
      </c>
      <c r="P56" s="12" t="e">
        <f ca="1">_xll.BDP($A56,P$1)</f>
        <v>#NAME?</v>
      </c>
      <c r="Q56" s="12" t="e">
        <f ca="1">_xll.BDP($A56,Q$1)</f>
        <v>#NAME?</v>
      </c>
      <c r="R56" s="12" t="e">
        <f ca="1">_xll.BDP($A56,R$1)</f>
        <v>#NAME?</v>
      </c>
      <c r="S56" s="12" t="e">
        <f ca="1">_xll.BDP($A56,S$1)</f>
        <v>#NAME?</v>
      </c>
      <c r="T56" s="12" t="e">
        <f ca="1">_xll.BDP($A56,T$1)</f>
        <v>#NAME?</v>
      </c>
      <c r="U56" s="12" t="e">
        <f ca="1">_xll.BDP($A56,U$1)</f>
        <v>#NAME?</v>
      </c>
      <c r="V56" s="12" t="e">
        <f ca="1">_xll.BDP($A56,V$1)</f>
        <v>#NAME?</v>
      </c>
      <c r="W56" s="12" t="e">
        <f ca="1">_xll.BDP($A56,W$1)</f>
        <v>#NAME?</v>
      </c>
      <c r="X56" s="12" t="e">
        <f ca="1">_xll.BDP($A56,X$1)</f>
        <v>#NAME?</v>
      </c>
      <c r="Y56" s="12" t="e">
        <f ca="1">_xll.BDP($A56,Y$1)</f>
        <v>#NAME?</v>
      </c>
      <c r="Z56" s="12" t="e">
        <f ca="1">_xll.BDP($A56,Z$1)</f>
        <v>#NAME?</v>
      </c>
      <c r="AA56" s="12" t="e">
        <f ca="1">_xll.BDP($A56,AA$1)</f>
        <v>#NAME?</v>
      </c>
    </row>
    <row r="57" spans="1:27" x14ac:dyDescent="0.2">
      <c r="A57" s="18" t="s">
        <v>42</v>
      </c>
      <c r="B57" s="12">
        <v>2.7876911650067817</v>
      </c>
      <c r="C57" s="12">
        <v>259077</v>
      </c>
      <c r="D57" s="13" t="str">
        <f t="shared" si="1"/>
        <v/>
      </c>
      <c r="E57" s="12" t="e">
        <f ca="1">_xll.BDP($A57,E$1)</f>
        <v>#NAME?</v>
      </c>
      <c r="F57" s="12" t="e">
        <f ca="1">_xll.BDP($A57,F$1)</f>
        <v>#NAME?</v>
      </c>
      <c r="G57" s="12" t="e">
        <f ca="1">_xll.BDP($A57,G$1)</f>
        <v>#NAME?</v>
      </c>
      <c r="H57" s="12" t="e">
        <f ca="1">_xll.BDP($A57,H$1)</f>
        <v>#NAME?</v>
      </c>
      <c r="I57" s="12" t="e">
        <f ca="1">_xll.BDP($A57,I$1)</f>
        <v>#NAME?</v>
      </c>
      <c r="J57" s="12" t="e">
        <f ca="1">_xll.BDP($A57,J$1)</f>
        <v>#NAME?</v>
      </c>
      <c r="K57" s="12" t="e">
        <f ca="1">_xll.BDP($A57,K$1)</f>
        <v>#NAME?</v>
      </c>
      <c r="L57" s="12" t="e">
        <f ca="1">_xll.BDP($A57,L$1)</f>
        <v>#NAME?</v>
      </c>
      <c r="M57" s="12" t="e">
        <f ca="1">_xll.BDP($A57,M$1)</f>
        <v>#NAME?</v>
      </c>
      <c r="N57" s="12" t="e">
        <f ca="1">_xll.BDP($A57,N$1)</f>
        <v>#NAME?</v>
      </c>
      <c r="O57" s="12" t="e">
        <f ca="1">_xll.BDP($A57,O$1)</f>
        <v>#NAME?</v>
      </c>
      <c r="P57" s="12" t="e">
        <f ca="1">_xll.BDP($A57,P$1)</f>
        <v>#NAME?</v>
      </c>
      <c r="Q57" s="12" t="e">
        <f ca="1">_xll.BDP($A57,Q$1)</f>
        <v>#NAME?</v>
      </c>
      <c r="R57" s="12" t="e">
        <f ca="1">_xll.BDP($A57,R$1)</f>
        <v>#NAME?</v>
      </c>
      <c r="S57" s="12" t="e">
        <f ca="1">_xll.BDP($A57,S$1)</f>
        <v>#NAME?</v>
      </c>
      <c r="T57" s="12" t="e">
        <f ca="1">_xll.BDP($A57,T$1)</f>
        <v>#NAME?</v>
      </c>
      <c r="U57" s="12" t="e">
        <f ca="1">_xll.BDP($A57,U$1)</f>
        <v>#NAME?</v>
      </c>
      <c r="V57" s="12" t="e">
        <f ca="1">_xll.BDP($A57,V$1)</f>
        <v>#NAME?</v>
      </c>
      <c r="W57" s="12" t="e">
        <f ca="1">_xll.BDP($A57,W$1)</f>
        <v>#NAME?</v>
      </c>
      <c r="X57" s="12" t="e">
        <f ca="1">_xll.BDP($A57,X$1)</f>
        <v>#NAME?</v>
      </c>
      <c r="Y57" s="12" t="e">
        <f ca="1">_xll.BDP($A57,Y$1)</f>
        <v>#NAME?</v>
      </c>
      <c r="Z57" s="12" t="e">
        <f ca="1">_xll.BDP($A57,Z$1)</f>
        <v>#NAME?</v>
      </c>
      <c r="AA57" s="12" t="e">
        <f ca="1">_xll.BDP($A57,AA$1)</f>
        <v>#NAME?</v>
      </c>
    </row>
    <row r="58" spans="1:27" x14ac:dyDescent="0.2">
      <c r="A58" s="18" t="s">
        <v>106</v>
      </c>
      <c r="B58" s="12">
        <v>3.9957140128503674</v>
      </c>
      <c r="C58" s="12">
        <v>117298</v>
      </c>
      <c r="D58" s="13" t="str">
        <f t="shared" si="1"/>
        <v/>
      </c>
      <c r="E58" s="12" t="e">
        <f ca="1">_xll.BDP($A58,E$1)</f>
        <v>#NAME?</v>
      </c>
      <c r="F58" s="12" t="e">
        <f ca="1">_xll.BDP($A58,F$1)</f>
        <v>#NAME?</v>
      </c>
      <c r="G58" s="12" t="e">
        <f ca="1">_xll.BDP($A58,G$1)</f>
        <v>#NAME?</v>
      </c>
      <c r="H58" s="12" t="e">
        <f ca="1">_xll.BDP($A58,H$1)</f>
        <v>#NAME?</v>
      </c>
      <c r="I58" s="12" t="e">
        <f ca="1">_xll.BDP($A58,I$1)</f>
        <v>#NAME?</v>
      </c>
      <c r="J58" s="12" t="e">
        <f ca="1">_xll.BDP($A58,J$1)</f>
        <v>#NAME?</v>
      </c>
      <c r="K58" s="12" t="e">
        <f ca="1">_xll.BDP($A58,K$1)</f>
        <v>#NAME?</v>
      </c>
      <c r="L58" s="12" t="e">
        <f ca="1">_xll.BDP($A58,L$1)</f>
        <v>#NAME?</v>
      </c>
      <c r="M58" s="12" t="e">
        <f ca="1">_xll.BDP($A58,M$1)</f>
        <v>#NAME?</v>
      </c>
      <c r="N58" s="12" t="e">
        <f ca="1">_xll.BDP($A58,N$1)</f>
        <v>#NAME?</v>
      </c>
      <c r="O58" s="12" t="e">
        <f ca="1">_xll.BDP($A58,O$1)</f>
        <v>#NAME?</v>
      </c>
      <c r="P58" s="12" t="e">
        <f ca="1">_xll.BDP($A58,P$1)</f>
        <v>#NAME?</v>
      </c>
      <c r="Q58" s="12" t="e">
        <f ca="1">_xll.BDP($A58,Q$1)</f>
        <v>#NAME?</v>
      </c>
      <c r="R58" s="12" t="e">
        <f ca="1">_xll.BDP($A58,R$1)</f>
        <v>#NAME?</v>
      </c>
      <c r="S58" s="12" t="e">
        <f ca="1">_xll.BDP($A58,S$1)</f>
        <v>#NAME?</v>
      </c>
      <c r="T58" s="12" t="e">
        <f ca="1">_xll.BDP($A58,T$1)</f>
        <v>#NAME?</v>
      </c>
      <c r="U58" s="12" t="e">
        <f ca="1">_xll.BDP($A58,U$1)</f>
        <v>#NAME?</v>
      </c>
      <c r="V58" s="12" t="e">
        <f ca="1">_xll.BDP($A58,V$1)</f>
        <v>#NAME?</v>
      </c>
      <c r="W58" s="12" t="e">
        <f ca="1">_xll.BDP($A58,W$1)</f>
        <v>#NAME?</v>
      </c>
      <c r="X58" s="12" t="e">
        <f ca="1">_xll.BDP($A58,X$1)</f>
        <v>#NAME?</v>
      </c>
      <c r="Y58" s="12" t="e">
        <f ca="1">_xll.BDP($A58,Y$1)</f>
        <v>#NAME?</v>
      </c>
      <c r="Z58" s="12" t="e">
        <f ca="1">_xll.BDP($A58,Z$1)</f>
        <v>#NAME?</v>
      </c>
      <c r="AA58" s="12" t="e">
        <f ca="1">_xll.BDP($A58,AA$1)</f>
        <v>#NAME?</v>
      </c>
    </row>
    <row r="59" spans="1:27" x14ac:dyDescent="0.2">
      <c r="A59" s="18" t="s">
        <v>36</v>
      </c>
      <c r="B59" s="12">
        <v>2.0797702978501031</v>
      </c>
      <c r="C59" s="12">
        <v>219346</v>
      </c>
      <c r="D59" s="13" t="str">
        <f t="shared" si="1"/>
        <v/>
      </c>
      <c r="E59" s="12" t="e">
        <f ca="1">_xll.BDP($A59,E$1)</f>
        <v>#NAME?</v>
      </c>
      <c r="F59" s="12" t="e">
        <f ca="1">_xll.BDP($A59,F$1)</f>
        <v>#NAME?</v>
      </c>
      <c r="G59" s="12" t="e">
        <f ca="1">_xll.BDP($A59,G$1)</f>
        <v>#NAME?</v>
      </c>
      <c r="H59" s="12" t="e">
        <f ca="1">_xll.BDP($A59,H$1)</f>
        <v>#NAME?</v>
      </c>
      <c r="I59" s="12" t="e">
        <f ca="1">_xll.BDP($A59,I$1)</f>
        <v>#NAME?</v>
      </c>
      <c r="J59" s="12" t="e">
        <f ca="1">_xll.BDP($A59,J$1)</f>
        <v>#NAME?</v>
      </c>
      <c r="K59" s="12" t="e">
        <f ca="1">_xll.BDP($A59,K$1)</f>
        <v>#NAME?</v>
      </c>
      <c r="L59" s="12" t="e">
        <f ca="1">_xll.BDP($A59,L$1)</f>
        <v>#NAME?</v>
      </c>
      <c r="M59" s="12" t="e">
        <f ca="1">_xll.BDP($A59,M$1)</f>
        <v>#NAME?</v>
      </c>
      <c r="N59" s="12" t="e">
        <f ca="1">_xll.BDP($A59,N$1)</f>
        <v>#NAME?</v>
      </c>
      <c r="O59" s="12" t="e">
        <f ca="1">_xll.BDP($A59,O$1)</f>
        <v>#NAME?</v>
      </c>
      <c r="P59" s="12" t="e">
        <f ca="1">_xll.BDP($A59,P$1)</f>
        <v>#NAME?</v>
      </c>
      <c r="Q59" s="12" t="e">
        <f ca="1">_xll.BDP($A59,Q$1)</f>
        <v>#NAME?</v>
      </c>
      <c r="R59" s="12" t="e">
        <f ca="1">_xll.BDP($A59,R$1)</f>
        <v>#NAME?</v>
      </c>
      <c r="S59" s="12" t="e">
        <f ca="1">_xll.BDP($A59,S$1)</f>
        <v>#NAME?</v>
      </c>
      <c r="T59" s="12" t="e">
        <f ca="1">_xll.BDP($A59,T$1)</f>
        <v>#NAME?</v>
      </c>
      <c r="U59" s="12" t="e">
        <f ca="1">_xll.BDP($A59,U$1)</f>
        <v>#NAME?</v>
      </c>
      <c r="V59" s="12" t="e">
        <f ca="1">_xll.BDP($A59,V$1)</f>
        <v>#NAME?</v>
      </c>
      <c r="W59" s="12" t="e">
        <f ca="1">_xll.BDP($A59,W$1)</f>
        <v>#NAME?</v>
      </c>
      <c r="X59" s="12" t="e">
        <f ca="1">_xll.BDP($A59,X$1)</f>
        <v>#NAME?</v>
      </c>
      <c r="Y59" s="12" t="e">
        <f ca="1">_xll.BDP($A59,Y$1)</f>
        <v>#NAME?</v>
      </c>
      <c r="Z59" s="12" t="e">
        <f ca="1">_xll.BDP($A59,Z$1)</f>
        <v>#NAME?</v>
      </c>
      <c r="AA59" s="12" t="e">
        <f ca="1">_xll.BDP($A59,AA$1)</f>
        <v>#NAME?</v>
      </c>
    </row>
    <row r="60" spans="1:27" x14ac:dyDescent="0.2">
      <c r="A60" s="18" t="s">
        <v>312</v>
      </c>
      <c r="B60" s="12">
        <v>-6.0555769555793997E-4</v>
      </c>
      <c r="C60" s="12">
        <v>-90000</v>
      </c>
      <c r="D60" s="13" t="str">
        <f t="shared" si="1"/>
        <v>Y</v>
      </c>
      <c r="E60" s="12" t="e">
        <f ca="1">_xll.BDP($A60,E$1)</f>
        <v>#NAME?</v>
      </c>
      <c r="F60" s="12" t="e">
        <f ca="1">_xll.BDP($A60,F$1)</f>
        <v>#NAME?</v>
      </c>
      <c r="G60" s="12" t="e">
        <f ca="1">_xll.BDP($A60,G$1)</f>
        <v>#NAME?</v>
      </c>
      <c r="H60" s="12" t="e">
        <f ca="1">_xll.BDP($A60,H$1)</f>
        <v>#NAME?</v>
      </c>
      <c r="I60" s="12" t="e">
        <f ca="1">_xll.BDP($A60,I$1)</f>
        <v>#NAME?</v>
      </c>
      <c r="J60" s="12" t="e">
        <f ca="1">_xll.BDP($A60,J$1)</f>
        <v>#NAME?</v>
      </c>
      <c r="K60" s="12" t="e">
        <f ca="1">_xll.BDP($A60,K$1)</f>
        <v>#NAME?</v>
      </c>
      <c r="L60" s="12" t="e">
        <f ca="1">_xll.BDP($A60,L$1)</f>
        <v>#NAME?</v>
      </c>
      <c r="M60" s="12" t="e">
        <f ca="1">_xll.BDP($A60,M$1)</f>
        <v>#NAME?</v>
      </c>
      <c r="N60" s="12" t="e">
        <f ca="1">_xll.BDP($A60,N$1)</f>
        <v>#NAME?</v>
      </c>
      <c r="O60" s="12" t="e">
        <f ca="1">_xll.BDP($A60,O$1)</f>
        <v>#NAME?</v>
      </c>
      <c r="P60" s="12" t="e">
        <f ca="1">_xll.BDP($A60,P$1)</f>
        <v>#NAME?</v>
      </c>
      <c r="Q60" s="12" t="e">
        <f ca="1">_xll.BDP($A60,Q$1)</f>
        <v>#NAME?</v>
      </c>
      <c r="R60" s="12" t="e">
        <f ca="1">_xll.BDP($A60,R$1)</f>
        <v>#NAME?</v>
      </c>
      <c r="S60" s="12" t="e">
        <f ca="1">_xll.BDP($A60,S$1)</f>
        <v>#NAME?</v>
      </c>
      <c r="T60" s="12" t="e">
        <f ca="1">_xll.BDP($A60,T$1)</f>
        <v>#NAME?</v>
      </c>
      <c r="U60" s="12" t="e">
        <f ca="1">_xll.BDP($A60,U$1)</f>
        <v>#NAME?</v>
      </c>
      <c r="V60" s="12" t="e">
        <f ca="1">_xll.BDP($A60,V$1)</f>
        <v>#NAME?</v>
      </c>
      <c r="W60" s="12" t="e">
        <f ca="1">_xll.BDP($A60,W$1)</f>
        <v>#NAME?</v>
      </c>
      <c r="X60" s="12" t="e">
        <f ca="1">_xll.BDP($A60,X$1)</f>
        <v>#NAME?</v>
      </c>
      <c r="Y60" s="12" t="e">
        <f ca="1">_xll.BDP($A60,Y$1)</f>
        <v>#NAME?</v>
      </c>
      <c r="Z60" s="12" t="e">
        <f ca="1">_xll.BDP($A60,Z$1)</f>
        <v>#NAME?</v>
      </c>
      <c r="AA60" s="12" t="e">
        <f ca="1">_xll.BDP($A60,AA$1)</f>
        <v>#NAME?</v>
      </c>
    </row>
    <row r="61" spans="1:27" x14ac:dyDescent="0.2">
      <c r="A61" s="18" t="s">
        <v>309</v>
      </c>
      <c r="B61" s="12">
        <v>-3.22964104297568E-4</v>
      </c>
      <c r="C61" s="12">
        <v>-60000</v>
      </c>
      <c r="D61" s="13" t="str">
        <f t="shared" si="1"/>
        <v>Y</v>
      </c>
      <c r="E61" s="12" t="e">
        <f ca="1">_xll.BDP($A61,E$1)</f>
        <v>#NAME?</v>
      </c>
      <c r="F61" s="12" t="e">
        <f ca="1">_xll.BDP($A61,F$1)</f>
        <v>#NAME?</v>
      </c>
      <c r="G61" s="12" t="e">
        <f ca="1">_xll.BDP($A61,G$1)</f>
        <v>#NAME?</v>
      </c>
      <c r="H61" s="12" t="e">
        <f ca="1">_xll.BDP($A61,H$1)</f>
        <v>#NAME?</v>
      </c>
      <c r="I61" s="12" t="e">
        <f ca="1">_xll.BDP($A61,I$1)</f>
        <v>#NAME?</v>
      </c>
      <c r="J61" s="12" t="e">
        <f ca="1">_xll.BDP($A61,J$1)</f>
        <v>#NAME?</v>
      </c>
      <c r="K61" s="12" t="e">
        <f ca="1">_xll.BDP($A61,K$1)</f>
        <v>#NAME?</v>
      </c>
      <c r="L61" s="12" t="e">
        <f ca="1">_xll.BDP($A61,L$1)</f>
        <v>#NAME?</v>
      </c>
      <c r="M61" s="12" t="e">
        <f ca="1">_xll.BDP($A61,M$1)</f>
        <v>#NAME?</v>
      </c>
      <c r="N61" s="12" t="e">
        <f ca="1">_xll.BDP($A61,N$1)</f>
        <v>#NAME?</v>
      </c>
      <c r="O61" s="12" t="e">
        <f ca="1">_xll.BDP($A61,O$1)</f>
        <v>#NAME?</v>
      </c>
      <c r="P61" s="12" t="e">
        <f ca="1">_xll.BDP($A61,P$1)</f>
        <v>#NAME?</v>
      </c>
      <c r="Q61" s="12" t="e">
        <f ca="1">_xll.BDP($A61,Q$1)</f>
        <v>#NAME?</v>
      </c>
      <c r="R61" s="12" t="e">
        <f ca="1">_xll.BDP($A61,R$1)</f>
        <v>#NAME?</v>
      </c>
      <c r="S61" s="12" t="e">
        <f ca="1">_xll.BDP($A61,S$1)</f>
        <v>#NAME?</v>
      </c>
      <c r="T61" s="12" t="e">
        <f ca="1">_xll.BDP($A61,T$1)</f>
        <v>#NAME?</v>
      </c>
      <c r="U61" s="12" t="e">
        <f ca="1">_xll.BDP($A61,U$1)</f>
        <v>#NAME?</v>
      </c>
      <c r="V61" s="12" t="e">
        <f ca="1">_xll.BDP($A61,V$1)</f>
        <v>#NAME?</v>
      </c>
      <c r="W61" s="12" t="e">
        <f ca="1">_xll.BDP($A61,W$1)</f>
        <v>#NAME?</v>
      </c>
      <c r="X61" s="12" t="e">
        <f ca="1">_xll.BDP($A61,X$1)</f>
        <v>#NAME?</v>
      </c>
      <c r="Y61" s="12" t="e">
        <f ca="1">_xll.BDP($A61,Y$1)</f>
        <v>#NAME?</v>
      </c>
      <c r="Z61" s="12" t="e">
        <f ca="1">_xll.BDP($A61,Z$1)</f>
        <v>#NAME?</v>
      </c>
      <c r="AA61" s="12" t="e">
        <f ca="1">_xll.BDP($A61,AA$1)</f>
        <v>#NAME?</v>
      </c>
    </row>
    <row r="62" spans="1:27" x14ac:dyDescent="0.2">
      <c r="A62" s="18" t="s">
        <v>88</v>
      </c>
      <c r="B62" s="12">
        <v>1.9608384324112704</v>
      </c>
      <c r="C62" s="12">
        <v>136897</v>
      </c>
      <c r="D62" s="13" t="str">
        <f t="shared" si="1"/>
        <v/>
      </c>
      <c r="E62" s="12" t="e">
        <f ca="1">_xll.BDP($A62,E$1)</f>
        <v>#NAME?</v>
      </c>
      <c r="F62" s="12" t="e">
        <f ca="1">_xll.BDP($A62,F$1)</f>
        <v>#NAME?</v>
      </c>
      <c r="G62" s="12" t="e">
        <f ca="1">_xll.BDP($A62,G$1)</f>
        <v>#NAME?</v>
      </c>
      <c r="H62" s="12" t="e">
        <f ca="1">_xll.BDP($A62,H$1)</f>
        <v>#NAME?</v>
      </c>
      <c r="I62" s="12" t="e">
        <f ca="1">_xll.BDP($A62,I$1)</f>
        <v>#NAME?</v>
      </c>
      <c r="J62" s="12" t="e">
        <f ca="1">_xll.BDP($A62,J$1)</f>
        <v>#NAME?</v>
      </c>
      <c r="K62" s="12" t="e">
        <f ca="1">_xll.BDP($A62,K$1)</f>
        <v>#NAME?</v>
      </c>
      <c r="L62" s="12" t="e">
        <f ca="1">_xll.BDP($A62,L$1)</f>
        <v>#NAME?</v>
      </c>
      <c r="M62" s="12" t="e">
        <f ca="1">_xll.BDP($A62,M$1)</f>
        <v>#NAME?</v>
      </c>
      <c r="N62" s="12" t="e">
        <f ca="1">_xll.BDP($A62,N$1)</f>
        <v>#NAME?</v>
      </c>
      <c r="O62" s="12" t="e">
        <f ca="1">_xll.BDP($A62,O$1)</f>
        <v>#NAME?</v>
      </c>
      <c r="P62" s="12" t="e">
        <f ca="1">_xll.BDP($A62,P$1)</f>
        <v>#NAME?</v>
      </c>
      <c r="Q62" s="12" t="e">
        <f ca="1">_xll.BDP($A62,Q$1)</f>
        <v>#NAME?</v>
      </c>
      <c r="R62" s="12" t="e">
        <f ca="1">_xll.BDP($A62,R$1)</f>
        <v>#NAME?</v>
      </c>
      <c r="S62" s="12" t="e">
        <f ca="1">_xll.BDP($A62,S$1)</f>
        <v>#NAME?</v>
      </c>
      <c r="T62" s="12" t="e">
        <f ca="1">_xll.BDP($A62,T$1)</f>
        <v>#NAME?</v>
      </c>
      <c r="U62" s="12" t="e">
        <f ca="1">_xll.BDP($A62,U$1)</f>
        <v>#NAME?</v>
      </c>
      <c r="V62" s="12" t="e">
        <f ca="1">_xll.BDP($A62,V$1)</f>
        <v>#NAME?</v>
      </c>
      <c r="W62" s="12" t="e">
        <f ca="1">_xll.BDP($A62,W$1)</f>
        <v>#NAME?</v>
      </c>
      <c r="X62" s="12" t="e">
        <f ca="1">_xll.BDP($A62,X$1)</f>
        <v>#NAME?</v>
      </c>
      <c r="Y62" s="12" t="e">
        <f ca="1">_xll.BDP($A62,Y$1)</f>
        <v>#NAME?</v>
      </c>
      <c r="Z62" s="12" t="e">
        <f ca="1">_xll.BDP($A62,Z$1)</f>
        <v>#NAME?</v>
      </c>
      <c r="AA62" s="12" t="e">
        <f ca="1">_xll.BDP($A62,AA$1)</f>
        <v>#NAME?</v>
      </c>
    </row>
    <row r="63" spans="1:27" x14ac:dyDescent="0.2">
      <c r="A63" s="18" t="s">
        <v>341</v>
      </c>
      <c r="B63" s="12">
        <v>-5.1135983180448268E-4</v>
      </c>
      <c r="C63" s="12">
        <v>-40000</v>
      </c>
      <c r="D63" s="13" t="str">
        <f t="shared" si="1"/>
        <v>Y</v>
      </c>
      <c r="E63" s="12" t="e">
        <f ca="1">_xll.BDP($A63,E$1)</f>
        <v>#NAME?</v>
      </c>
      <c r="F63" s="12" t="e">
        <f ca="1">_xll.BDP($A63,F$1)</f>
        <v>#NAME?</v>
      </c>
      <c r="G63" s="12" t="e">
        <f ca="1">_xll.BDP($A63,G$1)</f>
        <v>#NAME?</v>
      </c>
      <c r="H63" s="12" t="e">
        <f ca="1">_xll.BDP($A63,H$1)</f>
        <v>#NAME?</v>
      </c>
      <c r="I63" s="12" t="e">
        <f ca="1">_xll.BDP($A63,I$1)</f>
        <v>#NAME?</v>
      </c>
      <c r="J63" s="12" t="e">
        <f ca="1">_xll.BDP($A63,J$1)</f>
        <v>#NAME?</v>
      </c>
      <c r="K63" s="12" t="e">
        <f ca="1">_xll.BDP($A63,K$1)</f>
        <v>#NAME?</v>
      </c>
      <c r="L63" s="12" t="e">
        <f ca="1">_xll.BDP($A63,L$1)</f>
        <v>#NAME?</v>
      </c>
      <c r="M63" s="12" t="e">
        <f ca="1">_xll.BDP($A63,M$1)</f>
        <v>#NAME?</v>
      </c>
      <c r="N63" s="12" t="e">
        <f ca="1">_xll.BDP($A63,N$1)</f>
        <v>#NAME?</v>
      </c>
      <c r="O63" s="12" t="e">
        <f ca="1">_xll.BDP($A63,O$1)</f>
        <v>#NAME?</v>
      </c>
      <c r="P63" s="12" t="e">
        <f ca="1">_xll.BDP($A63,P$1)</f>
        <v>#NAME?</v>
      </c>
      <c r="Q63" s="12" t="e">
        <f ca="1">_xll.BDP($A63,Q$1)</f>
        <v>#NAME?</v>
      </c>
      <c r="R63" s="12" t="e">
        <f ca="1">_xll.BDP($A63,R$1)</f>
        <v>#NAME?</v>
      </c>
      <c r="S63" s="12" t="e">
        <f ca="1">_xll.BDP($A63,S$1)</f>
        <v>#NAME?</v>
      </c>
      <c r="T63" s="12" t="e">
        <f ca="1">_xll.BDP($A63,T$1)</f>
        <v>#NAME?</v>
      </c>
      <c r="U63" s="12" t="e">
        <f ca="1">_xll.BDP($A63,U$1)</f>
        <v>#NAME?</v>
      </c>
      <c r="V63" s="12" t="e">
        <f ca="1">_xll.BDP($A63,V$1)</f>
        <v>#NAME?</v>
      </c>
      <c r="W63" s="12" t="e">
        <f ca="1">_xll.BDP($A63,W$1)</f>
        <v>#NAME?</v>
      </c>
      <c r="X63" s="12" t="e">
        <f ca="1">_xll.BDP($A63,X$1)</f>
        <v>#NAME?</v>
      </c>
      <c r="Y63" s="12" t="e">
        <f ca="1">_xll.BDP($A63,Y$1)</f>
        <v>#NAME?</v>
      </c>
      <c r="Z63" s="12" t="e">
        <f ca="1">_xll.BDP($A63,Z$1)</f>
        <v>#NAME?</v>
      </c>
      <c r="AA63" s="12" t="e">
        <f ca="1">_xll.BDP($A63,AA$1)</f>
        <v>#NAME?</v>
      </c>
    </row>
    <row r="64" spans="1:27" x14ac:dyDescent="0.2">
      <c r="A64" s="18" t="s">
        <v>323</v>
      </c>
      <c r="B64" s="12">
        <v>-5.3827350716261329E-5</v>
      </c>
      <c r="C64" s="12">
        <v>-40000</v>
      </c>
      <c r="D64" s="13" t="str">
        <f t="shared" si="1"/>
        <v>Y</v>
      </c>
      <c r="E64" s="12" t="e">
        <f ca="1">_xll.BDP($A64,E$1)</f>
        <v>#NAME?</v>
      </c>
      <c r="F64" s="12" t="e">
        <f ca="1">_xll.BDP($A64,F$1)</f>
        <v>#NAME?</v>
      </c>
      <c r="G64" s="12" t="e">
        <f ca="1">_xll.BDP($A64,G$1)</f>
        <v>#NAME?</v>
      </c>
      <c r="H64" s="12" t="e">
        <f ca="1">_xll.BDP($A64,H$1)</f>
        <v>#NAME?</v>
      </c>
      <c r="I64" s="12" t="e">
        <f ca="1">_xll.BDP($A64,I$1)</f>
        <v>#NAME?</v>
      </c>
      <c r="J64" s="12" t="e">
        <f ca="1">_xll.BDP($A64,J$1)</f>
        <v>#NAME?</v>
      </c>
      <c r="K64" s="12" t="e">
        <f ca="1">_xll.BDP($A64,K$1)</f>
        <v>#NAME?</v>
      </c>
      <c r="L64" s="12" t="e">
        <f ca="1">_xll.BDP($A64,L$1)</f>
        <v>#NAME?</v>
      </c>
      <c r="M64" s="12" t="e">
        <f ca="1">_xll.BDP($A64,M$1)</f>
        <v>#NAME?</v>
      </c>
      <c r="N64" s="12" t="e">
        <f ca="1">_xll.BDP($A64,N$1)</f>
        <v>#NAME?</v>
      </c>
      <c r="O64" s="12" t="e">
        <f ca="1">_xll.BDP($A64,O$1)</f>
        <v>#NAME?</v>
      </c>
      <c r="P64" s="12" t="e">
        <f ca="1">_xll.BDP($A64,P$1)</f>
        <v>#NAME?</v>
      </c>
      <c r="Q64" s="12" t="e">
        <f ca="1">_xll.BDP($A64,Q$1)</f>
        <v>#NAME?</v>
      </c>
      <c r="R64" s="12" t="e">
        <f ca="1">_xll.BDP($A64,R$1)</f>
        <v>#NAME?</v>
      </c>
      <c r="S64" s="12" t="e">
        <f ca="1">_xll.BDP($A64,S$1)</f>
        <v>#NAME?</v>
      </c>
      <c r="T64" s="12" t="e">
        <f ca="1">_xll.BDP($A64,T$1)</f>
        <v>#NAME?</v>
      </c>
      <c r="U64" s="12" t="e">
        <f ca="1">_xll.BDP($A64,U$1)</f>
        <v>#NAME?</v>
      </c>
      <c r="V64" s="12" t="e">
        <f ca="1">_xll.BDP($A64,V$1)</f>
        <v>#NAME?</v>
      </c>
      <c r="W64" s="12" t="e">
        <f ca="1">_xll.BDP($A64,W$1)</f>
        <v>#NAME?</v>
      </c>
      <c r="X64" s="12" t="e">
        <f ca="1">_xll.BDP($A64,X$1)</f>
        <v>#NAME?</v>
      </c>
      <c r="Y64" s="12" t="e">
        <f ca="1">_xll.BDP($A64,Y$1)</f>
        <v>#NAME?</v>
      </c>
      <c r="Z64" s="12" t="e">
        <f ca="1">_xll.BDP($A64,Z$1)</f>
        <v>#NAME?</v>
      </c>
      <c r="AA64" s="12" t="e">
        <f ca="1">_xll.BDP($A64,AA$1)</f>
        <v>#NAME?</v>
      </c>
    </row>
    <row r="65" spans="1:27" x14ac:dyDescent="0.2">
      <c r="A65" s="18" t="s">
        <v>14</v>
      </c>
      <c r="B65" s="12">
        <v>1.9876901365686712</v>
      </c>
      <c r="C65" s="12">
        <v>220329</v>
      </c>
      <c r="D65" s="13" t="str">
        <f t="shared" si="1"/>
        <v/>
      </c>
      <c r="E65" s="12" t="e">
        <f ca="1">_xll.BDP($A65,E$1)</f>
        <v>#NAME?</v>
      </c>
      <c r="F65" s="12" t="e">
        <f ca="1">_xll.BDP($A65,F$1)</f>
        <v>#NAME?</v>
      </c>
      <c r="G65" s="12" t="e">
        <f ca="1">_xll.BDP($A65,G$1)</f>
        <v>#NAME?</v>
      </c>
      <c r="H65" s="12" t="e">
        <f ca="1">_xll.BDP($A65,H$1)</f>
        <v>#NAME?</v>
      </c>
      <c r="I65" s="12" t="e">
        <f ca="1">_xll.BDP($A65,I$1)</f>
        <v>#NAME?</v>
      </c>
      <c r="J65" s="12" t="e">
        <f ca="1">_xll.BDP($A65,J$1)</f>
        <v>#NAME?</v>
      </c>
      <c r="K65" s="12" t="e">
        <f ca="1">_xll.BDP($A65,K$1)</f>
        <v>#NAME?</v>
      </c>
      <c r="L65" s="12" t="e">
        <f ca="1">_xll.BDP($A65,L$1)</f>
        <v>#NAME?</v>
      </c>
      <c r="M65" s="12" t="e">
        <f ca="1">_xll.BDP($A65,M$1)</f>
        <v>#NAME?</v>
      </c>
      <c r="N65" s="12" t="e">
        <f ca="1">_xll.BDP($A65,N$1)</f>
        <v>#NAME?</v>
      </c>
      <c r="O65" s="12" t="e">
        <f ca="1">_xll.BDP($A65,O$1)</f>
        <v>#NAME?</v>
      </c>
      <c r="P65" s="12" t="e">
        <f ca="1">_xll.BDP($A65,P$1)</f>
        <v>#NAME?</v>
      </c>
      <c r="Q65" s="12" t="e">
        <f ca="1">_xll.BDP($A65,Q$1)</f>
        <v>#NAME?</v>
      </c>
      <c r="R65" s="12" t="e">
        <f ca="1">_xll.BDP($A65,R$1)</f>
        <v>#NAME?</v>
      </c>
      <c r="S65" s="12" t="e">
        <f ca="1">_xll.BDP($A65,S$1)</f>
        <v>#NAME?</v>
      </c>
      <c r="T65" s="12" t="e">
        <f ca="1">_xll.BDP($A65,T$1)</f>
        <v>#NAME?</v>
      </c>
      <c r="U65" s="12" t="e">
        <f ca="1">_xll.BDP($A65,U$1)</f>
        <v>#NAME?</v>
      </c>
      <c r="V65" s="12" t="e">
        <f ca="1">_xll.BDP($A65,V$1)</f>
        <v>#NAME?</v>
      </c>
      <c r="W65" s="12" t="e">
        <f ca="1">_xll.BDP($A65,W$1)</f>
        <v>#NAME?</v>
      </c>
      <c r="X65" s="12" t="e">
        <f ca="1">_xll.BDP($A65,X$1)</f>
        <v>#NAME?</v>
      </c>
      <c r="Y65" s="12" t="e">
        <f ca="1">_xll.BDP($A65,Y$1)</f>
        <v>#NAME?</v>
      </c>
      <c r="Z65" s="12" t="e">
        <f ca="1">_xll.BDP($A65,Z$1)</f>
        <v>#NAME?</v>
      </c>
      <c r="AA65" s="12" t="e">
        <f ca="1">_xll.BDP($A65,AA$1)</f>
        <v>#NAME?</v>
      </c>
    </row>
    <row r="66" spans="1:27" x14ac:dyDescent="0.2">
      <c r="A66" s="18" t="s">
        <v>95</v>
      </c>
      <c r="B66" s="12">
        <v>4.1433853023001221</v>
      </c>
      <c r="C66" s="12">
        <v>607901</v>
      </c>
      <c r="D66" s="13" t="str">
        <f t="shared" ref="D66:D93" si="2">IF(RIGHT(A66,4)="CALL","Y","")</f>
        <v/>
      </c>
      <c r="E66" s="12" t="e">
        <f ca="1">_xll.BDP($A66,E$1)</f>
        <v>#NAME?</v>
      </c>
      <c r="F66" s="12" t="e">
        <f ca="1">_xll.BDP($A66,F$1)</f>
        <v>#NAME?</v>
      </c>
      <c r="G66" s="12" t="e">
        <f ca="1">_xll.BDP($A66,G$1)</f>
        <v>#NAME?</v>
      </c>
      <c r="H66" s="12" t="e">
        <f ca="1">_xll.BDP($A66,H$1)</f>
        <v>#NAME?</v>
      </c>
      <c r="I66" s="12" t="e">
        <f ca="1">_xll.BDP($A66,I$1)</f>
        <v>#NAME?</v>
      </c>
      <c r="J66" s="12" t="e">
        <f ca="1">_xll.BDP($A66,J$1)</f>
        <v>#NAME?</v>
      </c>
      <c r="K66" s="12" t="e">
        <f ca="1">_xll.BDP($A66,K$1)</f>
        <v>#NAME?</v>
      </c>
      <c r="L66" s="12" t="e">
        <f ca="1">_xll.BDP($A66,L$1)</f>
        <v>#NAME?</v>
      </c>
      <c r="M66" s="12" t="e">
        <f ca="1">_xll.BDP($A66,M$1)</f>
        <v>#NAME?</v>
      </c>
      <c r="N66" s="12" t="e">
        <f ca="1">_xll.BDP($A66,N$1)</f>
        <v>#NAME?</v>
      </c>
      <c r="O66" s="12" t="e">
        <f ca="1">_xll.BDP($A66,O$1)</f>
        <v>#NAME?</v>
      </c>
      <c r="P66" s="12" t="e">
        <f ca="1">_xll.BDP($A66,P$1)</f>
        <v>#NAME?</v>
      </c>
      <c r="Q66" s="12" t="e">
        <f ca="1">_xll.BDP($A66,Q$1)</f>
        <v>#NAME?</v>
      </c>
      <c r="R66" s="12" t="e">
        <f ca="1">_xll.BDP($A66,R$1)</f>
        <v>#NAME?</v>
      </c>
      <c r="S66" s="12" t="e">
        <f ca="1">_xll.BDP($A66,S$1)</f>
        <v>#NAME?</v>
      </c>
      <c r="T66" s="12" t="e">
        <f ca="1">_xll.BDP($A66,T$1)</f>
        <v>#NAME?</v>
      </c>
      <c r="U66" s="12" t="e">
        <f ca="1">_xll.BDP($A66,U$1)</f>
        <v>#NAME?</v>
      </c>
      <c r="V66" s="12" t="e">
        <f ca="1">_xll.BDP($A66,V$1)</f>
        <v>#NAME?</v>
      </c>
      <c r="W66" s="12" t="e">
        <f ca="1">_xll.BDP($A66,W$1)</f>
        <v>#NAME?</v>
      </c>
      <c r="X66" s="12" t="e">
        <f ca="1">_xll.BDP($A66,X$1)</f>
        <v>#NAME?</v>
      </c>
      <c r="Y66" s="12" t="e">
        <f ca="1">_xll.BDP($A66,Y$1)</f>
        <v>#NAME?</v>
      </c>
      <c r="Z66" s="12" t="e">
        <f ca="1">_xll.BDP($A66,Z$1)</f>
        <v>#NAME?</v>
      </c>
      <c r="AA66" s="12" t="e">
        <f ca="1">_xll.BDP($A66,AA$1)</f>
        <v>#NAME?</v>
      </c>
    </row>
    <row r="67" spans="1:27" x14ac:dyDescent="0.2">
      <c r="A67" s="18" t="s">
        <v>298</v>
      </c>
      <c r="B67" s="12">
        <v>-6.1363179816537926E-3</v>
      </c>
      <c r="C67" s="12">
        <v>-120000</v>
      </c>
      <c r="D67" s="13" t="str">
        <f t="shared" si="2"/>
        <v>Y</v>
      </c>
      <c r="E67" s="12" t="e">
        <f ca="1">_xll.BDP($A67,E$1)</f>
        <v>#NAME?</v>
      </c>
      <c r="F67" s="12" t="e">
        <f ca="1">_xll.BDP($A67,F$1)</f>
        <v>#NAME?</v>
      </c>
      <c r="G67" s="12" t="e">
        <f ca="1">_xll.BDP($A67,G$1)</f>
        <v>#NAME?</v>
      </c>
      <c r="H67" s="12" t="e">
        <f ca="1">_xll.BDP($A67,H$1)</f>
        <v>#NAME?</v>
      </c>
      <c r="I67" s="12" t="e">
        <f ca="1">_xll.BDP($A67,I$1)</f>
        <v>#NAME?</v>
      </c>
      <c r="J67" s="12" t="e">
        <f ca="1">_xll.BDP($A67,J$1)</f>
        <v>#NAME?</v>
      </c>
      <c r="K67" s="12" t="e">
        <f ca="1">_xll.BDP($A67,K$1)</f>
        <v>#NAME?</v>
      </c>
      <c r="L67" s="12" t="e">
        <f ca="1">_xll.BDP($A67,L$1)</f>
        <v>#NAME?</v>
      </c>
      <c r="M67" s="12" t="e">
        <f ca="1">_xll.BDP($A67,M$1)</f>
        <v>#NAME?</v>
      </c>
      <c r="N67" s="12" t="e">
        <f ca="1">_xll.BDP($A67,N$1)</f>
        <v>#NAME?</v>
      </c>
      <c r="O67" s="12" t="e">
        <f ca="1">_xll.BDP($A67,O$1)</f>
        <v>#NAME?</v>
      </c>
      <c r="P67" s="12" t="e">
        <f ca="1">_xll.BDP($A67,P$1)</f>
        <v>#NAME?</v>
      </c>
      <c r="Q67" s="12" t="e">
        <f ca="1">_xll.BDP($A67,Q$1)</f>
        <v>#NAME?</v>
      </c>
      <c r="R67" s="12" t="e">
        <f ca="1">_xll.BDP($A67,R$1)</f>
        <v>#NAME?</v>
      </c>
      <c r="S67" s="12" t="e">
        <f ca="1">_xll.BDP($A67,S$1)</f>
        <v>#NAME?</v>
      </c>
      <c r="T67" s="12" t="e">
        <f ca="1">_xll.BDP($A67,T$1)</f>
        <v>#NAME?</v>
      </c>
      <c r="U67" s="12" t="e">
        <f ca="1">_xll.BDP($A67,U$1)</f>
        <v>#NAME?</v>
      </c>
      <c r="V67" s="12" t="e">
        <f ca="1">_xll.BDP($A67,V$1)</f>
        <v>#NAME?</v>
      </c>
      <c r="W67" s="12" t="e">
        <f ca="1">_xll.BDP($A67,W$1)</f>
        <v>#NAME?</v>
      </c>
      <c r="X67" s="12" t="e">
        <f ca="1">_xll.BDP($A67,X$1)</f>
        <v>#NAME?</v>
      </c>
      <c r="Y67" s="12" t="e">
        <f ca="1">_xll.BDP($A67,Y$1)</f>
        <v>#NAME?</v>
      </c>
      <c r="Z67" s="12" t="e">
        <f ca="1">_xll.BDP($A67,Z$1)</f>
        <v>#NAME?</v>
      </c>
      <c r="AA67" s="12" t="e">
        <f ca="1">_xll.BDP($A67,AA$1)</f>
        <v>#NAME?</v>
      </c>
    </row>
    <row r="68" spans="1:27" x14ac:dyDescent="0.2">
      <c r="A68" s="18" t="s">
        <v>332</v>
      </c>
      <c r="B68" s="12">
        <v>-2.6913675358130663E-4</v>
      </c>
      <c r="C68" s="12">
        <v>-200000</v>
      </c>
      <c r="D68" s="13" t="str">
        <f t="shared" si="2"/>
        <v>Y</v>
      </c>
      <c r="E68" s="12" t="e">
        <f ca="1">_xll.BDP($A68,E$1)</f>
        <v>#NAME?</v>
      </c>
      <c r="F68" s="12" t="e">
        <f ca="1">_xll.BDP($A68,F$1)</f>
        <v>#NAME?</v>
      </c>
      <c r="G68" s="12" t="e">
        <f ca="1">_xll.BDP($A68,G$1)</f>
        <v>#NAME?</v>
      </c>
      <c r="H68" s="12" t="e">
        <f ca="1">_xll.BDP($A68,H$1)</f>
        <v>#NAME?</v>
      </c>
      <c r="I68" s="12" t="e">
        <f ca="1">_xll.BDP($A68,I$1)</f>
        <v>#NAME?</v>
      </c>
      <c r="J68" s="12" t="e">
        <f ca="1">_xll.BDP($A68,J$1)</f>
        <v>#NAME?</v>
      </c>
      <c r="K68" s="12" t="e">
        <f ca="1">_xll.BDP($A68,K$1)</f>
        <v>#NAME?</v>
      </c>
      <c r="L68" s="12" t="e">
        <f ca="1">_xll.BDP($A68,L$1)</f>
        <v>#NAME?</v>
      </c>
      <c r="M68" s="12" t="e">
        <f ca="1">_xll.BDP($A68,M$1)</f>
        <v>#NAME?</v>
      </c>
      <c r="N68" s="12" t="e">
        <f ca="1">_xll.BDP($A68,N$1)</f>
        <v>#NAME?</v>
      </c>
      <c r="O68" s="12" t="e">
        <f ca="1">_xll.BDP($A68,O$1)</f>
        <v>#NAME?</v>
      </c>
      <c r="P68" s="12" t="e">
        <f ca="1">_xll.BDP($A68,P$1)</f>
        <v>#NAME?</v>
      </c>
      <c r="Q68" s="12" t="e">
        <f ca="1">_xll.BDP($A68,Q$1)</f>
        <v>#NAME?</v>
      </c>
      <c r="R68" s="12" t="e">
        <f ca="1">_xll.BDP($A68,R$1)</f>
        <v>#NAME?</v>
      </c>
      <c r="S68" s="12" t="e">
        <f ca="1">_xll.BDP($A68,S$1)</f>
        <v>#NAME?</v>
      </c>
      <c r="T68" s="12" t="e">
        <f ca="1">_xll.BDP($A68,T$1)</f>
        <v>#NAME?</v>
      </c>
      <c r="U68" s="12" t="e">
        <f ca="1">_xll.BDP($A68,U$1)</f>
        <v>#NAME?</v>
      </c>
      <c r="V68" s="12" t="e">
        <f ca="1">_xll.BDP($A68,V$1)</f>
        <v>#NAME?</v>
      </c>
      <c r="W68" s="12" t="e">
        <f ca="1">_xll.BDP($A68,W$1)</f>
        <v>#NAME?</v>
      </c>
      <c r="X68" s="12" t="e">
        <f ca="1">_xll.BDP($A68,X$1)</f>
        <v>#NAME?</v>
      </c>
      <c r="Y68" s="12" t="e">
        <f ca="1">_xll.BDP($A68,Y$1)</f>
        <v>#NAME?</v>
      </c>
      <c r="Z68" s="12" t="e">
        <f ca="1">_xll.BDP($A68,Z$1)</f>
        <v>#NAME?</v>
      </c>
      <c r="AA68" s="12" t="e">
        <f ca="1">_xll.BDP($A68,AA$1)</f>
        <v>#NAME?</v>
      </c>
    </row>
    <row r="69" spans="1:27" x14ac:dyDescent="0.2">
      <c r="A69" s="18" t="s">
        <v>101</v>
      </c>
      <c r="B69" s="12">
        <v>3.7870674641621234</v>
      </c>
      <c r="C69" s="12">
        <v>198605</v>
      </c>
      <c r="D69" s="13" t="str">
        <f t="shared" si="2"/>
        <v/>
      </c>
      <c r="E69" s="12" t="e">
        <f ca="1">_xll.BDP($A69,E$1)</f>
        <v>#NAME?</v>
      </c>
      <c r="F69" s="12" t="e">
        <f ca="1">_xll.BDP($A69,F$1)</f>
        <v>#NAME?</v>
      </c>
      <c r="G69" s="12" t="e">
        <f ca="1">_xll.BDP($A69,G$1)</f>
        <v>#NAME?</v>
      </c>
      <c r="H69" s="12" t="e">
        <f ca="1">_xll.BDP($A69,H$1)</f>
        <v>#NAME?</v>
      </c>
      <c r="I69" s="12" t="e">
        <f ca="1">_xll.BDP($A69,I$1)</f>
        <v>#NAME?</v>
      </c>
      <c r="J69" s="12" t="e">
        <f ca="1">_xll.BDP($A69,J$1)</f>
        <v>#NAME?</v>
      </c>
      <c r="K69" s="12" t="e">
        <f ca="1">_xll.BDP($A69,K$1)</f>
        <v>#NAME?</v>
      </c>
      <c r="L69" s="12" t="e">
        <f ca="1">_xll.BDP($A69,L$1)</f>
        <v>#NAME?</v>
      </c>
      <c r="M69" s="12" t="e">
        <f ca="1">_xll.BDP($A69,M$1)</f>
        <v>#NAME?</v>
      </c>
      <c r="N69" s="12" t="e">
        <f ca="1">_xll.BDP($A69,N$1)</f>
        <v>#NAME?</v>
      </c>
      <c r="O69" s="12" t="e">
        <f ca="1">_xll.BDP($A69,O$1)</f>
        <v>#NAME?</v>
      </c>
      <c r="P69" s="12" t="e">
        <f ca="1">_xll.BDP($A69,P$1)</f>
        <v>#NAME?</v>
      </c>
      <c r="Q69" s="12" t="e">
        <f ca="1">_xll.BDP($A69,Q$1)</f>
        <v>#NAME?</v>
      </c>
      <c r="R69" s="12" t="e">
        <f ca="1">_xll.BDP($A69,R$1)</f>
        <v>#NAME?</v>
      </c>
      <c r="S69" s="12" t="e">
        <f ca="1">_xll.BDP($A69,S$1)</f>
        <v>#NAME?</v>
      </c>
      <c r="T69" s="12" t="e">
        <f ca="1">_xll.BDP($A69,T$1)</f>
        <v>#NAME?</v>
      </c>
      <c r="U69" s="12" t="e">
        <f ca="1">_xll.BDP($A69,U$1)</f>
        <v>#NAME?</v>
      </c>
      <c r="V69" s="12" t="e">
        <f ca="1">_xll.BDP($A69,V$1)</f>
        <v>#NAME?</v>
      </c>
      <c r="W69" s="12" t="e">
        <f ca="1">_xll.BDP($A69,W$1)</f>
        <v>#NAME?</v>
      </c>
      <c r="X69" s="12" t="e">
        <f ca="1">_xll.BDP($A69,X$1)</f>
        <v>#NAME?</v>
      </c>
      <c r="Y69" s="12" t="e">
        <f ca="1">_xll.BDP($A69,Y$1)</f>
        <v>#NAME?</v>
      </c>
      <c r="Z69" s="12" t="e">
        <f ca="1">_xll.BDP($A69,Z$1)</f>
        <v>#NAME?</v>
      </c>
      <c r="AA69" s="12" t="e">
        <f ca="1">_xll.BDP($A69,AA$1)</f>
        <v>#NAME?</v>
      </c>
    </row>
    <row r="70" spans="1:27" x14ac:dyDescent="0.2">
      <c r="A70" s="18" t="s">
        <v>334</v>
      </c>
      <c r="B70" s="12">
        <v>-1.3456837679065331E-4</v>
      </c>
      <c r="C70" s="12">
        <v>-100000</v>
      </c>
      <c r="D70" s="13" t="str">
        <f t="shared" si="2"/>
        <v>Y</v>
      </c>
      <c r="E70" s="12" t="e">
        <f ca="1">_xll.BDP($A70,E$1)</f>
        <v>#NAME?</v>
      </c>
      <c r="F70" s="12" t="e">
        <f ca="1">_xll.BDP($A70,F$1)</f>
        <v>#NAME?</v>
      </c>
      <c r="G70" s="12" t="e">
        <f ca="1">_xll.BDP($A70,G$1)</f>
        <v>#NAME?</v>
      </c>
      <c r="H70" s="12" t="e">
        <f ca="1">_xll.BDP($A70,H$1)</f>
        <v>#NAME?</v>
      </c>
      <c r="I70" s="12" t="e">
        <f ca="1">_xll.BDP($A70,I$1)</f>
        <v>#NAME?</v>
      </c>
      <c r="J70" s="12" t="e">
        <f ca="1">_xll.BDP($A70,J$1)</f>
        <v>#NAME?</v>
      </c>
      <c r="K70" s="12" t="e">
        <f ca="1">_xll.BDP($A70,K$1)</f>
        <v>#NAME?</v>
      </c>
      <c r="L70" s="12" t="e">
        <f ca="1">_xll.BDP($A70,L$1)</f>
        <v>#NAME?</v>
      </c>
      <c r="M70" s="12" t="e">
        <f ca="1">_xll.BDP($A70,M$1)</f>
        <v>#NAME?</v>
      </c>
      <c r="N70" s="12" t="e">
        <f ca="1">_xll.BDP($A70,N$1)</f>
        <v>#NAME?</v>
      </c>
      <c r="O70" s="12" t="e">
        <f ca="1">_xll.BDP($A70,O$1)</f>
        <v>#NAME?</v>
      </c>
      <c r="P70" s="12" t="e">
        <f ca="1">_xll.BDP($A70,P$1)</f>
        <v>#NAME?</v>
      </c>
      <c r="Q70" s="12" t="e">
        <f ca="1">_xll.BDP($A70,Q$1)</f>
        <v>#NAME?</v>
      </c>
      <c r="R70" s="12" t="e">
        <f ca="1">_xll.BDP($A70,R$1)</f>
        <v>#NAME?</v>
      </c>
      <c r="S70" s="12" t="e">
        <f ca="1">_xll.BDP($A70,S$1)</f>
        <v>#NAME?</v>
      </c>
      <c r="T70" s="12" t="e">
        <f ca="1">_xll.BDP($A70,T$1)</f>
        <v>#NAME?</v>
      </c>
      <c r="U70" s="12" t="e">
        <f ca="1">_xll.BDP($A70,U$1)</f>
        <v>#NAME?</v>
      </c>
      <c r="V70" s="12" t="e">
        <f ca="1">_xll.BDP($A70,V$1)</f>
        <v>#NAME?</v>
      </c>
      <c r="W70" s="12" t="e">
        <f ca="1">_xll.BDP($A70,W$1)</f>
        <v>#NAME?</v>
      </c>
      <c r="X70" s="12" t="e">
        <f ca="1">_xll.BDP($A70,X$1)</f>
        <v>#NAME?</v>
      </c>
      <c r="Y70" s="12" t="e">
        <f ca="1">_xll.BDP($A70,Y$1)</f>
        <v>#NAME?</v>
      </c>
      <c r="Z70" s="12" t="e">
        <f ca="1">_xll.BDP($A70,Z$1)</f>
        <v>#NAME?</v>
      </c>
      <c r="AA70" s="12" t="e">
        <f ca="1">_xll.BDP($A70,AA$1)</f>
        <v>#NAME?</v>
      </c>
    </row>
    <row r="71" spans="1:27" x14ac:dyDescent="0.2">
      <c r="A71" s="18" t="s">
        <v>65</v>
      </c>
      <c r="B71" s="12">
        <v>2.0356692534019589</v>
      </c>
      <c r="C71" s="12">
        <v>151912</v>
      </c>
      <c r="D71" s="13" t="str">
        <f t="shared" si="2"/>
        <v/>
      </c>
      <c r="E71" s="12" t="e">
        <f ca="1">_xll.BDP($A71,E$1)</f>
        <v>#NAME?</v>
      </c>
      <c r="F71" s="12" t="e">
        <f ca="1">_xll.BDP($A71,F$1)</f>
        <v>#NAME?</v>
      </c>
      <c r="G71" s="12" t="e">
        <f ca="1">_xll.BDP($A71,G$1)</f>
        <v>#NAME?</v>
      </c>
      <c r="H71" s="12" t="e">
        <f ca="1">_xll.BDP($A71,H$1)</f>
        <v>#NAME?</v>
      </c>
      <c r="I71" s="12" t="e">
        <f ca="1">_xll.BDP($A71,I$1)</f>
        <v>#NAME?</v>
      </c>
      <c r="J71" s="12" t="e">
        <f ca="1">_xll.BDP($A71,J$1)</f>
        <v>#NAME?</v>
      </c>
      <c r="K71" s="12" t="e">
        <f ca="1">_xll.BDP($A71,K$1)</f>
        <v>#NAME?</v>
      </c>
      <c r="L71" s="12" t="e">
        <f ca="1">_xll.BDP($A71,L$1)</f>
        <v>#NAME?</v>
      </c>
      <c r="M71" s="12" t="e">
        <f ca="1">_xll.BDP($A71,M$1)</f>
        <v>#NAME?</v>
      </c>
      <c r="N71" s="12" t="e">
        <f ca="1">_xll.BDP($A71,N$1)</f>
        <v>#NAME?</v>
      </c>
      <c r="O71" s="12" t="e">
        <f ca="1">_xll.BDP($A71,O$1)</f>
        <v>#NAME?</v>
      </c>
      <c r="P71" s="12" t="e">
        <f ca="1">_xll.BDP($A71,P$1)</f>
        <v>#NAME?</v>
      </c>
      <c r="Q71" s="12" t="e">
        <f ca="1">_xll.BDP($A71,Q$1)</f>
        <v>#NAME?</v>
      </c>
      <c r="R71" s="12" t="e">
        <f ca="1">_xll.BDP($A71,R$1)</f>
        <v>#NAME?</v>
      </c>
      <c r="S71" s="12" t="e">
        <f ca="1">_xll.BDP($A71,S$1)</f>
        <v>#NAME?</v>
      </c>
      <c r="T71" s="12" t="e">
        <f ca="1">_xll.BDP($A71,T$1)</f>
        <v>#NAME?</v>
      </c>
      <c r="U71" s="12" t="e">
        <f ca="1">_xll.BDP($A71,U$1)</f>
        <v>#NAME?</v>
      </c>
      <c r="V71" s="12" t="e">
        <f ca="1">_xll.BDP($A71,V$1)</f>
        <v>#NAME?</v>
      </c>
      <c r="W71" s="12" t="e">
        <f ca="1">_xll.BDP($A71,W$1)</f>
        <v>#NAME?</v>
      </c>
      <c r="X71" s="12" t="e">
        <f ca="1">_xll.BDP($A71,X$1)</f>
        <v>#NAME?</v>
      </c>
      <c r="Y71" s="12" t="e">
        <f ca="1">_xll.BDP($A71,Y$1)</f>
        <v>#NAME?</v>
      </c>
      <c r="Z71" s="12" t="e">
        <f ca="1">_xll.BDP($A71,Z$1)</f>
        <v>#NAME?</v>
      </c>
      <c r="AA71" s="12" t="e">
        <f ca="1">_xll.BDP($A71,AA$1)</f>
        <v>#NAME?</v>
      </c>
    </row>
    <row r="72" spans="1:27" x14ac:dyDescent="0.2">
      <c r="A72" s="18" t="s">
        <v>319</v>
      </c>
      <c r="B72" s="12">
        <v>-2.6913675358130663E-4</v>
      </c>
      <c r="C72" s="12">
        <v>-40000</v>
      </c>
      <c r="D72" s="13" t="str">
        <f t="shared" si="2"/>
        <v>Y</v>
      </c>
      <c r="E72" s="12" t="e">
        <f ca="1">_xll.BDP($A72,E$1)</f>
        <v>#NAME?</v>
      </c>
      <c r="F72" s="12" t="e">
        <f ca="1">_xll.BDP($A72,F$1)</f>
        <v>#NAME?</v>
      </c>
      <c r="G72" s="12" t="e">
        <f ca="1">_xll.BDP($A72,G$1)</f>
        <v>#NAME?</v>
      </c>
      <c r="H72" s="12" t="e">
        <f ca="1">_xll.BDP($A72,H$1)</f>
        <v>#NAME?</v>
      </c>
      <c r="I72" s="12" t="e">
        <f ca="1">_xll.BDP($A72,I$1)</f>
        <v>#NAME?</v>
      </c>
      <c r="J72" s="12" t="e">
        <f ca="1">_xll.BDP($A72,J$1)</f>
        <v>#NAME?</v>
      </c>
      <c r="K72" s="12" t="e">
        <f ca="1">_xll.BDP($A72,K$1)</f>
        <v>#NAME?</v>
      </c>
      <c r="L72" s="12" t="e">
        <f ca="1">_xll.BDP($A72,L$1)</f>
        <v>#NAME?</v>
      </c>
      <c r="M72" s="12" t="e">
        <f ca="1">_xll.BDP($A72,M$1)</f>
        <v>#NAME?</v>
      </c>
      <c r="N72" s="12" t="e">
        <f ca="1">_xll.BDP($A72,N$1)</f>
        <v>#NAME?</v>
      </c>
      <c r="O72" s="12" t="e">
        <f ca="1">_xll.BDP($A72,O$1)</f>
        <v>#NAME?</v>
      </c>
      <c r="P72" s="12" t="e">
        <f ca="1">_xll.BDP($A72,P$1)</f>
        <v>#NAME?</v>
      </c>
      <c r="Q72" s="12" t="e">
        <f ca="1">_xll.BDP($A72,Q$1)</f>
        <v>#NAME?</v>
      </c>
      <c r="R72" s="12" t="e">
        <f ca="1">_xll.BDP($A72,R$1)</f>
        <v>#NAME?</v>
      </c>
      <c r="S72" s="12" t="e">
        <f ca="1">_xll.BDP($A72,S$1)</f>
        <v>#NAME?</v>
      </c>
      <c r="T72" s="12" t="e">
        <f ca="1">_xll.BDP($A72,T$1)</f>
        <v>#NAME?</v>
      </c>
      <c r="U72" s="12" t="e">
        <f ca="1">_xll.BDP($A72,U$1)</f>
        <v>#NAME?</v>
      </c>
      <c r="V72" s="12" t="e">
        <f ca="1">_xll.BDP($A72,V$1)</f>
        <v>#NAME?</v>
      </c>
      <c r="W72" s="12" t="e">
        <f ca="1">_xll.BDP($A72,W$1)</f>
        <v>#NAME?</v>
      </c>
      <c r="X72" s="12" t="e">
        <f ca="1">_xll.BDP($A72,X$1)</f>
        <v>#NAME?</v>
      </c>
      <c r="Y72" s="12" t="e">
        <f ca="1">_xll.BDP($A72,Y$1)</f>
        <v>#NAME?</v>
      </c>
      <c r="Z72" s="12" t="e">
        <f ca="1">_xll.BDP($A72,Z$1)</f>
        <v>#NAME?</v>
      </c>
      <c r="AA72" s="12" t="e">
        <f ca="1">_xll.BDP($A72,AA$1)</f>
        <v>#NAME?</v>
      </c>
    </row>
    <row r="73" spans="1:27" x14ac:dyDescent="0.2">
      <c r="A73" s="18" t="s">
        <v>336</v>
      </c>
      <c r="B73" s="12">
        <v>-2.0454393272179307E-3</v>
      </c>
      <c r="C73" s="12">
        <v>-40000</v>
      </c>
      <c r="D73" s="13" t="str">
        <f t="shared" si="2"/>
        <v>Y</v>
      </c>
      <c r="E73" s="12" t="e">
        <f ca="1">_xll.BDP($A73,E$1)</f>
        <v>#NAME?</v>
      </c>
      <c r="F73" s="12" t="e">
        <f ca="1">_xll.BDP($A73,F$1)</f>
        <v>#NAME?</v>
      </c>
      <c r="G73" s="12" t="e">
        <f ca="1">_xll.BDP($A73,G$1)</f>
        <v>#NAME?</v>
      </c>
      <c r="H73" s="12" t="e">
        <f ca="1">_xll.BDP($A73,H$1)</f>
        <v>#NAME?</v>
      </c>
      <c r="I73" s="12" t="e">
        <f ca="1">_xll.BDP($A73,I$1)</f>
        <v>#NAME?</v>
      </c>
      <c r="J73" s="12" t="e">
        <f ca="1">_xll.BDP($A73,J$1)</f>
        <v>#NAME?</v>
      </c>
      <c r="K73" s="12" t="e">
        <f ca="1">_xll.BDP($A73,K$1)</f>
        <v>#NAME?</v>
      </c>
      <c r="L73" s="12" t="e">
        <f ca="1">_xll.BDP($A73,L$1)</f>
        <v>#NAME?</v>
      </c>
      <c r="M73" s="12" t="e">
        <f ca="1">_xll.BDP($A73,M$1)</f>
        <v>#NAME?</v>
      </c>
      <c r="N73" s="12" t="e">
        <f ca="1">_xll.BDP($A73,N$1)</f>
        <v>#NAME?</v>
      </c>
      <c r="O73" s="12" t="e">
        <f ca="1">_xll.BDP($A73,O$1)</f>
        <v>#NAME?</v>
      </c>
      <c r="P73" s="12" t="e">
        <f ca="1">_xll.BDP($A73,P$1)</f>
        <v>#NAME?</v>
      </c>
      <c r="Q73" s="12" t="e">
        <f ca="1">_xll.BDP($A73,Q$1)</f>
        <v>#NAME?</v>
      </c>
      <c r="R73" s="12" t="e">
        <f ca="1">_xll.BDP($A73,R$1)</f>
        <v>#NAME?</v>
      </c>
      <c r="S73" s="12" t="e">
        <f ca="1">_xll.BDP($A73,S$1)</f>
        <v>#NAME?</v>
      </c>
      <c r="T73" s="12" t="e">
        <f ca="1">_xll.BDP($A73,T$1)</f>
        <v>#NAME?</v>
      </c>
      <c r="U73" s="12" t="e">
        <f ca="1">_xll.BDP($A73,U$1)</f>
        <v>#NAME?</v>
      </c>
      <c r="V73" s="12" t="e">
        <f ca="1">_xll.BDP($A73,V$1)</f>
        <v>#NAME?</v>
      </c>
      <c r="W73" s="12" t="e">
        <f ca="1">_xll.BDP($A73,W$1)</f>
        <v>#NAME?</v>
      </c>
      <c r="X73" s="12" t="e">
        <f ca="1">_xll.BDP($A73,X$1)</f>
        <v>#NAME?</v>
      </c>
      <c r="Y73" s="12" t="e">
        <f ca="1">_xll.BDP($A73,Y$1)</f>
        <v>#NAME?</v>
      </c>
      <c r="Z73" s="12" t="e">
        <f ca="1">_xll.BDP($A73,Z$1)</f>
        <v>#NAME?</v>
      </c>
      <c r="AA73" s="12" t="e">
        <f ca="1">_xll.BDP($A73,AA$1)</f>
        <v>#NAME?</v>
      </c>
    </row>
    <row r="74" spans="1:27" x14ac:dyDescent="0.2">
      <c r="A74" s="18" t="s">
        <v>294</v>
      </c>
      <c r="B74" s="12">
        <v>2.0601682315380661</v>
      </c>
      <c r="C74" s="12">
        <v>49422</v>
      </c>
      <c r="D74" s="13" t="str">
        <f t="shared" si="2"/>
        <v/>
      </c>
      <c r="E74" s="12" t="e">
        <f ca="1">_xll.BDP($A74,E$1)</f>
        <v>#NAME?</v>
      </c>
      <c r="F74" s="12" t="e">
        <f ca="1">_xll.BDP($A74,F$1)</f>
        <v>#NAME?</v>
      </c>
      <c r="G74" s="12" t="e">
        <f ca="1">_xll.BDP($A74,G$1)</f>
        <v>#NAME?</v>
      </c>
      <c r="H74" s="12" t="e">
        <f ca="1">_xll.BDP($A74,H$1)</f>
        <v>#NAME?</v>
      </c>
      <c r="I74" s="12" t="e">
        <f ca="1">_xll.BDP($A74,I$1)</f>
        <v>#NAME?</v>
      </c>
      <c r="J74" s="12" t="e">
        <f ca="1">_xll.BDP($A74,J$1)</f>
        <v>#NAME?</v>
      </c>
      <c r="K74" s="12" t="e">
        <f ca="1">_xll.BDP($A74,K$1)</f>
        <v>#NAME?</v>
      </c>
      <c r="L74" s="12" t="e">
        <f ca="1">_xll.BDP($A74,L$1)</f>
        <v>#NAME?</v>
      </c>
      <c r="M74" s="12" t="e">
        <f ca="1">_xll.BDP($A74,M$1)</f>
        <v>#NAME?</v>
      </c>
      <c r="N74" s="12" t="e">
        <f ca="1">_xll.BDP($A74,N$1)</f>
        <v>#NAME?</v>
      </c>
      <c r="O74" s="12" t="e">
        <f ca="1">_xll.BDP($A74,O$1)</f>
        <v>#NAME?</v>
      </c>
      <c r="P74" s="12" t="e">
        <f ca="1">_xll.BDP($A74,P$1)</f>
        <v>#NAME?</v>
      </c>
      <c r="Q74" s="12" t="e">
        <f ca="1">_xll.BDP($A74,Q$1)</f>
        <v>#NAME?</v>
      </c>
      <c r="R74" s="12" t="e">
        <f ca="1">_xll.BDP($A74,R$1)</f>
        <v>#NAME?</v>
      </c>
      <c r="S74" s="12" t="e">
        <f ca="1">_xll.BDP($A74,S$1)</f>
        <v>#NAME?</v>
      </c>
      <c r="T74" s="12" t="e">
        <f ca="1">_xll.BDP($A74,T$1)</f>
        <v>#NAME?</v>
      </c>
      <c r="U74" s="12" t="e">
        <f ca="1">_xll.BDP($A74,U$1)</f>
        <v>#NAME?</v>
      </c>
      <c r="V74" s="12" t="e">
        <f ca="1">_xll.BDP($A74,V$1)</f>
        <v>#NAME?</v>
      </c>
      <c r="W74" s="12" t="e">
        <f ca="1">_xll.BDP($A74,W$1)</f>
        <v>#NAME?</v>
      </c>
      <c r="X74" s="12" t="e">
        <f ca="1">_xll.BDP($A74,X$1)</f>
        <v>#NAME?</v>
      </c>
      <c r="Y74" s="12" t="e">
        <f ca="1">_xll.BDP($A74,Y$1)</f>
        <v>#NAME?</v>
      </c>
      <c r="Z74" s="12" t="e">
        <f ca="1">_xll.BDP($A74,Z$1)</f>
        <v>#NAME?</v>
      </c>
      <c r="AA74" s="12" t="e">
        <f ca="1">_xll.BDP($A74,AA$1)</f>
        <v>#NAME?</v>
      </c>
    </row>
    <row r="75" spans="1:27" x14ac:dyDescent="0.2">
      <c r="A75" s="18" t="s">
        <v>342</v>
      </c>
      <c r="B75" s="12">
        <v>-1.6820994578194403E-4</v>
      </c>
      <c r="C75" s="12">
        <v>-25000</v>
      </c>
      <c r="D75" s="13" t="str">
        <f t="shared" si="2"/>
        <v>Y</v>
      </c>
      <c r="E75" s="12" t="e">
        <f ca="1">_xll.BDP($A75,E$1)</f>
        <v>#NAME?</v>
      </c>
      <c r="F75" s="12" t="e">
        <f ca="1">_xll.BDP($A75,F$1)</f>
        <v>#NAME?</v>
      </c>
      <c r="G75" s="12" t="e">
        <f ca="1">_xll.BDP($A75,G$1)</f>
        <v>#NAME?</v>
      </c>
      <c r="H75" s="12" t="e">
        <f ca="1">_xll.BDP($A75,H$1)</f>
        <v>#NAME?</v>
      </c>
      <c r="I75" s="12" t="e">
        <f ca="1">_xll.BDP($A75,I$1)</f>
        <v>#NAME?</v>
      </c>
      <c r="J75" s="12" t="e">
        <f ca="1">_xll.BDP($A75,J$1)</f>
        <v>#NAME?</v>
      </c>
      <c r="K75" s="12" t="e">
        <f ca="1">_xll.BDP($A75,K$1)</f>
        <v>#NAME?</v>
      </c>
      <c r="L75" s="12" t="e">
        <f ca="1">_xll.BDP($A75,L$1)</f>
        <v>#NAME?</v>
      </c>
      <c r="M75" s="12" t="e">
        <f ca="1">_xll.BDP($A75,M$1)</f>
        <v>#NAME?</v>
      </c>
      <c r="N75" s="12" t="e">
        <f ca="1">_xll.BDP($A75,N$1)</f>
        <v>#NAME?</v>
      </c>
      <c r="O75" s="12" t="e">
        <f ca="1">_xll.BDP($A75,O$1)</f>
        <v>#NAME?</v>
      </c>
      <c r="P75" s="12" t="e">
        <f ca="1">_xll.BDP($A75,P$1)</f>
        <v>#NAME?</v>
      </c>
      <c r="Q75" s="12" t="e">
        <f ca="1">_xll.BDP($A75,Q$1)</f>
        <v>#NAME?</v>
      </c>
      <c r="R75" s="12" t="e">
        <f ca="1">_xll.BDP($A75,R$1)</f>
        <v>#NAME?</v>
      </c>
      <c r="S75" s="12" t="e">
        <f ca="1">_xll.BDP($A75,S$1)</f>
        <v>#NAME?</v>
      </c>
      <c r="T75" s="12" t="e">
        <f ca="1">_xll.BDP($A75,T$1)</f>
        <v>#NAME?</v>
      </c>
      <c r="U75" s="12" t="e">
        <f ca="1">_xll.BDP($A75,U$1)</f>
        <v>#NAME?</v>
      </c>
      <c r="V75" s="12" t="e">
        <f ca="1">_xll.BDP($A75,V$1)</f>
        <v>#NAME?</v>
      </c>
      <c r="W75" s="12" t="e">
        <f ca="1">_xll.BDP($A75,W$1)</f>
        <v>#NAME?</v>
      </c>
      <c r="X75" s="12" t="e">
        <f ca="1">_xll.BDP($A75,X$1)</f>
        <v>#NAME?</v>
      </c>
      <c r="Y75" s="12" t="e">
        <f ca="1">_xll.BDP($A75,Y$1)</f>
        <v>#NAME?</v>
      </c>
      <c r="Z75" s="12" t="e">
        <f ca="1">_xll.BDP($A75,Z$1)</f>
        <v>#NAME?</v>
      </c>
      <c r="AA75" s="12" t="e">
        <f ca="1">_xll.BDP($A75,AA$1)</f>
        <v>#NAME?</v>
      </c>
    </row>
    <row r="76" spans="1:27" x14ac:dyDescent="0.2">
      <c r="A76" s="18" t="s">
        <v>94</v>
      </c>
      <c r="B76" s="12">
        <v>2.0207060429644605</v>
      </c>
      <c r="C76" s="12">
        <v>115005</v>
      </c>
      <c r="D76" s="13" t="str">
        <f t="shared" si="2"/>
        <v/>
      </c>
      <c r="E76" s="12" t="e">
        <f ca="1">_xll.BDP($A76,E$1)</f>
        <v>#NAME?</v>
      </c>
      <c r="F76" s="12" t="e">
        <f ca="1">_xll.BDP($A76,F$1)</f>
        <v>#NAME?</v>
      </c>
      <c r="G76" s="12" t="e">
        <f ca="1">_xll.BDP($A76,G$1)</f>
        <v>#NAME?</v>
      </c>
      <c r="H76" s="12" t="e">
        <f ca="1">_xll.BDP($A76,H$1)</f>
        <v>#NAME?</v>
      </c>
      <c r="I76" s="12" t="e">
        <f ca="1">_xll.BDP($A76,I$1)</f>
        <v>#NAME?</v>
      </c>
      <c r="J76" s="12" t="e">
        <f ca="1">_xll.BDP($A76,J$1)</f>
        <v>#NAME?</v>
      </c>
      <c r="K76" s="12" t="e">
        <f ca="1">_xll.BDP($A76,K$1)</f>
        <v>#NAME?</v>
      </c>
      <c r="L76" s="12" t="e">
        <f ca="1">_xll.BDP($A76,L$1)</f>
        <v>#NAME?</v>
      </c>
      <c r="M76" s="12" t="e">
        <f ca="1">_xll.BDP($A76,M$1)</f>
        <v>#NAME?</v>
      </c>
      <c r="N76" s="12" t="e">
        <f ca="1">_xll.BDP($A76,N$1)</f>
        <v>#NAME?</v>
      </c>
      <c r="O76" s="12" t="e">
        <f ca="1">_xll.BDP($A76,O$1)</f>
        <v>#NAME?</v>
      </c>
      <c r="P76" s="12" t="e">
        <f ca="1">_xll.BDP($A76,P$1)</f>
        <v>#NAME?</v>
      </c>
      <c r="Q76" s="12" t="e">
        <f ca="1">_xll.BDP($A76,Q$1)</f>
        <v>#NAME?</v>
      </c>
      <c r="R76" s="12" t="e">
        <f ca="1">_xll.BDP($A76,R$1)</f>
        <v>#NAME?</v>
      </c>
      <c r="S76" s="12" t="e">
        <f ca="1">_xll.BDP($A76,S$1)</f>
        <v>#NAME?</v>
      </c>
      <c r="T76" s="12" t="e">
        <f ca="1">_xll.BDP($A76,T$1)</f>
        <v>#NAME?</v>
      </c>
      <c r="U76" s="12" t="e">
        <f ca="1">_xll.BDP($A76,U$1)</f>
        <v>#NAME?</v>
      </c>
      <c r="V76" s="12" t="e">
        <f ca="1">_xll.BDP($A76,V$1)</f>
        <v>#NAME?</v>
      </c>
      <c r="W76" s="12" t="e">
        <f ca="1">_xll.BDP($A76,W$1)</f>
        <v>#NAME?</v>
      </c>
      <c r="X76" s="12" t="e">
        <f ca="1">_xll.BDP($A76,X$1)</f>
        <v>#NAME?</v>
      </c>
      <c r="Y76" s="12" t="e">
        <f ca="1">_xll.BDP($A76,Y$1)</f>
        <v>#NAME?</v>
      </c>
      <c r="Z76" s="12" t="e">
        <f ca="1">_xll.BDP($A76,Z$1)</f>
        <v>#NAME?</v>
      </c>
      <c r="AA76" s="12" t="e">
        <f ca="1">_xll.BDP($A76,AA$1)</f>
        <v>#NAME?</v>
      </c>
    </row>
    <row r="77" spans="1:27" x14ac:dyDescent="0.2">
      <c r="A77" s="18" t="s">
        <v>325</v>
      </c>
      <c r="B77" s="12">
        <v>-1.0765470143252266E-4</v>
      </c>
      <c r="C77" s="12">
        <v>-40000</v>
      </c>
      <c r="D77" s="13" t="str">
        <f t="shared" si="2"/>
        <v>Y</v>
      </c>
      <c r="E77" s="12" t="e">
        <f ca="1">_xll.BDP($A77,E$1)</f>
        <v>#NAME?</v>
      </c>
      <c r="F77" s="12" t="e">
        <f ca="1">_xll.BDP($A77,F$1)</f>
        <v>#NAME?</v>
      </c>
      <c r="G77" s="12" t="e">
        <f ca="1">_xll.BDP($A77,G$1)</f>
        <v>#NAME?</v>
      </c>
      <c r="H77" s="12" t="e">
        <f ca="1">_xll.BDP($A77,H$1)</f>
        <v>#NAME?</v>
      </c>
      <c r="I77" s="12" t="e">
        <f ca="1">_xll.BDP($A77,I$1)</f>
        <v>#NAME?</v>
      </c>
      <c r="J77" s="12" t="e">
        <f ca="1">_xll.BDP($A77,J$1)</f>
        <v>#NAME?</v>
      </c>
      <c r="K77" s="12" t="e">
        <f ca="1">_xll.BDP($A77,K$1)</f>
        <v>#NAME?</v>
      </c>
      <c r="L77" s="12" t="e">
        <f ca="1">_xll.BDP($A77,L$1)</f>
        <v>#NAME?</v>
      </c>
      <c r="M77" s="12" t="e">
        <f ca="1">_xll.BDP($A77,M$1)</f>
        <v>#NAME?</v>
      </c>
      <c r="N77" s="12" t="e">
        <f ca="1">_xll.BDP($A77,N$1)</f>
        <v>#NAME?</v>
      </c>
      <c r="O77" s="12" t="e">
        <f ca="1">_xll.BDP($A77,O$1)</f>
        <v>#NAME?</v>
      </c>
      <c r="P77" s="12" t="e">
        <f ca="1">_xll.BDP($A77,P$1)</f>
        <v>#NAME?</v>
      </c>
      <c r="Q77" s="12" t="e">
        <f ca="1">_xll.BDP($A77,Q$1)</f>
        <v>#NAME?</v>
      </c>
      <c r="R77" s="12" t="e">
        <f ca="1">_xll.BDP($A77,R$1)</f>
        <v>#NAME?</v>
      </c>
      <c r="S77" s="12" t="e">
        <f ca="1">_xll.BDP($A77,S$1)</f>
        <v>#NAME?</v>
      </c>
      <c r="T77" s="12" t="e">
        <f ca="1">_xll.BDP($A77,T$1)</f>
        <v>#NAME?</v>
      </c>
      <c r="U77" s="12" t="e">
        <f ca="1">_xll.BDP($A77,U$1)</f>
        <v>#NAME?</v>
      </c>
      <c r="V77" s="12" t="e">
        <f ca="1">_xll.BDP($A77,V$1)</f>
        <v>#NAME?</v>
      </c>
      <c r="W77" s="12" t="e">
        <f ca="1">_xll.BDP($A77,W$1)</f>
        <v>#NAME?</v>
      </c>
      <c r="X77" s="12" t="e">
        <f ca="1">_xll.BDP($A77,X$1)</f>
        <v>#NAME?</v>
      </c>
      <c r="Y77" s="12" t="e">
        <f ca="1">_xll.BDP($A77,Y$1)</f>
        <v>#NAME?</v>
      </c>
      <c r="Z77" s="12" t="e">
        <f ca="1">_xll.BDP($A77,Z$1)</f>
        <v>#NAME?</v>
      </c>
      <c r="AA77" s="12" t="e">
        <f ca="1">_xll.BDP($A77,AA$1)</f>
        <v>#NAME?</v>
      </c>
    </row>
    <row r="78" spans="1:27" x14ac:dyDescent="0.2">
      <c r="A78" s="18" t="s">
        <v>63</v>
      </c>
      <c r="B78" s="12">
        <v>2.0501349747079525</v>
      </c>
      <c r="C78" s="12">
        <v>207758</v>
      </c>
      <c r="D78" s="13" t="str">
        <f t="shared" si="2"/>
        <v/>
      </c>
      <c r="E78" s="12" t="e">
        <f ca="1">_xll.BDP($A78,E$1)</f>
        <v>#NAME?</v>
      </c>
      <c r="F78" s="12" t="e">
        <f ca="1">_xll.BDP($A78,F$1)</f>
        <v>#NAME?</v>
      </c>
      <c r="G78" s="12" t="e">
        <f ca="1">_xll.BDP($A78,G$1)</f>
        <v>#NAME?</v>
      </c>
      <c r="H78" s="12" t="e">
        <f ca="1">_xll.BDP($A78,H$1)</f>
        <v>#NAME?</v>
      </c>
      <c r="I78" s="12" t="e">
        <f ca="1">_xll.BDP($A78,I$1)</f>
        <v>#NAME?</v>
      </c>
      <c r="J78" s="12" t="e">
        <f ca="1">_xll.BDP($A78,J$1)</f>
        <v>#NAME?</v>
      </c>
      <c r="K78" s="12" t="e">
        <f ca="1">_xll.BDP($A78,K$1)</f>
        <v>#NAME?</v>
      </c>
      <c r="L78" s="12" t="e">
        <f ca="1">_xll.BDP($A78,L$1)</f>
        <v>#NAME?</v>
      </c>
      <c r="M78" s="12" t="e">
        <f ca="1">_xll.BDP($A78,M$1)</f>
        <v>#NAME?</v>
      </c>
      <c r="N78" s="12" t="e">
        <f ca="1">_xll.BDP($A78,N$1)</f>
        <v>#NAME?</v>
      </c>
      <c r="O78" s="12" t="e">
        <f ca="1">_xll.BDP($A78,O$1)</f>
        <v>#NAME?</v>
      </c>
      <c r="P78" s="12" t="e">
        <f ca="1">_xll.BDP($A78,P$1)</f>
        <v>#NAME?</v>
      </c>
      <c r="Q78" s="12" t="e">
        <f ca="1">_xll.BDP($A78,Q$1)</f>
        <v>#NAME?</v>
      </c>
      <c r="R78" s="12" t="e">
        <f ca="1">_xll.BDP($A78,R$1)</f>
        <v>#NAME?</v>
      </c>
      <c r="S78" s="12" t="e">
        <f ca="1">_xll.BDP($A78,S$1)</f>
        <v>#NAME?</v>
      </c>
      <c r="T78" s="12" t="e">
        <f ca="1">_xll.BDP($A78,T$1)</f>
        <v>#NAME?</v>
      </c>
      <c r="U78" s="12" t="e">
        <f ca="1">_xll.BDP($A78,U$1)</f>
        <v>#NAME?</v>
      </c>
      <c r="V78" s="12" t="e">
        <f ca="1">_xll.BDP($A78,V$1)</f>
        <v>#NAME?</v>
      </c>
      <c r="W78" s="12" t="e">
        <f ca="1">_xll.BDP($A78,W$1)</f>
        <v>#NAME?</v>
      </c>
      <c r="X78" s="12" t="e">
        <f ca="1">_xll.BDP($A78,X$1)</f>
        <v>#NAME?</v>
      </c>
      <c r="Y78" s="12" t="e">
        <f ca="1">_xll.BDP($A78,Y$1)</f>
        <v>#NAME?</v>
      </c>
      <c r="Z78" s="12" t="e">
        <f ca="1">_xll.BDP($A78,Z$1)</f>
        <v>#NAME?</v>
      </c>
      <c r="AA78" s="12" t="e">
        <f ca="1">_xll.BDP($A78,AA$1)</f>
        <v>#NAME?</v>
      </c>
    </row>
    <row r="79" spans="1:27" x14ac:dyDescent="0.2">
      <c r="A79" s="18" t="s">
        <v>299</v>
      </c>
      <c r="B79" s="12">
        <v>-5.9210085787887463E-3</v>
      </c>
      <c r="C79" s="12">
        <v>-110000</v>
      </c>
      <c r="D79" s="13" t="str">
        <f t="shared" si="2"/>
        <v>Y</v>
      </c>
      <c r="E79" s="12" t="e">
        <f ca="1">_xll.BDP($A79,E$1)</f>
        <v>#NAME?</v>
      </c>
      <c r="F79" s="12" t="e">
        <f ca="1">_xll.BDP($A79,F$1)</f>
        <v>#NAME?</v>
      </c>
      <c r="G79" s="12" t="e">
        <f ca="1">_xll.BDP($A79,G$1)</f>
        <v>#NAME?</v>
      </c>
      <c r="H79" s="12" t="e">
        <f ca="1">_xll.BDP($A79,H$1)</f>
        <v>#NAME?</v>
      </c>
      <c r="I79" s="12" t="e">
        <f ca="1">_xll.BDP($A79,I$1)</f>
        <v>#NAME?</v>
      </c>
      <c r="J79" s="12" t="e">
        <f ca="1">_xll.BDP($A79,J$1)</f>
        <v>#NAME?</v>
      </c>
      <c r="K79" s="12" t="e">
        <f ca="1">_xll.BDP($A79,K$1)</f>
        <v>#NAME?</v>
      </c>
      <c r="L79" s="12" t="e">
        <f ca="1">_xll.BDP($A79,L$1)</f>
        <v>#NAME?</v>
      </c>
      <c r="M79" s="12" t="e">
        <f ca="1">_xll.BDP($A79,M$1)</f>
        <v>#NAME?</v>
      </c>
      <c r="N79" s="12" t="e">
        <f ca="1">_xll.BDP($A79,N$1)</f>
        <v>#NAME?</v>
      </c>
      <c r="O79" s="12" t="e">
        <f ca="1">_xll.BDP($A79,O$1)</f>
        <v>#NAME?</v>
      </c>
      <c r="P79" s="12" t="e">
        <f ca="1">_xll.BDP($A79,P$1)</f>
        <v>#NAME?</v>
      </c>
      <c r="Q79" s="12" t="e">
        <f ca="1">_xll.BDP($A79,Q$1)</f>
        <v>#NAME?</v>
      </c>
      <c r="R79" s="12" t="e">
        <f ca="1">_xll.BDP($A79,R$1)</f>
        <v>#NAME?</v>
      </c>
      <c r="S79" s="12" t="e">
        <f ca="1">_xll.BDP($A79,S$1)</f>
        <v>#NAME?</v>
      </c>
      <c r="T79" s="12" t="e">
        <f ca="1">_xll.BDP($A79,T$1)</f>
        <v>#NAME?</v>
      </c>
      <c r="U79" s="12" t="e">
        <f ca="1">_xll.BDP($A79,U$1)</f>
        <v>#NAME?</v>
      </c>
      <c r="V79" s="12" t="e">
        <f ca="1">_xll.BDP($A79,V$1)</f>
        <v>#NAME?</v>
      </c>
      <c r="W79" s="12" t="e">
        <f ca="1">_xll.BDP($A79,W$1)</f>
        <v>#NAME?</v>
      </c>
      <c r="X79" s="12" t="e">
        <f ca="1">_xll.BDP($A79,X$1)</f>
        <v>#NAME?</v>
      </c>
      <c r="Y79" s="12" t="e">
        <f ca="1">_xll.BDP($A79,Y$1)</f>
        <v>#NAME?</v>
      </c>
      <c r="Z79" s="12" t="e">
        <f ca="1">_xll.BDP($A79,Z$1)</f>
        <v>#NAME?</v>
      </c>
      <c r="AA79" s="12" t="e">
        <f ca="1">_xll.BDP($A79,AA$1)</f>
        <v>#NAME?</v>
      </c>
    </row>
    <row r="80" spans="1:27" x14ac:dyDescent="0.2">
      <c r="A80" s="18" t="s">
        <v>306</v>
      </c>
      <c r="B80" s="12">
        <v>-5.2481666948354802E-4</v>
      </c>
      <c r="C80" s="12">
        <v>-130000</v>
      </c>
      <c r="D80" s="13" t="str">
        <f t="shared" si="2"/>
        <v>Y</v>
      </c>
      <c r="E80" s="12" t="e">
        <f ca="1">_xll.BDP($A80,E$1)</f>
        <v>#NAME?</v>
      </c>
      <c r="F80" s="12" t="e">
        <f ca="1">_xll.BDP($A80,F$1)</f>
        <v>#NAME?</v>
      </c>
      <c r="G80" s="12" t="e">
        <f ca="1">_xll.BDP($A80,G$1)</f>
        <v>#NAME?</v>
      </c>
      <c r="H80" s="12" t="e">
        <f ca="1">_xll.BDP($A80,H$1)</f>
        <v>#NAME?</v>
      </c>
      <c r="I80" s="12" t="e">
        <f ca="1">_xll.BDP($A80,I$1)</f>
        <v>#NAME?</v>
      </c>
      <c r="J80" s="12" t="e">
        <f ca="1">_xll.BDP($A80,J$1)</f>
        <v>#NAME?</v>
      </c>
      <c r="K80" s="12" t="e">
        <f ca="1">_xll.BDP($A80,K$1)</f>
        <v>#NAME?</v>
      </c>
      <c r="L80" s="12" t="e">
        <f ca="1">_xll.BDP($A80,L$1)</f>
        <v>#NAME?</v>
      </c>
      <c r="M80" s="12" t="e">
        <f ca="1">_xll.BDP($A80,M$1)</f>
        <v>#NAME?</v>
      </c>
      <c r="N80" s="12" t="e">
        <f ca="1">_xll.BDP($A80,N$1)</f>
        <v>#NAME?</v>
      </c>
      <c r="O80" s="12" t="e">
        <f ca="1">_xll.BDP($A80,O$1)</f>
        <v>#NAME?</v>
      </c>
      <c r="P80" s="12" t="e">
        <f ca="1">_xll.BDP($A80,P$1)</f>
        <v>#NAME?</v>
      </c>
      <c r="Q80" s="12" t="e">
        <f ca="1">_xll.BDP($A80,Q$1)</f>
        <v>#NAME?</v>
      </c>
      <c r="R80" s="12" t="e">
        <f ca="1">_xll.BDP($A80,R$1)</f>
        <v>#NAME?</v>
      </c>
      <c r="S80" s="12" t="e">
        <f ca="1">_xll.BDP($A80,S$1)</f>
        <v>#NAME?</v>
      </c>
      <c r="T80" s="12" t="e">
        <f ca="1">_xll.BDP($A80,T$1)</f>
        <v>#NAME?</v>
      </c>
      <c r="U80" s="12" t="e">
        <f ca="1">_xll.BDP($A80,U$1)</f>
        <v>#NAME?</v>
      </c>
      <c r="V80" s="12" t="e">
        <f ca="1">_xll.BDP($A80,V$1)</f>
        <v>#NAME?</v>
      </c>
      <c r="W80" s="12" t="e">
        <f ca="1">_xll.BDP($A80,W$1)</f>
        <v>#NAME?</v>
      </c>
      <c r="X80" s="12" t="e">
        <f ca="1">_xll.BDP($A80,X$1)</f>
        <v>#NAME?</v>
      </c>
      <c r="Y80" s="12" t="e">
        <f ca="1">_xll.BDP($A80,Y$1)</f>
        <v>#NAME?</v>
      </c>
      <c r="Z80" s="12" t="e">
        <f ca="1">_xll.BDP($A80,Z$1)</f>
        <v>#NAME?</v>
      </c>
      <c r="AA80" s="12" t="e">
        <f ca="1">_xll.BDP($A80,AA$1)</f>
        <v>#NAME?</v>
      </c>
    </row>
    <row r="81" spans="1:27" x14ac:dyDescent="0.2">
      <c r="A81" s="18" t="s">
        <v>295</v>
      </c>
      <c r="B81" s="12">
        <v>0.77175396334284341</v>
      </c>
      <c r="C81" s="12">
        <v>283772</v>
      </c>
      <c r="D81" s="13" t="str">
        <f t="shared" si="2"/>
        <v/>
      </c>
      <c r="E81" s="12" t="e">
        <f ca="1">_xll.BDP($A81,E$1)</f>
        <v>#NAME?</v>
      </c>
      <c r="F81" s="12" t="e">
        <f ca="1">_xll.BDP($A81,F$1)</f>
        <v>#NAME?</v>
      </c>
      <c r="G81" s="12" t="e">
        <f ca="1">_xll.BDP($A81,G$1)</f>
        <v>#NAME?</v>
      </c>
      <c r="H81" s="12" t="e">
        <f ca="1">_xll.BDP($A81,H$1)</f>
        <v>#NAME?</v>
      </c>
      <c r="I81" s="12" t="e">
        <f ca="1">_xll.BDP($A81,I$1)</f>
        <v>#NAME?</v>
      </c>
      <c r="J81" s="12" t="e">
        <f ca="1">_xll.BDP($A81,J$1)</f>
        <v>#NAME?</v>
      </c>
      <c r="K81" s="12" t="e">
        <f ca="1">_xll.BDP($A81,K$1)</f>
        <v>#NAME?</v>
      </c>
      <c r="L81" s="12" t="e">
        <f ca="1">_xll.BDP($A81,L$1)</f>
        <v>#NAME?</v>
      </c>
      <c r="M81" s="12" t="e">
        <f ca="1">_xll.BDP($A81,M$1)</f>
        <v>#NAME?</v>
      </c>
      <c r="N81" s="12" t="e">
        <f ca="1">_xll.BDP($A81,N$1)</f>
        <v>#NAME?</v>
      </c>
      <c r="O81" s="12" t="e">
        <f ca="1">_xll.BDP($A81,O$1)</f>
        <v>#NAME?</v>
      </c>
      <c r="P81" s="12" t="e">
        <f ca="1">_xll.BDP($A81,P$1)</f>
        <v>#NAME?</v>
      </c>
      <c r="Q81" s="12" t="e">
        <f ca="1">_xll.BDP($A81,Q$1)</f>
        <v>#NAME?</v>
      </c>
      <c r="R81" s="12" t="e">
        <f ca="1">_xll.BDP($A81,R$1)</f>
        <v>#NAME?</v>
      </c>
      <c r="S81" s="12" t="e">
        <f ca="1">_xll.BDP($A81,S$1)</f>
        <v>#NAME?</v>
      </c>
      <c r="T81" s="12" t="e">
        <f ca="1">_xll.BDP($A81,T$1)</f>
        <v>#NAME?</v>
      </c>
      <c r="U81" s="12" t="e">
        <f ca="1">_xll.BDP($A81,U$1)</f>
        <v>#NAME?</v>
      </c>
      <c r="V81" s="12" t="e">
        <f ca="1">_xll.BDP($A81,V$1)</f>
        <v>#NAME?</v>
      </c>
      <c r="W81" s="12" t="e">
        <f ca="1">_xll.BDP($A81,W$1)</f>
        <v>#NAME?</v>
      </c>
      <c r="X81" s="12" t="e">
        <f ca="1">_xll.BDP($A81,X$1)</f>
        <v>#NAME?</v>
      </c>
      <c r="Y81" s="12" t="e">
        <f ca="1">_xll.BDP($A81,Y$1)</f>
        <v>#NAME?</v>
      </c>
      <c r="Z81" s="12" t="e">
        <f ca="1">_xll.BDP($A81,Z$1)</f>
        <v>#NAME?</v>
      </c>
      <c r="AA81" s="12" t="e">
        <f ca="1">_xll.BDP($A81,AA$1)</f>
        <v>#NAME?</v>
      </c>
    </row>
    <row r="82" spans="1:27" x14ac:dyDescent="0.2">
      <c r="A82" s="18" t="s">
        <v>302</v>
      </c>
      <c r="B82" s="12">
        <v>-2.2876624054411067E-3</v>
      </c>
      <c r="C82" s="12">
        <v>-50000</v>
      </c>
      <c r="D82" s="13" t="str">
        <f t="shared" si="2"/>
        <v>Y</v>
      </c>
      <c r="E82" s="12" t="e">
        <f ca="1">_xll.BDP($A82,E$1)</f>
        <v>#NAME?</v>
      </c>
      <c r="F82" s="12" t="e">
        <f ca="1">_xll.BDP($A82,F$1)</f>
        <v>#NAME?</v>
      </c>
      <c r="G82" s="12" t="e">
        <f ca="1">_xll.BDP($A82,G$1)</f>
        <v>#NAME?</v>
      </c>
      <c r="H82" s="12" t="e">
        <f ca="1">_xll.BDP($A82,H$1)</f>
        <v>#NAME?</v>
      </c>
      <c r="I82" s="12" t="e">
        <f ca="1">_xll.BDP($A82,I$1)</f>
        <v>#NAME?</v>
      </c>
      <c r="J82" s="12" t="e">
        <f ca="1">_xll.BDP($A82,J$1)</f>
        <v>#NAME?</v>
      </c>
      <c r="K82" s="12" t="e">
        <f ca="1">_xll.BDP($A82,K$1)</f>
        <v>#NAME?</v>
      </c>
      <c r="L82" s="12" t="e">
        <f ca="1">_xll.BDP($A82,L$1)</f>
        <v>#NAME?</v>
      </c>
      <c r="M82" s="12" t="e">
        <f ca="1">_xll.BDP($A82,M$1)</f>
        <v>#NAME?</v>
      </c>
      <c r="N82" s="12" t="e">
        <f ca="1">_xll.BDP($A82,N$1)</f>
        <v>#NAME?</v>
      </c>
      <c r="O82" s="12" t="e">
        <f ca="1">_xll.BDP($A82,O$1)</f>
        <v>#NAME?</v>
      </c>
      <c r="P82" s="12" t="e">
        <f ca="1">_xll.BDP($A82,P$1)</f>
        <v>#NAME?</v>
      </c>
      <c r="Q82" s="12" t="e">
        <f ca="1">_xll.BDP($A82,Q$1)</f>
        <v>#NAME?</v>
      </c>
      <c r="R82" s="12" t="e">
        <f ca="1">_xll.BDP($A82,R$1)</f>
        <v>#NAME?</v>
      </c>
      <c r="S82" s="12" t="e">
        <f ca="1">_xll.BDP($A82,S$1)</f>
        <v>#NAME?</v>
      </c>
      <c r="T82" s="12" t="e">
        <f ca="1">_xll.BDP($A82,T$1)</f>
        <v>#NAME?</v>
      </c>
      <c r="U82" s="12" t="e">
        <f ca="1">_xll.BDP($A82,U$1)</f>
        <v>#NAME?</v>
      </c>
      <c r="V82" s="12" t="e">
        <f ca="1">_xll.BDP($A82,V$1)</f>
        <v>#NAME?</v>
      </c>
      <c r="W82" s="12" t="e">
        <f ca="1">_xll.BDP($A82,W$1)</f>
        <v>#NAME?</v>
      </c>
      <c r="X82" s="12" t="e">
        <f ca="1">_xll.BDP($A82,X$1)</f>
        <v>#NAME?</v>
      </c>
      <c r="Y82" s="12" t="e">
        <f ca="1">_xll.BDP($A82,Y$1)</f>
        <v>#NAME?</v>
      </c>
      <c r="Z82" s="12" t="e">
        <f ca="1">_xll.BDP($A82,Z$1)</f>
        <v>#NAME?</v>
      </c>
      <c r="AA82" s="12" t="e">
        <f ca="1">_xll.BDP($A82,AA$1)</f>
        <v>#NAME?</v>
      </c>
    </row>
    <row r="83" spans="1:27" x14ac:dyDescent="0.2">
      <c r="A83" s="18" t="s">
        <v>73</v>
      </c>
      <c r="B83" s="12">
        <v>1.4419330373316013</v>
      </c>
      <c r="C83" s="12">
        <v>69838</v>
      </c>
      <c r="D83" s="13" t="str">
        <f t="shared" si="2"/>
        <v/>
      </c>
      <c r="E83" s="12" t="e">
        <f ca="1">_xll.BDP($A83,E$1)</f>
        <v>#NAME?</v>
      </c>
      <c r="F83" s="12" t="e">
        <f ca="1">_xll.BDP($A83,F$1)</f>
        <v>#NAME?</v>
      </c>
      <c r="G83" s="12" t="e">
        <f ca="1">_xll.BDP($A83,G$1)</f>
        <v>#NAME?</v>
      </c>
      <c r="H83" s="12" t="e">
        <f ca="1">_xll.BDP($A83,H$1)</f>
        <v>#NAME?</v>
      </c>
      <c r="I83" s="12" t="e">
        <f ca="1">_xll.BDP($A83,I$1)</f>
        <v>#NAME?</v>
      </c>
      <c r="J83" s="12" t="e">
        <f ca="1">_xll.BDP($A83,J$1)</f>
        <v>#NAME?</v>
      </c>
      <c r="K83" s="12" t="e">
        <f ca="1">_xll.BDP($A83,K$1)</f>
        <v>#NAME?</v>
      </c>
      <c r="L83" s="12" t="e">
        <f ca="1">_xll.BDP($A83,L$1)</f>
        <v>#NAME?</v>
      </c>
      <c r="M83" s="12" t="e">
        <f ca="1">_xll.BDP($A83,M$1)</f>
        <v>#NAME?</v>
      </c>
      <c r="N83" s="12" t="e">
        <f ca="1">_xll.BDP($A83,N$1)</f>
        <v>#NAME?</v>
      </c>
      <c r="O83" s="12" t="e">
        <f ca="1">_xll.BDP($A83,O$1)</f>
        <v>#NAME?</v>
      </c>
      <c r="P83" s="12" t="e">
        <f ca="1">_xll.BDP($A83,P$1)</f>
        <v>#NAME?</v>
      </c>
      <c r="Q83" s="12" t="e">
        <f ca="1">_xll.BDP($A83,Q$1)</f>
        <v>#NAME?</v>
      </c>
      <c r="R83" s="12" t="e">
        <f ca="1">_xll.BDP($A83,R$1)</f>
        <v>#NAME?</v>
      </c>
      <c r="S83" s="12" t="e">
        <f ca="1">_xll.BDP($A83,S$1)</f>
        <v>#NAME?</v>
      </c>
      <c r="T83" s="12" t="e">
        <f ca="1">_xll.BDP($A83,T$1)</f>
        <v>#NAME?</v>
      </c>
      <c r="U83" s="12" t="e">
        <f ca="1">_xll.BDP($A83,U$1)</f>
        <v>#NAME?</v>
      </c>
      <c r="V83" s="12" t="e">
        <f ca="1">_xll.BDP($A83,V$1)</f>
        <v>#NAME?</v>
      </c>
      <c r="W83" s="12" t="e">
        <f ca="1">_xll.BDP($A83,W$1)</f>
        <v>#NAME?</v>
      </c>
      <c r="X83" s="12" t="e">
        <f ca="1">_xll.BDP($A83,X$1)</f>
        <v>#NAME?</v>
      </c>
      <c r="Y83" s="12" t="e">
        <f ca="1">_xll.BDP($A83,Y$1)</f>
        <v>#NAME?</v>
      </c>
      <c r="Z83" s="12" t="e">
        <f ca="1">_xll.BDP($A83,Z$1)</f>
        <v>#NAME?</v>
      </c>
      <c r="AA83" s="12" t="e">
        <f ca="1">_xll.BDP($A83,AA$1)</f>
        <v>#NAME?</v>
      </c>
    </row>
    <row r="84" spans="1:27" x14ac:dyDescent="0.2">
      <c r="A84" s="18" t="s">
        <v>114</v>
      </c>
      <c r="B84" s="12">
        <v>2.3317628164903659</v>
      </c>
      <c r="C84" s="12">
        <v>103375</v>
      </c>
      <c r="D84" s="13" t="str">
        <f t="shared" si="2"/>
        <v/>
      </c>
      <c r="E84" s="12" t="e">
        <f ca="1">_xll.BDP($A84,E$1)</f>
        <v>#NAME?</v>
      </c>
      <c r="F84" s="12" t="e">
        <f ca="1">_xll.BDP($A84,F$1)</f>
        <v>#NAME?</v>
      </c>
      <c r="G84" s="12" t="e">
        <f ca="1">_xll.BDP($A84,G$1)</f>
        <v>#NAME?</v>
      </c>
      <c r="H84" s="12" t="e">
        <f ca="1">_xll.BDP($A84,H$1)</f>
        <v>#NAME?</v>
      </c>
      <c r="I84" s="12" t="e">
        <f ca="1">_xll.BDP($A84,I$1)</f>
        <v>#NAME?</v>
      </c>
      <c r="J84" s="12" t="e">
        <f ca="1">_xll.BDP($A84,J$1)</f>
        <v>#NAME?</v>
      </c>
      <c r="K84" s="12" t="e">
        <f ca="1">_xll.BDP($A84,K$1)</f>
        <v>#NAME?</v>
      </c>
      <c r="L84" s="12" t="e">
        <f ca="1">_xll.BDP($A84,L$1)</f>
        <v>#NAME?</v>
      </c>
      <c r="M84" s="12" t="e">
        <f ca="1">_xll.BDP($A84,M$1)</f>
        <v>#NAME?</v>
      </c>
      <c r="N84" s="12" t="e">
        <f ca="1">_xll.BDP($A84,N$1)</f>
        <v>#NAME?</v>
      </c>
      <c r="O84" s="12" t="e">
        <f ca="1">_xll.BDP($A84,O$1)</f>
        <v>#NAME?</v>
      </c>
      <c r="P84" s="12" t="e">
        <f ca="1">_xll.BDP($A84,P$1)</f>
        <v>#NAME?</v>
      </c>
      <c r="Q84" s="12" t="e">
        <f ca="1">_xll.BDP($A84,Q$1)</f>
        <v>#NAME?</v>
      </c>
      <c r="R84" s="12" t="e">
        <f ca="1">_xll.BDP($A84,R$1)</f>
        <v>#NAME?</v>
      </c>
      <c r="S84" s="12" t="e">
        <f ca="1">_xll.BDP($A84,S$1)</f>
        <v>#NAME?</v>
      </c>
      <c r="T84" s="12" t="e">
        <f ca="1">_xll.BDP($A84,T$1)</f>
        <v>#NAME?</v>
      </c>
      <c r="U84" s="12" t="e">
        <f ca="1">_xll.BDP($A84,U$1)</f>
        <v>#NAME?</v>
      </c>
      <c r="V84" s="12" t="e">
        <f ca="1">_xll.BDP($A84,V$1)</f>
        <v>#NAME?</v>
      </c>
      <c r="W84" s="12" t="e">
        <f ca="1">_xll.BDP($A84,W$1)</f>
        <v>#NAME?</v>
      </c>
      <c r="X84" s="12" t="e">
        <f ca="1">_xll.BDP($A84,X$1)</f>
        <v>#NAME?</v>
      </c>
      <c r="Y84" s="12" t="e">
        <f ca="1">_xll.BDP($A84,Y$1)</f>
        <v>#NAME?</v>
      </c>
      <c r="Z84" s="12" t="e">
        <f ca="1">_xll.BDP($A84,Z$1)</f>
        <v>#NAME?</v>
      </c>
      <c r="AA84" s="12" t="e">
        <f ca="1">_xll.BDP($A84,AA$1)</f>
        <v>#NAME?</v>
      </c>
    </row>
    <row r="85" spans="1:27" x14ac:dyDescent="0.2">
      <c r="A85" s="18" t="s">
        <v>310</v>
      </c>
      <c r="B85" s="12">
        <v>-2.6913675358130663E-4</v>
      </c>
      <c r="C85" s="12">
        <v>-40000</v>
      </c>
      <c r="D85" s="13" t="str">
        <f t="shared" si="2"/>
        <v>Y</v>
      </c>
      <c r="E85" s="12" t="e">
        <f ca="1">_xll.BDP($A85,E$1)</f>
        <v>#NAME?</v>
      </c>
      <c r="F85" s="12" t="e">
        <f ca="1">_xll.BDP($A85,F$1)</f>
        <v>#NAME?</v>
      </c>
      <c r="G85" s="12" t="e">
        <f ca="1">_xll.BDP($A85,G$1)</f>
        <v>#NAME?</v>
      </c>
      <c r="H85" s="12" t="e">
        <f ca="1">_xll.BDP($A85,H$1)</f>
        <v>#NAME?</v>
      </c>
      <c r="I85" s="12" t="e">
        <f ca="1">_xll.BDP($A85,I$1)</f>
        <v>#NAME?</v>
      </c>
      <c r="J85" s="12" t="e">
        <f ca="1">_xll.BDP($A85,J$1)</f>
        <v>#NAME?</v>
      </c>
      <c r="K85" s="12" t="e">
        <f ca="1">_xll.BDP($A85,K$1)</f>
        <v>#NAME?</v>
      </c>
      <c r="L85" s="12" t="e">
        <f ca="1">_xll.BDP($A85,L$1)</f>
        <v>#NAME?</v>
      </c>
      <c r="M85" s="12" t="e">
        <f ca="1">_xll.BDP($A85,M$1)</f>
        <v>#NAME?</v>
      </c>
      <c r="N85" s="12" t="e">
        <f ca="1">_xll.BDP($A85,N$1)</f>
        <v>#NAME?</v>
      </c>
      <c r="O85" s="12" t="e">
        <f ca="1">_xll.BDP($A85,O$1)</f>
        <v>#NAME?</v>
      </c>
      <c r="P85" s="12" t="e">
        <f ca="1">_xll.BDP($A85,P$1)</f>
        <v>#NAME?</v>
      </c>
      <c r="Q85" s="12" t="e">
        <f ca="1">_xll.BDP($A85,Q$1)</f>
        <v>#NAME?</v>
      </c>
      <c r="R85" s="12" t="e">
        <f ca="1">_xll.BDP($A85,R$1)</f>
        <v>#NAME?</v>
      </c>
      <c r="S85" s="12" t="e">
        <f ca="1">_xll.BDP($A85,S$1)</f>
        <v>#NAME?</v>
      </c>
      <c r="T85" s="12" t="e">
        <f ca="1">_xll.BDP($A85,T$1)</f>
        <v>#NAME?</v>
      </c>
      <c r="U85" s="12" t="e">
        <f ca="1">_xll.BDP($A85,U$1)</f>
        <v>#NAME?</v>
      </c>
      <c r="V85" s="12" t="e">
        <f ca="1">_xll.BDP($A85,V$1)</f>
        <v>#NAME?</v>
      </c>
      <c r="W85" s="12" t="e">
        <f ca="1">_xll.BDP($A85,W$1)</f>
        <v>#NAME?</v>
      </c>
      <c r="X85" s="12" t="e">
        <f ca="1">_xll.BDP($A85,X$1)</f>
        <v>#NAME?</v>
      </c>
      <c r="Y85" s="12" t="e">
        <f ca="1">_xll.BDP($A85,Y$1)</f>
        <v>#NAME?</v>
      </c>
      <c r="Z85" s="12" t="e">
        <f ca="1">_xll.BDP($A85,Z$1)</f>
        <v>#NAME?</v>
      </c>
      <c r="AA85" s="12" t="e">
        <f ca="1">_xll.BDP($A85,AA$1)</f>
        <v>#NAME?</v>
      </c>
    </row>
    <row r="86" spans="1:27" x14ac:dyDescent="0.2">
      <c r="A86" s="18" t="s">
        <v>52</v>
      </c>
      <c r="B86" s="12">
        <v>2.8120484834296562</v>
      </c>
      <c r="C86" s="12">
        <v>124839</v>
      </c>
      <c r="D86" s="13" t="str">
        <f t="shared" si="2"/>
        <v/>
      </c>
      <c r="E86" s="12" t="e">
        <f ca="1">_xll.BDP($A86,E$1)</f>
        <v>#NAME?</v>
      </c>
      <c r="F86" s="12" t="e">
        <f ca="1">_xll.BDP($A86,F$1)</f>
        <v>#NAME?</v>
      </c>
      <c r="G86" s="12" t="e">
        <f ca="1">_xll.BDP($A86,G$1)</f>
        <v>#NAME?</v>
      </c>
      <c r="H86" s="12" t="e">
        <f ca="1">_xll.BDP($A86,H$1)</f>
        <v>#NAME?</v>
      </c>
      <c r="I86" s="12" t="e">
        <f ca="1">_xll.BDP($A86,I$1)</f>
        <v>#NAME?</v>
      </c>
      <c r="J86" s="12" t="e">
        <f ca="1">_xll.BDP($A86,J$1)</f>
        <v>#NAME?</v>
      </c>
      <c r="K86" s="12" t="e">
        <f ca="1">_xll.BDP($A86,K$1)</f>
        <v>#NAME?</v>
      </c>
      <c r="L86" s="12" t="e">
        <f ca="1">_xll.BDP($A86,L$1)</f>
        <v>#NAME?</v>
      </c>
      <c r="M86" s="12" t="e">
        <f ca="1">_xll.BDP($A86,M$1)</f>
        <v>#NAME?</v>
      </c>
      <c r="N86" s="12" t="e">
        <f ca="1">_xll.BDP($A86,N$1)</f>
        <v>#NAME?</v>
      </c>
      <c r="O86" s="12" t="e">
        <f ca="1">_xll.BDP($A86,O$1)</f>
        <v>#NAME?</v>
      </c>
      <c r="P86" s="12" t="e">
        <f ca="1">_xll.BDP($A86,P$1)</f>
        <v>#NAME?</v>
      </c>
      <c r="Q86" s="12" t="e">
        <f ca="1">_xll.BDP($A86,Q$1)</f>
        <v>#NAME?</v>
      </c>
      <c r="R86" s="12" t="e">
        <f ca="1">_xll.BDP($A86,R$1)</f>
        <v>#NAME?</v>
      </c>
      <c r="S86" s="12" t="e">
        <f ca="1">_xll.BDP($A86,S$1)</f>
        <v>#NAME?</v>
      </c>
      <c r="T86" s="12" t="e">
        <f ca="1">_xll.BDP($A86,T$1)</f>
        <v>#NAME?</v>
      </c>
      <c r="U86" s="12" t="e">
        <f ca="1">_xll.BDP($A86,U$1)</f>
        <v>#NAME?</v>
      </c>
      <c r="V86" s="12" t="e">
        <f ca="1">_xll.BDP($A86,V$1)</f>
        <v>#NAME?</v>
      </c>
      <c r="W86" s="12" t="e">
        <f ca="1">_xll.BDP($A86,W$1)</f>
        <v>#NAME?</v>
      </c>
      <c r="X86" s="12" t="e">
        <f ca="1">_xll.BDP($A86,X$1)</f>
        <v>#NAME?</v>
      </c>
      <c r="Y86" s="12" t="e">
        <f ca="1">_xll.BDP($A86,Y$1)</f>
        <v>#NAME?</v>
      </c>
      <c r="Z86" s="12" t="e">
        <f ca="1">_xll.BDP($A86,Z$1)</f>
        <v>#NAME?</v>
      </c>
      <c r="AA86" s="12" t="e">
        <f ca="1">_xll.BDP($A86,AA$1)</f>
        <v>#NAME?</v>
      </c>
    </row>
    <row r="87" spans="1:27" x14ac:dyDescent="0.2">
      <c r="A87" s="18" t="s">
        <v>45</v>
      </c>
      <c r="B87" s="12">
        <v>0.42602822472449681</v>
      </c>
      <c r="C87" s="12">
        <v>3165.8866300000004</v>
      </c>
      <c r="D87" s="13" t="str">
        <f t="shared" si="2"/>
        <v/>
      </c>
      <c r="E87" s="12" t="e">
        <f ca="1">_xll.BDP($A87,E$1)</f>
        <v>#NAME?</v>
      </c>
      <c r="F87" s="12" t="e">
        <f ca="1">_xll.BDP($A87,F$1)</f>
        <v>#NAME?</v>
      </c>
      <c r="G87" s="12" t="e">
        <f ca="1">_xll.BDP($A87,G$1)</f>
        <v>#NAME?</v>
      </c>
      <c r="H87" s="12" t="e">
        <f ca="1">_xll.BDP($A87,H$1)</f>
        <v>#NAME?</v>
      </c>
      <c r="I87" s="12" t="e">
        <f ca="1">_xll.BDP($A87,I$1)</f>
        <v>#NAME?</v>
      </c>
      <c r="J87" s="12" t="e">
        <f ca="1">_xll.BDP($A87,J$1)</f>
        <v>#NAME?</v>
      </c>
      <c r="K87" s="12" t="e">
        <f ca="1">_xll.BDP($A87,K$1)</f>
        <v>#NAME?</v>
      </c>
      <c r="L87" s="12" t="e">
        <f ca="1">_xll.BDP($A87,L$1)</f>
        <v>#NAME?</v>
      </c>
      <c r="M87" s="12" t="e">
        <f ca="1">_xll.BDP($A87,M$1)</f>
        <v>#NAME?</v>
      </c>
      <c r="N87" s="12" t="e">
        <f ca="1">_xll.BDP($A87,N$1)</f>
        <v>#NAME?</v>
      </c>
      <c r="O87" s="12" t="e">
        <f ca="1">_xll.BDP($A87,O$1)</f>
        <v>#NAME?</v>
      </c>
      <c r="P87" s="12" t="e">
        <f ca="1">_xll.BDP($A87,P$1)</f>
        <v>#NAME?</v>
      </c>
      <c r="Q87" s="12" t="e">
        <f ca="1">_xll.BDP($A87,Q$1)</f>
        <v>#NAME?</v>
      </c>
      <c r="R87" s="12" t="e">
        <f ca="1">_xll.BDP($A87,R$1)</f>
        <v>#NAME?</v>
      </c>
      <c r="S87" s="12" t="e">
        <f ca="1">_xll.BDP($A87,S$1)</f>
        <v>#NAME?</v>
      </c>
      <c r="T87" s="12" t="e">
        <f ca="1">_xll.BDP($A87,T$1)</f>
        <v>#NAME?</v>
      </c>
      <c r="U87" s="12" t="e">
        <f ca="1">_xll.BDP($A87,U$1)</f>
        <v>#NAME?</v>
      </c>
      <c r="V87" s="12" t="e">
        <f ca="1">_xll.BDP($A87,V$1)</f>
        <v>#NAME?</v>
      </c>
      <c r="W87" s="12" t="e">
        <f ca="1">_xll.BDP($A87,W$1)</f>
        <v>#NAME?</v>
      </c>
      <c r="X87" s="12" t="e">
        <f ca="1">_xll.BDP($A87,X$1)</f>
        <v>#NAME?</v>
      </c>
      <c r="Y87" s="12" t="e">
        <f ca="1">_xll.BDP($A87,Y$1)</f>
        <v>#NAME?</v>
      </c>
      <c r="Z87" s="12" t="e">
        <f ca="1">_xll.BDP($A87,Z$1)</f>
        <v>#NAME?</v>
      </c>
      <c r="AA87" s="12" t="e">
        <f ca="1">_xll.BDP($A87,AA$1)</f>
        <v>#NAME?</v>
      </c>
    </row>
    <row r="88" spans="1:27" x14ac:dyDescent="0.2">
      <c r="A88" s="18" t="s">
        <v>338</v>
      </c>
      <c r="B88" s="12">
        <v>-7.2666923466952792E-3</v>
      </c>
      <c r="C88" s="12">
        <v>-150000</v>
      </c>
      <c r="D88" s="13" t="str">
        <f t="shared" si="2"/>
        <v>Y</v>
      </c>
      <c r="E88" s="12" t="e">
        <f ca="1">_xll.BDP($A88,E$1)</f>
        <v>#NAME?</v>
      </c>
      <c r="F88" s="12" t="e">
        <f ca="1">_xll.BDP($A88,F$1)</f>
        <v>#NAME?</v>
      </c>
      <c r="G88" s="12" t="e">
        <f ca="1">_xll.BDP($A88,G$1)</f>
        <v>#NAME?</v>
      </c>
      <c r="H88" s="12" t="e">
        <f ca="1">_xll.BDP($A88,H$1)</f>
        <v>#NAME?</v>
      </c>
      <c r="I88" s="12" t="e">
        <f ca="1">_xll.BDP($A88,I$1)</f>
        <v>#NAME?</v>
      </c>
      <c r="J88" s="12" t="e">
        <f ca="1">_xll.BDP($A88,J$1)</f>
        <v>#NAME?</v>
      </c>
      <c r="K88" s="12" t="e">
        <f ca="1">_xll.BDP($A88,K$1)</f>
        <v>#NAME?</v>
      </c>
      <c r="L88" s="12" t="e">
        <f ca="1">_xll.BDP($A88,L$1)</f>
        <v>#NAME?</v>
      </c>
      <c r="M88" s="12" t="e">
        <f ca="1">_xll.BDP($A88,M$1)</f>
        <v>#NAME?</v>
      </c>
      <c r="N88" s="12" t="e">
        <f ca="1">_xll.BDP($A88,N$1)</f>
        <v>#NAME?</v>
      </c>
      <c r="O88" s="12" t="e">
        <f ca="1">_xll.BDP($A88,O$1)</f>
        <v>#NAME?</v>
      </c>
      <c r="P88" s="12" t="e">
        <f ca="1">_xll.BDP($A88,P$1)</f>
        <v>#NAME?</v>
      </c>
      <c r="Q88" s="12" t="e">
        <f ca="1">_xll.BDP($A88,Q$1)</f>
        <v>#NAME?</v>
      </c>
      <c r="R88" s="12" t="e">
        <f ca="1">_xll.BDP($A88,R$1)</f>
        <v>#NAME?</v>
      </c>
      <c r="S88" s="12" t="e">
        <f ca="1">_xll.BDP($A88,S$1)</f>
        <v>#NAME?</v>
      </c>
      <c r="T88" s="12" t="e">
        <f ca="1">_xll.BDP($A88,T$1)</f>
        <v>#NAME?</v>
      </c>
      <c r="U88" s="12" t="e">
        <f ca="1">_xll.BDP($A88,U$1)</f>
        <v>#NAME?</v>
      </c>
      <c r="V88" s="12" t="e">
        <f ca="1">_xll.BDP($A88,V$1)</f>
        <v>#NAME?</v>
      </c>
      <c r="W88" s="12" t="e">
        <f ca="1">_xll.BDP($A88,W$1)</f>
        <v>#NAME?</v>
      </c>
      <c r="X88" s="12" t="e">
        <f ca="1">_xll.BDP($A88,X$1)</f>
        <v>#NAME?</v>
      </c>
      <c r="Y88" s="12" t="e">
        <f ca="1">_xll.BDP($A88,Y$1)</f>
        <v>#NAME?</v>
      </c>
      <c r="Z88" s="12" t="e">
        <f ca="1">_xll.BDP($A88,Z$1)</f>
        <v>#NAME?</v>
      </c>
      <c r="AA88" s="12" t="e">
        <f ca="1">_xll.BDP($A88,AA$1)</f>
        <v>#NAME?</v>
      </c>
    </row>
    <row r="89" spans="1:27" x14ac:dyDescent="0.2">
      <c r="A89" s="18" t="s">
        <v>21</v>
      </c>
      <c r="B89" s="12">
        <v>3.4721730213269075</v>
      </c>
      <c r="C89" s="12">
        <v>525505</v>
      </c>
      <c r="D89" s="13" t="str">
        <f t="shared" si="2"/>
        <v/>
      </c>
      <c r="E89" s="12" t="e">
        <f ca="1">_xll.BDP($A89,E$1)</f>
        <v>#NAME?</v>
      </c>
      <c r="F89" s="12" t="e">
        <f ca="1">_xll.BDP($A89,F$1)</f>
        <v>#NAME?</v>
      </c>
      <c r="G89" s="12" t="e">
        <f ca="1">_xll.BDP($A89,G$1)</f>
        <v>#NAME?</v>
      </c>
      <c r="H89" s="12" t="e">
        <f ca="1">_xll.BDP($A89,H$1)</f>
        <v>#NAME?</v>
      </c>
      <c r="I89" s="12" t="e">
        <f ca="1">_xll.BDP($A89,I$1)</f>
        <v>#NAME?</v>
      </c>
      <c r="J89" s="12" t="e">
        <f ca="1">_xll.BDP($A89,J$1)</f>
        <v>#NAME?</v>
      </c>
      <c r="K89" s="12" t="e">
        <f ca="1">_xll.BDP($A89,K$1)</f>
        <v>#NAME?</v>
      </c>
      <c r="L89" s="12" t="e">
        <f ca="1">_xll.BDP($A89,L$1)</f>
        <v>#NAME?</v>
      </c>
      <c r="M89" s="12" t="e">
        <f ca="1">_xll.BDP($A89,M$1)</f>
        <v>#NAME?</v>
      </c>
      <c r="N89" s="12" t="e">
        <f ca="1">_xll.BDP($A89,N$1)</f>
        <v>#NAME?</v>
      </c>
      <c r="O89" s="12" t="e">
        <f ca="1">_xll.BDP($A89,O$1)</f>
        <v>#NAME?</v>
      </c>
      <c r="P89" s="12" t="e">
        <f ca="1">_xll.BDP($A89,P$1)</f>
        <v>#NAME?</v>
      </c>
      <c r="Q89" s="12" t="e">
        <f ca="1">_xll.BDP($A89,Q$1)</f>
        <v>#NAME?</v>
      </c>
      <c r="R89" s="12" t="e">
        <f ca="1">_xll.BDP($A89,R$1)</f>
        <v>#NAME?</v>
      </c>
      <c r="S89" s="12" t="e">
        <f ca="1">_xll.BDP($A89,S$1)</f>
        <v>#NAME?</v>
      </c>
      <c r="T89" s="12" t="e">
        <f ca="1">_xll.BDP($A89,T$1)</f>
        <v>#NAME?</v>
      </c>
      <c r="U89" s="12" t="e">
        <f ca="1">_xll.BDP($A89,U$1)</f>
        <v>#NAME?</v>
      </c>
      <c r="V89" s="12" t="e">
        <f ca="1">_xll.BDP($A89,V$1)</f>
        <v>#NAME?</v>
      </c>
      <c r="W89" s="12" t="e">
        <f ca="1">_xll.BDP($A89,W$1)</f>
        <v>#NAME?</v>
      </c>
      <c r="X89" s="12" t="e">
        <f ca="1">_xll.BDP($A89,X$1)</f>
        <v>#NAME?</v>
      </c>
      <c r="Y89" s="12" t="e">
        <f ca="1">_xll.BDP($A89,Y$1)</f>
        <v>#NAME?</v>
      </c>
      <c r="Z89" s="12" t="e">
        <f ca="1">_xll.BDP($A89,Z$1)</f>
        <v>#NAME?</v>
      </c>
      <c r="AA89" s="12" t="e">
        <f ca="1">_xll.BDP($A89,AA$1)</f>
        <v>#NAME?</v>
      </c>
    </row>
    <row r="90" spans="1:27" x14ac:dyDescent="0.2">
      <c r="D90" s="13" t="str">
        <f t="shared" si="2"/>
        <v/>
      </c>
      <c r="E90" s="12" t="e">
        <f ca="1">_xll.BDP($A90,E$1)</f>
        <v>#NAME?</v>
      </c>
      <c r="F90" s="12" t="e">
        <f ca="1">_xll.BDP($A90,F$1)</f>
        <v>#NAME?</v>
      </c>
      <c r="G90" s="12" t="e">
        <f ca="1">_xll.BDP($A90,G$1)</f>
        <v>#NAME?</v>
      </c>
      <c r="H90" s="12" t="e">
        <f ca="1">_xll.BDP($A90,H$1)</f>
        <v>#NAME?</v>
      </c>
      <c r="I90" s="12" t="e">
        <f ca="1">_xll.BDP($A90,I$1)</f>
        <v>#NAME?</v>
      </c>
      <c r="J90" s="12" t="e">
        <f ca="1">_xll.BDP($A90,J$1)</f>
        <v>#NAME?</v>
      </c>
      <c r="K90" s="12" t="e">
        <f ca="1">_xll.BDP($A90,K$1)</f>
        <v>#NAME?</v>
      </c>
      <c r="L90" s="12" t="e">
        <f ca="1">_xll.BDP($A90,L$1)</f>
        <v>#NAME?</v>
      </c>
      <c r="M90" s="12" t="e">
        <f ca="1">_xll.BDP($A90,M$1)</f>
        <v>#NAME?</v>
      </c>
      <c r="N90" s="12" t="e">
        <f ca="1">_xll.BDP($A90,N$1)</f>
        <v>#NAME?</v>
      </c>
      <c r="O90" s="12" t="e">
        <f ca="1">_xll.BDP($A90,O$1)</f>
        <v>#NAME?</v>
      </c>
      <c r="P90" s="12" t="e">
        <f ca="1">_xll.BDP($A90,P$1)</f>
        <v>#NAME?</v>
      </c>
      <c r="Q90" s="12" t="e">
        <f ca="1">_xll.BDP($A90,Q$1)</f>
        <v>#NAME?</v>
      </c>
      <c r="R90" s="12" t="e">
        <f ca="1">_xll.BDP($A90,R$1)</f>
        <v>#NAME?</v>
      </c>
      <c r="S90" s="12" t="e">
        <f ca="1">_xll.BDP($A90,S$1)</f>
        <v>#NAME?</v>
      </c>
      <c r="T90" s="12" t="e">
        <f ca="1">_xll.BDP($A90,T$1)</f>
        <v>#NAME?</v>
      </c>
      <c r="U90" s="12" t="e">
        <f ca="1">_xll.BDP($A90,U$1)</f>
        <v>#NAME?</v>
      </c>
      <c r="V90" s="12" t="e">
        <f ca="1">_xll.BDP($A90,V$1)</f>
        <v>#NAME?</v>
      </c>
      <c r="W90" s="12" t="e">
        <f ca="1">_xll.BDP($A90,W$1)</f>
        <v>#NAME?</v>
      </c>
      <c r="X90" s="12" t="e">
        <f ca="1">_xll.BDP($A90,X$1)</f>
        <v>#NAME?</v>
      </c>
      <c r="Y90" s="12" t="e">
        <f ca="1">_xll.BDP($A90,Y$1)</f>
        <v>#NAME?</v>
      </c>
      <c r="Z90" s="12" t="e">
        <f ca="1">_xll.BDP($A90,Z$1)</f>
        <v>#NAME?</v>
      </c>
      <c r="AA90" s="12" t="e">
        <f ca="1">_xll.BDP($A90,AA$1)</f>
        <v>#NAME?</v>
      </c>
    </row>
    <row r="91" spans="1:27" x14ac:dyDescent="0.2">
      <c r="D91" s="13" t="str">
        <f t="shared" si="2"/>
        <v/>
      </c>
      <c r="E91" s="12" t="e">
        <f ca="1">_xll.BDP($A91,E$1)</f>
        <v>#NAME?</v>
      </c>
      <c r="F91" s="12" t="e">
        <f ca="1">_xll.BDP($A91,F$1)</f>
        <v>#NAME?</v>
      </c>
      <c r="G91" s="12" t="e">
        <f ca="1">_xll.BDP($A91,G$1)</f>
        <v>#NAME?</v>
      </c>
      <c r="H91" s="12" t="e">
        <f ca="1">_xll.BDP($A91,H$1)</f>
        <v>#NAME?</v>
      </c>
      <c r="I91" s="12" t="e">
        <f ca="1">_xll.BDP($A91,I$1)</f>
        <v>#NAME?</v>
      </c>
      <c r="J91" s="12" t="e">
        <f ca="1">_xll.BDP($A91,J$1)</f>
        <v>#NAME?</v>
      </c>
      <c r="K91" s="12" t="e">
        <f ca="1">_xll.BDP($A91,K$1)</f>
        <v>#NAME?</v>
      </c>
      <c r="L91" s="12" t="e">
        <f ca="1">_xll.BDP($A91,L$1)</f>
        <v>#NAME?</v>
      </c>
      <c r="M91" s="12" t="e">
        <f ca="1">_xll.BDP($A91,M$1)</f>
        <v>#NAME?</v>
      </c>
      <c r="N91" s="12" t="e">
        <f ca="1">_xll.BDP($A91,N$1)</f>
        <v>#NAME?</v>
      </c>
      <c r="O91" s="12" t="e">
        <f ca="1">_xll.BDP($A91,O$1)</f>
        <v>#NAME?</v>
      </c>
      <c r="P91" s="12" t="e">
        <f ca="1">_xll.BDP($A91,P$1)</f>
        <v>#NAME?</v>
      </c>
      <c r="Q91" s="12" t="e">
        <f ca="1">_xll.BDP($A91,Q$1)</f>
        <v>#NAME?</v>
      </c>
      <c r="R91" s="12" t="e">
        <f ca="1">_xll.BDP($A91,R$1)</f>
        <v>#NAME?</v>
      </c>
      <c r="S91" s="12" t="e">
        <f ca="1">_xll.BDP($A91,S$1)</f>
        <v>#NAME?</v>
      </c>
      <c r="T91" s="12" t="e">
        <f ca="1">_xll.BDP($A91,T$1)</f>
        <v>#NAME?</v>
      </c>
      <c r="U91" s="12" t="e">
        <f ca="1">_xll.BDP($A91,U$1)</f>
        <v>#NAME?</v>
      </c>
      <c r="V91" s="12" t="e">
        <f ca="1">_xll.BDP($A91,V$1)</f>
        <v>#NAME?</v>
      </c>
      <c r="W91" s="12" t="e">
        <f ca="1">_xll.BDP($A91,W$1)</f>
        <v>#NAME?</v>
      </c>
      <c r="X91" s="12" t="e">
        <f ca="1">_xll.BDP($A91,X$1)</f>
        <v>#NAME?</v>
      </c>
      <c r="Y91" s="12" t="e">
        <f ca="1">_xll.BDP($A91,Y$1)</f>
        <v>#NAME?</v>
      </c>
      <c r="Z91" s="12" t="e">
        <f ca="1">_xll.BDP($A91,Z$1)</f>
        <v>#NAME?</v>
      </c>
      <c r="AA91" s="12" t="e">
        <f ca="1">_xll.BDP($A91,AA$1)</f>
        <v>#NAME?</v>
      </c>
    </row>
    <row r="92" spans="1:27" x14ac:dyDescent="0.2">
      <c r="D92" s="13" t="str">
        <f t="shared" si="2"/>
        <v/>
      </c>
      <c r="E92" s="12" t="e">
        <f ca="1">_xll.BDP($A92,E$1)</f>
        <v>#NAME?</v>
      </c>
      <c r="F92" s="12" t="e">
        <f ca="1">_xll.BDP($A92,F$1)</f>
        <v>#NAME?</v>
      </c>
      <c r="G92" s="12" t="e">
        <f ca="1">_xll.BDP($A92,G$1)</f>
        <v>#NAME?</v>
      </c>
      <c r="H92" s="12" t="e">
        <f ca="1">_xll.BDP($A92,H$1)</f>
        <v>#NAME?</v>
      </c>
      <c r="I92" s="12" t="e">
        <f ca="1">_xll.BDP($A92,I$1)</f>
        <v>#NAME?</v>
      </c>
      <c r="J92" s="12" t="e">
        <f ca="1">_xll.BDP($A92,J$1)</f>
        <v>#NAME?</v>
      </c>
      <c r="K92" s="12" t="e">
        <f ca="1">_xll.BDP($A92,K$1)</f>
        <v>#NAME?</v>
      </c>
      <c r="L92" s="12" t="e">
        <f ca="1">_xll.BDP($A92,L$1)</f>
        <v>#NAME?</v>
      </c>
      <c r="M92" s="12" t="e">
        <f ca="1">_xll.BDP($A92,M$1)</f>
        <v>#NAME?</v>
      </c>
      <c r="N92" s="12" t="e">
        <f ca="1">_xll.BDP($A92,N$1)</f>
        <v>#NAME?</v>
      </c>
      <c r="O92" s="12" t="e">
        <f ca="1">_xll.BDP($A92,O$1)</f>
        <v>#NAME?</v>
      </c>
      <c r="P92" s="12" t="e">
        <f ca="1">_xll.BDP($A92,P$1)</f>
        <v>#NAME?</v>
      </c>
      <c r="Q92" s="12" t="e">
        <f ca="1">_xll.BDP($A92,Q$1)</f>
        <v>#NAME?</v>
      </c>
      <c r="R92" s="12" t="e">
        <f ca="1">_xll.BDP($A92,R$1)</f>
        <v>#NAME?</v>
      </c>
      <c r="S92" s="12" t="e">
        <f ca="1">_xll.BDP($A92,S$1)</f>
        <v>#NAME?</v>
      </c>
      <c r="T92" s="12" t="e">
        <f ca="1">_xll.BDP($A92,T$1)</f>
        <v>#NAME?</v>
      </c>
      <c r="U92" s="12" t="e">
        <f ca="1">_xll.BDP($A92,U$1)</f>
        <v>#NAME?</v>
      </c>
      <c r="V92" s="12" t="e">
        <f ca="1">_xll.BDP($A92,V$1)</f>
        <v>#NAME?</v>
      </c>
      <c r="W92" s="12" t="e">
        <f ca="1">_xll.BDP($A92,W$1)</f>
        <v>#NAME?</v>
      </c>
      <c r="X92" s="12" t="e">
        <f ca="1">_xll.BDP($A92,X$1)</f>
        <v>#NAME?</v>
      </c>
      <c r="Y92" s="12" t="e">
        <f ca="1">_xll.BDP($A92,Y$1)</f>
        <v>#NAME?</v>
      </c>
      <c r="Z92" s="12" t="e">
        <f ca="1">_xll.BDP($A92,Z$1)</f>
        <v>#NAME?</v>
      </c>
      <c r="AA92" s="12" t="e">
        <f ca="1">_xll.BDP($A92,AA$1)</f>
        <v>#NAME?</v>
      </c>
    </row>
    <row r="93" spans="1:27" x14ac:dyDescent="0.2">
      <c r="D93" s="13" t="str">
        <f t="shared" si="2"/>
        <v/>
      </c>
      <c r="E93" s="12" t="e">
        <f ca="1">_xll.BDP($A93,E$1)</f>
        <v>#NAME?</v>
      </c>
      <c r="F93" s="12" t="e">
        <f ca="1">_xll.BDP($A93,F$1)</f>
        <v>#NAME?</v>
      </c>
      <c r="G93" s="12" t="e">
        <f ca="1">_xll.BDP($A93,G$1)</f>
        <v>#NAME?</v>
      </c>
      <c r="H93" s="12" t="e">
        <f ca="1">_xll.BDP($A93,H$1)</f>
        <v>#NAME?</v>
      </c>
      <c r="I93" s="12" t="e">
        <f ca="1">_xll.BDP($A93,I$1)</f>
        <v>#NAME?</v>
      </c>
      <c r="J93" s="12" t="e">
        <f ca="1">_xll.BDP($A93,J$1)</f>
        <v>#NAME?</v>
      </c>
      <c r="K93" s="12" t="e">
        <f ca="1">_xll.BDP($A93,K$1)</f>
        <v>#NAME?</v>
      </c>
      <c r="L93" s="12" t="e">
        <f ca="1">_xll.BDP($A93,L$1)</f>
        <v>#NAME?</v>
      </c>
      <c r="M93" s="12" t="e">
        <f ca="1">_xll.BDP($A93,M$1)</f>
        <v>#NAME?</v>
      </c>
      <c r="N93" s="12" t="e">
        <f ca="1">_xll.BDP($A93,N$1)</f>
        <v>#NAME?</v>
      </c>
      <c r="O93" s="12" t="e">
        <f ca="1">_xll.BDP($A93,O$1)</f>
        <v>#NAME?</v>
      </c>
      <c r="P93" s="12" t="e">
        <f ca="1">_xll.BDP($A93,P$1)</f>
        <v>#NAME?</v>
      </c>
      <c r="Q93" s="12" t="e">
        <f ca="1">_xll.BDP($A93,Q$1)</f>
        <v>#NAME?</v>
      </c>
      <c r="R93" s="12" t="e">
        <f ca="1">_xll.BDP($A93,R$1)</f>
        <v>#NAME?</v>
      </c>
      <c r="S93" s="12" t="e">
        <f ca="1">_xll.BDP($A93,S$1)</f>
        <v>#NAME?</v>
      </c>
      <c r="T93" s="12" t="e">
        <f ca="1">_xll.BDP($A93,T$1)</f>
        <v>#NAME?</v>
      </c>
      <c r="U93" s="12" t="e">
        <f ca="1">_xll.BDP($A93,U$1)</f>
        <v>#NAME?</v>
      </c>
      <c r="V93" s="12" t="e">
        <f ca="1">_xll.BDP($A93,V$1)</f>
        <v>#NAME?</v>
      </c>
      <c r="W93" s="12" t="e">
        <f ca="1">_xll.BDP($A93,W$1)</f>
        <v>#NAME?</v>
      </c>
      <c r="X93" s="12" t="e">
        <f ca="1">_xll.BDP($A93,X$1)</f>
        <v>#NAME?</v>
      </c>
      <c r="Y93" s="12" t="e">
        <f ca="1">_xll.BDP($A93,Y$1)</f>
        <v>#NAME?</v>
      </c>
      <c r="Z93" s="12" t="e">
        <f ca="1">_xll.BDP($A93,Z$1)</f>
        <v>#NAME?</v>
      </c>
      <c r="AA93" s="12" t="e">
        <f ca="1">_xll.BDP($A93,AA$1)</f>
        <v>#NAME?</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Q54"/>
  <sheetViews>
    <sheetView workbookViewId="0">
      <selection activeCell="H21" sqref="H21"/>
    </sheetView>
  </sheetViews>
  <sheetFormatPr baseColWidth="10" defaultColWidth="8.83203125" defaultRowHeight="15" x14ac:dyDescent="0.2"/>
  <cols>
    <col min="1" max="1" width="44" bestFit="1" customWidth="1"/>
    <col min="2" max="2" width="28.1640625" customWidth="1"/>
    <col min="3" max="3" width="13.6640625" customWidth="1"/>
    <col min="6" max="6" width="14" customWidth="1"/>
    <col min="7" max="7" width="11.1640625" customWidth="1"/>
    <col min="9" max="9" width="11.83203125" style="18" customWidth="1"/>
  </cols>
  <sheetData>
    <row r="1" spans="1:17" x14ac:dyDescent="0.2">
      <c r="A1" t="s">
        <v>396</v>
      </c>
      <c r="B1" t="s">
        <v>373</v>
      </c>
      <c r="C1" t="s">
        <v>374</v>
      </c>
      <c r="D1" t="s">
        <v>375</v>
      </c>
      <c r="E1" t="s">
        <v>376</v>
      </c>
      <c r="F1" t="s">
        <v>377</v>
      </c>
      <c r="G1" t="s">
        <v>378</v>
      </c>
      <c r="H1" t="s">
        <v>372</v>
      </c>
      <c r="I1" s="18" t="s">
        <v>435</v>
      </c>
      <c r="J1" t="s">
        <v>379</v>
      </c>
      <c r="K1" t="s">
        <v>380</v>
      </c>
      <c r="L1" t="s">
        <v>346</v>
      </c>
      <c r="M1" s="12" t="s">
        <v>351</v>
      </c>
      <c r="N1" s="12" t="s">
        <v>437</v>
      </c>
      <c r="O1" s="12" t="s">
        <v>368</v>
      </c>
      <c r="P1" s="12" t="s">
        <v>369</v>
      </c>
      <c r="Q1" s="12" t="s">
        <v>357</v>
      </c>
    </row>
    <row r="2" spans="1:17" x14ac:dyDescent="0.2">
      <c r="A2" s="18" t="s">
        <v>381</v>
      </c>
      <c r="B2" s="18" t="e">
        <f ca="1">_xll.BDP($A2,B$1)</f>
        <v>#NAME?</v>
      </c>
      <c r="C2" t="e">
        <f ca="1">_xll.BDP($A2,C$1)</f>
        <v>#NAME?</v>
      </c>
      <c r="D2" t="e">
        <f ca="1">_xll.BDP($A2,D$1)</f>
        <v>#NAME?</v>
      </c>
      <c r="E2" t="e">
        <f ca="1">_xll.BDP($A2,E$1)</f>
        <v>#NAME?</v>
      </c>
      <c r="F2" t="e">
        <f ca="1">_xll.BDP($A2,F$1)</f>
        <v>#NAME?</v>
      </c>
      <c r="G2" t="e">
        <f ca="1">_xll.BDP($A2,G$1)</f>
        <v>#NAME?</v>
      </c>
      <c r="H2" t="e">
        <f ca="1">_xll.BDP($A2,H$1)</f>
        <v>#NAME?</v>
      </c>
      <c r="I2" s="18" t="e">
        <f ca="1">_xll.BDP($A2,I$1)</f>
        <v>#NAME?</v>
      </c>
      <c r="J2" t="e">
        <f ca="1">_xll.BDP($A2,J$1)</f>
        <v>#NAME?</v>
      </c>
      <c r="K2" t="e">
        <f ca="1">_xll.BDP($A2,K$1)</f>
        <v>#NAME?</v>
      </c>
      <c r="L2" t="e">
        <f ca="1">_xll.BDP($A2,L$1)</f>
        <v>#NAME?</v>
      </c>
      <c r="M2" s="18" t="e">
        <f ca="1">_xll.BDP($A2,M$1)</f>
        <v>#NAME?</v>
      </c>
      <c r="N2" s="18" t="e">
        <f ca="1">_xll.BDP($A2,N$1)</f>
        <v>#NAME?</v>
      </c>
      <c r="O2" s="18" t="e">
        <f ca="1">_xll.BDP($A2,O$1)</f>
        <v>#NAME?</v>
      </c>
      <c r="P2" s="18" t="e">
        <f ca="1">_xll.BDP($A2,P$1)</f>
        <v>#NAME?</v>
      </c>
      <c r="Q2" s="18" t="e">
        <f ca="1">_xll.BDP($A2,Q$1)</f>
        <v>#NAME?</v>
      </c>
    </row>
    <row r="3" spans="1:17" x14ac:dyDescent="0.2">
      <c r="A3" t="s">
        <v>382</v>
      </c>
      <c r="B3" s="18" t="e">
        <f ca="1">_xll.BDP($A3,B$1)</f>
        <v>#NAME?</v>
      </c>
      <c r="C3" s="18" t="e">
        <f ca="1">_xll.BDP($A3,C$1)</f>
        <v>#NAME?</v>
      </c>
      <c r="D3" s="18" t="e">
        <f ca="1">_xll.BDP($A3,D$1)</f>
        <v>#NAME?</v>
      </c>
      <c r="E3" s="18" t="e">
        <f ca="1">_xll.BDP($A3,E$1)</f>
        <v>#NAME?</v>
      </c>
      <c r="F3" s="18" t="e">
        <f ca="1">_xll.BDP($A3,F$1)</f>
        <v>#NAME?</v>
      </c>
      <c r="G3" s="18" t="e">
        <f ca="1">_xll.BDP($A3,G$1)</f>
        <v>#NAME?</v>
      </c>
      <c r="H3" s="18" t="e">
        <f ca="1">_xll.BDP($A3,H$1)</f>
        <v>#NAME?</v>
      </c>
      <c r="I3" s="18" t="e">
        <f ca="1">_xll.BDP($A3,I$1)</f>
        <v>#NAME?</v>
      </c>
      <c r="J3" s="18" t="e">
        <f ca="1">_xll.BDP($A3,J$1)</f>
        <v>#NAME?</v>
      </c>
      <c r="K3" s="18" t="e">
        <f ca="1">_xll.BDP($A3,K$1)</f>
        <v>#NAME?</v>
      </c>
      <c r="L3" s="18" t="e">
        <f ca="1">_xll.BDP($A3,L$1)</f>
        <v>#NAME?</v>
      </c>
      <c r="M3" s="18" t="e">
        <f ca="1">_xll.BDP($A3,M$1)</f>
        <v>#NAME?</v>
      </c>
      <c r="N3" s="18" t="e">
        <f ca="1">_xll.BDP($A3,N$1)</f>
        <v>#NAME?</v>
      </c>
      <c r="O3" s="18" t="e">
        <f ca="1">_xll.BDP($A3,O$1)</f>
        <v>#NAME?</v>
      </c>
      <c r="P3" s="18" t="e">
        <f ca="1">_xll.BDP($A3,P$1)</f>
        <v>#NAME?</v>
      </c>
      <c r="Q3" s="18" t="e">
        <f ca="1">_xll.BDP($A3,Q$1)</f>
        <v>#NAME?</v>
      </c>
    </row>
    <row r="4" spans="1:17" x14ac:dyDescent="0.2">
      <c r="A4" t="s">
        <v>383</v>
      </c>
      <c r="B4" s="18" t="e">
        <f ca="1">_xll.BDP($A4,B$1)</f>
        <v>#NAME?</v>
      </c>
      <c r="C4" s="18" t="e">
        <f ca="1">_xll.BDP($A4,C$1)</f>
        <v>#NAME?</v>
      </c>
      <c r="D4" s="18" t="e">
        <f ca="1">_xll.BDP($A4,D$1)</f>
        <v>#NAME?</v>
      </c>
      <c r="E4" s="18" t="e">
        <f ca="1">_xll.BDP($A4,E$1)</f>
        <v>#NAME?</v>
      </c>
      <c r="F4" s="18" t="e">
        <f ca="1">_xll.BDP($A4,F$1)</f>
        <v>#NAME?</v>
      </c>
      <c r="G4" s="18" t="e">
        <f ca="1">_xll.BDP($A4,G$1)</f>
        <v>#NAME?</v>
      </c>
      <c r="H4" s="18" t="e">
        <f ca="1">_xll.BDP($A4,H$1)</f>
        <v>#NAME?</v>
      </c>
      <c r="I4" s="18" t="e">
        <f ca="1">_xll.BDP($A4,I$1)</f>
        <v>#NAME?</v>
      </c>
      <c r="J4" s="18" t="e">
        <f ca="1">_xll.BDP($A4,J$1)</f>
        <v>#NAME?</v>
      </c>
      <c r="K4" s="18" t="e">
        <f ca="1">_xll.BDP($A4,K$1)</f>
        <v>#NAME?</v>
      </c>
      <c r="L4" s="18" t="e">
        <f ca="1">_xll.BDP($A4,L$1)</f>
        <v>#NAME?</v>
      </c>
      <c r="M4" s="18" t="e">
        <f ca="1">_xll.BDP($A4,M$1)</f>
        <v>#NAME?</v>
      </c>
      <c r="N4" s="18" t="e">
        <f ca="1">_xll.BDP($A4,N$1)</f>
        <v>#NAME?</v>
      </c>
      <c r="O4" s="18" t="e">
        <f ca="1">_xll.BDP($A4,O$1)</f>
        <v>#NAME?</v>
      </c>
      <c r="P4" s="18" t="e">
        <f ca="1">_xll.BDP($A4,P$1)</f>
        <v>#NAME?</v>
      </c>
      <c r="Q4" s="18" t="e">
        <f ca="1">_xll.BDP($A4,Q$1)</f>
        <v>#NAME?</v>
      </c>
    </row>
    <row r="5" spans="1:17" x14ac:dyDescent="0.2">
      <c r="A5" t="s">
        <v>384</v>
      </c>
      <c r="B5" s="18" t="e">
        <f ca="1">_xll.BDP($A5,B$1)</f>
        <v>#NAME?</v>
      </c>
      <c r="C5" s="18" t="e">
        <f ca="1">_xll.BDP($A5,C$1)</f>
        <v>#NAME?</v>
      </c>
      <c r="D5" s="18" t="e">
        <f ca="1">_xll.BDP($A5,D$1)</f>
        <v>#NAME?</v>
      </c>
      <c r="E5" s="18" t="e">
        <f ca="1">_xll.BDP($A5,E$1)</f>
        <v>#NAME?</v>
      </c>
      <c r="F5" s="18" t="e">
        <f ca="1">_xll.BDP($A5,F$1)</f>
        <v>#NAME?</v>
      </c>
      <c r="G5" s="18" t="e">
        <f ca="1">_xll.BDP($A5,G$1)</f>
        <v>#NAME?</v>
      </c>
      <c r="H5" s="18" t="e">
        <f ca="1">_xll.BDP($A5,H$1)</f>
        <v>#NAME?</v>
      </c>
      <c r="I5" s="18" t="e">
        <f ca="1">_xll.BDP($A5,I$1)</f>
        <v>#NAME?</v>
      </c>
      <c r="J5" s="18" t="e">
        <f ca="1">_xll.BDP($A5,J$1)</f>
        <v>#NAME?</v>
      </c>
      <c r="K5" s="18" t="e">
        <f ca="1">_xll.BDP($A5,K$1)</f>
        <v>#NAME?</v>
      </c>
      <c r="L5" s="18" t="e">
        <f ca="1">_xll.BDP($A5,L$1)</f>
        <v>#NAME?</v>
      </c>
      <c r="M5" s="18" t="e">
        <f ca="1">_xll.BDP($A5,M$1)</f>
        <v>#NAME?</v>
      </c>
      <c r="N5" s="18" t="e">
        <f ca="1">_xll.BDP($A5,N$1)</f>
        <v>#NAME?</v>
      </c>
      <c r="O5" s="18" t="e">
        <f ca="1">_xll.BDP($A5,O$1)</f>
        <v>#NAME?</v>
      </c>
      <c r="P5" s="18" t="e">
        <f ca="1">_xll.BDP($A5,P$1)</f>
        <v>#NAME?</v>
      </c>
      <c r="Q5" s="18" t="e">
        <f ca="1">_xll.BDP($A5,Q$1)</f>
        <v>#NAME?</v>
      </c>
    </row>
    <row r="6" spans="1:17" x14ac:dyDescent="0.2">
      <c r="A6" s="18" t="s">
        <v>385</v>
      </c>
      <c r="B6" s="18" t="e">
        <f ca="1">_xll.BDP($A6,B$1)</f>
        <v>#NAME?</v>
      </c>
      <c r="C6" s="18" t="e">
        <f ca="1">_xll.BDP($A6,C$1)</f>
        <v>#NAME?</v>
      </c>
      <c r="D6" s="18" t="e">
        <f ca="1">_xll.BDP($A6,D$1)</f>
        <v>#NAME?</v>
      </c>
      <c r="E6" s="18" t="e">
        <f ca="1">_xll.BDP($A6,E$1)</f>
        <v>#NAME?</v>
      </c>
      <c r="F6" s="18" t="e">
        <f ca="1">_xll.BDP($A6,F$1)</f>
        <v>#NAME?</v>
      </c>
      <c r="G6" s="18" t="e">
        <f ca="1">_xll.BDP($A6,G$1)</f>
        <v>#NAME?</v>
      </c>
      <c r="H6" s="18" t="e">
        <f ca="1">_xll.BDP($A6,H$1)</f>
        <v>#NAME?</v>
      </c>
      <c r="I6" s="18" t="e">
        <f ca="1">_xll.BDP($A6,I$1)</f>
        <v>#NAME?</v>
      </c>
      <c r="J6" s="18" t="e">
        <f ca="1">_xll.BDP($A6,J$1)</f>
        <v>#NAME?</v>
      </c>
      <c r="K6" s="18" t="e">
        <f ca="1">_xll.BDP($A6,K$1)</f>
        <v>#NAME?</v>
      </c>
      <c r="L6" s="18" t="e">
        <f ca="1">_xll.BDP($A6,L$1)</f>
        <v>#NAME?</v>
      </c>
      <c r="M6" s="18" t="e">
        <f ca="1">_xll.BDP($A6,M$1)</f>
        <v>#NAME?</v>
      </c>
      <c r="N6" s="18" t="e">
        <f ca="1">_xll.BDP($A6,N$1)</f>
        <v>#NAME?</v>
      </c>
      <c r="O6" s="18" t="e">
        <f ca="1">_xll.BDP($A6,O$1)</f>
        <v>#NAME?</v>
      </c>
      <c r="P6" s="18" t="e">
        <f ca="1">_xll.BDP($A6,P$1)</f>
        <v>#NAME?</v>
      </c>
      <c r="Q6" s="18" t="e">
        <f ca="1">_xll.BDP($A6,Q$1)</f>
        <v>#NAME?</v>
      </c>
    </row>
    <row r="7" spans="1:17" x14ac:dyDescent="0.2">
      <c r="A7" t="s">
        <v>386</v>
      </c>
      <c r="B7" s="18" t="e">
        <f ca="1">_xll.BDP($A7,B$1)</f>
        <v>#NAME?</v>
      </c>
      <c r="C7" s="18" t="e">
        <f ca="1">_xll.BDP($A7,C$1)</f>
        <v>#NAME?</v>
      </c>
      <c r="D7" s="18" t="e">
        <f ca="1">_xll.BDP($A7,D$1)</f>
        <v>#NAME?</v>
      </c>
      <c r="E7" s="18" t="e">
        <f ca="1">_xll.BDP($A7,E$1)</f>
        <v>#NAME?</v>
      </c>
      <c r="F7" s="18" t="e">
        <f ca="1">_xll.BDP($A7,F$1)</f>
        <v>#NAME?</v>
      </c>
      <c r="G7" s="18" t="e">
        <f ca="1">_xll.BDP($A7,G$1)</f>
        <v>#NAME?</v>
      </c>
      <c r="H7" s="18" t="e">
        <f ca="1">_xll.BDP($A7,H$1)</f>
        <v>#NAME?</v>
      </c>
      <c r="I7" s="18" t="e">
        <f ca="1">_xll.BDP($A7,I$1)</f>
        <v>#NAME?</v>
      </c>
      <c r="J7" s="18" t="e">
        <f ca="1">_xll.BDP($A7,J$1)</f>
        <v>#NAME?</v>
      </c>
      <c r="K7" s="18" t="e">
        <f ca="1">_xll.BDP($A7,K$1)</f>
        <v>#NAME?</v>
      </c>
      <c r="L7" s="18" t="e">
        <f ca="1">_xll.BDP($A7,L$1)</f>
        <v>#NAME?</v>
      </c>
      <c r="M7" s="18" t="e">
        <f ca="1">_xll.BDP($A7,M$1)</f>
        <v>#NAME?</v>
      </c>
      <c r="N7" s="18" t="e">
        <f ca="1">_xll.BDP($A7,N$1)</f>
        <v>#NAME?</v>
      </c>
      <c r="O7" s="18" t="e">
        <f ca="1">_xll.BDP($A7,O$1)</f>
        <v>#NAME?</v>
      </c>
      <c r="P7" s="18" t="e">
        <f ca="1">_xll.BDP($A7,P$1)</f>
        <v>#NAME?</v>
      </c>
      <c r="Q7" s="18" t="e">
        <f ca="1">_xll.BDP($A7,Q$1)</f>
        <v>#NAME?</v>
      </c>
    </row>
    <row r="8" spans="1:17" x14ac:dyDescent="0.2">
      <c r="A8" t="s">
        <v>387</v>
      </c>
      <c r="B8" s="18" t="e">
        <f ca="1">_xll.BDP($A8,B$1)</f>
        <v>#NAME?</v>
      </c>
      <c r="C8" s="18" t="e">
        <f ca="1">_xll.BDP($A8,C$1)</f>
        <v>#NAME?</v>
      </c>
      <c r="D8" s="18" t="e">
        <f ca="1">_xll.BDP($A8,D$1)</f>
        <v>#NAME?</v>
      </c>
      <c r="E8" s="18" t="e">
        <f ca="1">_xll.BDP($A8,E$1)</f>
        <v>#NAME?</v>
      </c>
      <c r="F8" s="18" t="e">
        <f ca="1">_xll.BDP($A8,F$1)</f>
        <v>#NAME?</v>
      </c>
      <c r="G8" s="18" t="e">
        <f ca="1">_xll.BDP($A8,G$1)</f>
        <v>#NAME?</v>
      </c>
      <c r="H8" s="18" t="e">
        <f ca="1">_xll.BDP($A8,H$1)</f>
        <v>#NAME?</v>
      </c>
      <c r="I8" s="18" t="e">
        <f ca="1">_xll.BDP($A8,I$1)</f>
        <v>#NAME?</v>
      </c>
      <c r="J8" s="18" t="e">
        <f ca="1">_xll.BDP($A8,J$1)</f>
        <v>#NAME?</v>
      </c>
      <c r="K8" s="18" t="e">
        <f ca="1">_xll.BDP($A8,K$1)</f>
        <v>#NAME?</v>
      </c>
      <c r="L8" s="18" t="e">
        <f ca="1">_xll.BDP($A8,L$1)</f>
        <v>#NAME?</v>
      </c>
      <c r="M8" s="18" t="e">
        <f ca="1">_xll.BDP($A8,M$1)</f>
        <v>#NAME?</v>
      </c>
      <c r="N8" s="18" t="e">
        <f ca="1">_xll.BDP($A8,N$1)</f>
        <v>#NAME?</v>
      </c>
      <c r="O8" s="18" t="e">
        <f ca="1">_xll.BDP($A8,O$1)</f>
        <v>#NAME?</v>
      </c>
      <c r="P8" s="18" t="e">
        <f ca="1">_xll.BDP($A8,P$1)</f>
        <v>#NAME?</v>
      </c>
      <c r="Q8" s="18" t="e">
        <f ca="1">_xll.BDP($A8,Q$1)</f>
        <v>#NAME?</v>
      </c>
    </row>
    <row r="9" spans="1:17" x14ac:dyDescent="0.2">
      <c r="A9" t="s">
        <v>388</v>
      </c>
      <c r="B9" s="18" t="e">
        <f ca="1">_xll.BDP($A9,B$1)</f>
        <v>#NAME?</v>
      </c>
      <c r="C9" s="18" t="e">
        <f ca="1">_xll.BDP($A9,C$1)</f>
        <v>#NAME?</v>
      </c>
      <c r="D9" s="18" t="e">
        <f ca="1">_xll.BDP($A9,D$1)</f>
        <v>#NAME?</v>
      </c>
      <c r="E9" s="18" t="e">
        <f ca="1">_xll.BDP($A9,E$1)</f>
        <v>#NAME?</v>
      </c>
      <c r="F9" s="18" t="e">
        <f ca="1">_xll.BDP($A9,F$1)</f>
        <v>#NAME?</v>
      </c>
      <c r="G9" s="18" t="e">
        <f ca="1">_xll.BDP($A9,G$1)</f>
        <v>#NAME?</v>
      </c>
      <c r="H9" s="18" t="e">
        <f ca="1">_xll.BDP($A9,H$1)</f>
        <v>#NAME?</v>
      </c>
      <c r="I9" s="18" t="e">
        <f ca="1">_xll.BDP($A9,I$1)</f>
        <v>#NAME?</v>
      </c>
      <c r="J9" s="18" t="e">
        <f ca="1">_xll.BDP($A9,J$1)</f>
        <v>#NAME?</v>
      </c>
      <c r="K9" s="18" t="e">
        <f ca="1">_xll.BDP($A9,K$1)</f>
        <v>#NAME?</v>
      </c>
      <c r="L9" s="18" t="e">
        <f ca="1">_xll.BDP($A9,L$1)</f>
        <v>#NAME?</v>
      </c>
      <c r="M9" s="18" t="e">
        <f ca="1">_xll.BDP($A9,M$1)</f>
        <v>#NAME?</v>
      </c>
      <c r="N9" s="18" t="e">
        <f ca="1">_xll.BDP($A9,N$1)</f>
        <v>#NAME?</v>
      </c>
      <c r="O9" s="18" t="e">
        <f ca="1">_xll.BDP($A9,O$1)</f>
        <v>#NAME?</v>
      </c>
      <c r="P9" s="18" t="e">
        <f ca="1">_xll.BDP($A9,P$1)</f>
        <v>#NAME?</v>
      </c>
      <c r="Q9" s="18" t="e">
        <f ca="1">_xll.BDP($A9,Q$1)</f>
        <v>#NAME?</v>
      </c>
    </row>
    <row r="10" spans="1:17" x14ac:dyDescent="0.2">
      <c r="A10" t="s">
        <v>389</v>
      </c>
      <c r="B10" s="18" t="e">
        <f ca="1">_xll.BDP($A10,B$1)</f>
        <v>#NAME?</v>
      </c>
      <c r="C10" s="18" t="e">
        <f ca="1">_xll.BDP($A10,C$1)</f>
        <v>#NAME?</v>
      </c>
      <c r="D10" s="18" t="e">
        <f ca="1">_xll.BDP($A10,D$1)</f>
        <v>#NAME?</v>
      </c>
      <c r="E10" s="18" t="e">
        <f ca="1">_xll.BDP($A10,E$1)</f>
        <v>#NAME?</v>
      </c>
      <c r="F10" s="18" t="e">
        <f ca="1">_xll.BDP($A10,F$1)</f>
        <v>#NAME?</v>
      </c>
      <c r="G10" s="18" t="e">
        <f ca="1">_xll.BDP($A10,G$1)</f>
        <v>#NAME?</v>
      </c>
      <c r="H10" s="18" t="e">
        <f ca="1">_xll.BDP($A10,H$1)</f>
        <v>#NAME?</v>
      </c>
      <c r="I10" s="18" t="e">
        <f ca="1">_xll.BDP($A10,I$1)</f>
        <v>#NAME?</v>
      </c>
      <c r="J10" s="18" t="e">
        <f ca="1">_xll.BDP($A10,J$1)</f>
        <v>#NAME?</v>
      </c>
      <c r="K10" s="18" t="e">
        <f ca="1">_xll.BDP($A10,K$1)</f>
        <v>#NAME?</v>
      </c>
      <c r="L10" s="18" t="e">
        <f ca="1">_xll.BDP($A10,L$1)</f>
        <v>#NAME?</v>
      </c>
      <c r="M10" s="18" t="e">
        <f ca="1">_xll.BDP($A10,M$1)</f>
        <v>#NAME?</v>
      </c>
      <c r="N10" s="18" t="e">
        <f ca="1">_xll.BDP($A10,N$1)</f>
        <v>#NAME?</v>
      </c>
      <c r="O10" s="18" t="e">
        <f ca="1">_xll.BDP($A10,O$1)</f>
        <v>#NAME?</v>
      </c>
      <c r="P10" s="18" t="e">
        <f ca="1">_xll.BDP($A10,P$1)</f>
        <v>#NAME?</v>
      </c>
      <c r="Q10" s="18" t="e">
        <f ca="1">_xll.BDP($A10,Q$1)</f>
        <v>#NAME?</v>
      </c>
    </row>
    <row r="11" spans="1:17" x14ac:dyDescent="0.2">
      <c r="A11" t="s">
        <v>390</v>
      </c>
      <c r="B11" s="18" t="e">
        <f ca="1">_xll.BDP($A11,B$1)</f>
        <v>#NAME?</v>
      </c>
      <c r="C11" s="18" t="e">
        <f ca="1">_xll.BDP($A11,C$1)</f>
        <v>#NAME?</v>
      </c>
      <c r="D11" s="18" t="e">
        <f ca="1">_xll.BDP($A11,D$1)</f>
        <v>#NAME?</v>
      </c>
      <c r="E11" s="18" t="e">
        <f ca="1">_xll.BDP($A11,E$1)</f>
        <v>#NAME?</v>
      </c>
      <c r="F11" s="18" t="e">
        <f ca="1">_xll.BDP($A11,F$1)</f>
        <v>#NAME?</v>
      </c>
      <c r="G11" s="18" t="e">
        <f ca="1">_xll.BDP($A11,G$1)</f>
        <v>#NAME?</v>
      </c>
      <c r="H11" s="18" t="e">
        <f ca="1">_xll.BDP($A11,H$1)</f>
        <v>#NAME?</v>
      </c>
      <c r="I11" s="18" t="e">
        <f ca="1">_xll.BDP($A11,I$1)</f>
        <v>#NAME?</v>
      </c>
      <c r="J11" s="18" t="e">
        <f ca="1">_xll.BDP($A11,J$1)</f>
        <v>#NAME?</v>
      </c>
      <c r="K11" s="18" t="e">
        <f ca="1">_xll.BDP($A11,K$1)</f>
        <v>#NAME?</v>
      </c>
      <c r="L11" s="18" t="e">
        <f ca="1">_xll.BDP($A11,L$1)</f>
        <v>#NAME?</v>
      </c>
      <c r="M11" s="18" t="e">
        <f ca="1">_xll.BDP($A11,M$1)</f>
        <v>#NAME?</v>
      </c>
      <c r="N11" s="18" t="e">
        <f ca="1">_xll.BDP($A11,N$1)</f>
        <v>#NAME?</v>
      </c>
      <c r="O11" s="18" t="e">
        <f ca="1">_xll.BDP($A11,O$1)</f>
        <v>#NAME?</v>
      </c>
      <c r="P11" s="18" t="e">
        <f ca="1">_xll.BDP($A11,P$1)</f>
        <v>#NAME?</v>
      </c>
      <c r="Q11" s="18" t="e">
        <f ca="1">_xll.BDP($A11,Q$1)</f>
        <v>#NAME?</v>
      </c>
    </row>
    <row r="12" spans="1:17" x14ac:dyDescent="0.2">
      <c r="A12" t="s">
        <v>391</v>
      </c>
      <c r="B12" s="18" t="e">
        <f ca="1">_xll.BDP($A12,B$1)</f>
        <v>#NAME?</v>
      </c>
      <c r="C12" s="18" t="e">
        <f ca="1">_xll.BDP($A12,C$1)</f>
        <v>#NAME?</v>
      </c>
      <c r="D12" s="18" t="e">
        <f ca="1">_xll.BDP($A12,D$1)</f>
        <v>#NAME?</v>
      </c>
      <c r="E12" s="18" t="e">
        <f ca="1">_xll.BDP($A12,E$1)</f>
        <v>#NAME?</v>
      </c>
      <c r="F12" s="18" t="e">
        <f ca="1">_xll.BDP($A12,F$1)</f>
        <v>#NAME?</v>
      </c>
      <c r="G12" s="18" t="e">
        <f ca="1">_xll.BDP($A12,G$1)</f>
        <v>#NAME?</v>
      </c>
      <c r="H12" s="18" t="e">
        <f ca="1">_xll.BDP($A12,H$1)</f>
        <v>#NAME?</v>
      </c>
      <c r="I12" s="18" t="e">
        <f ca="1">_xll.BDP($A12,I$1)</f>
        <v>#NAME?</v>
      </c>
      <c r="J12" s="18" t="e">
        <f ca="1">_xll.BDP($A12,J$1)</f>
        <v>#NAME?</v>
      </c>
      <c r="K12" s="18" t="e">
        <f ca="1">_xll.BDP($A12,K$1)</f>
        <v>#NAME?</v>
      </c>
      <c r="L12" s="18" t="e">
        <f ca="1">_xll.BDP($A12,L$1)</f>
        <v>#NAME?</v>
      </c>
      <c r="M12" s="18" t="e">
        <f ca="1">_xll.BDP($A12,M$1)</f>
        <v>#NAME?</v>
      </c>
      <c r="N12" s="18" t="e">
        <f ca="1">_xll.BDP($A12,N$1)</f>
        <v>#NAME?</v>
      </c>
      <c r="O12" s="18" t="e">
        <f ca="1">_xll.BDP($A12,O$1)</f>
        <v>#NAME?</v>
      </c>
      <c r="P12" s="18" t="e">
        <f ca="1">_xll.BDP($A12,P$1)</f>
        <v>#NAME?</v>
      </c>
      <c r="Q12" s="18" t="e">
        <f ca="1">_xll.BDP($A12,Q$1)</f>
        <v>#NAME?</v>
      </c>
    </row>
    <row r="13" spans="1:17" x14ac:dyDescent="0.2">
      <c r="A13" t="s">
        <v>392</v>
      </c>
      <c r="B13" s="18" t="e">
        <f ca="1">_xll.BDP($A13,B$1)</f>
        <v>#NAME?</v>
      </c>
      <c r="C13" s="18" t="e">
        <f ca="1">_xll.BDP($A13,C$1)</f>
        <v>#NAME?</v>
      </c>
      <c r="D13" s="18" t="e">
        <f ca="1">_xll.BDP($A13,D$1)</f>
        <v>#NAME?</v>
      </c>
      <c r="E13" s="18" t="e">
        <f ca="1">_xll.BDP($A13,E$1)</f>
        <v>#NAME?</v>
      </c>
      <c r="F13" s="18" t="e">
        <f ca="1">_xll.BDP($A13,F$1)</f>
        <v>#NAME?</v>
      </c>
      <c r="G13" s="18" t="e">
        <f ca="1">_xll.BDP($A13,G$1)</f>
        <v>#NAME?</v>
      </c>
      <c r="H13" s="18" t="e">
        <f ca="1">_xll.BDP($A13,H$1)</f>
        <v>#NAME?</v>
      </c>
      <c r="I13" s="18" t="e">
        <f ca="1">_xll.BDP($A13,I$1)</f>
        <v>#NAME?</v>
      </c>
      <c r="J13" s="18" t="e">
        <f ca="1">_xll.BDP($A13,J$1)</f>
        <v>#NAME?</v>
      </c>
      <c r="K13" s="18" t="e">
        <f ca="1">_xll.BDP($A13,K$1)</f>
        <v>#NAME?</v>
      </c>
      <c r="L13" s="18" t="e">
        <f ca="1">_xll.BDP($A13,L$1)</f>
        <v>#NAME?</v>
      </c>
      <c r="M13" s="18" t="e">
        <f ca="1">_xll.BDP($A13,M$1)</f>
        <v>#NAME?</v>
      </c>
      <c r="N13" s="18" t="e">
        <f ca="1">_xll.BDP($A13,N$1)</f>
        <v>#NAME?</v>
      </c>
      <c r="O13" s="18" t="e">
        <f ca="1">_xll.BDP($A13,O$1)</f>
        <v>#NAME?</v>
      </c>
      <c r="P13" s="18" t="e">
        <f ca="1">_xll.BDP($A13,P$1)</f>
        <v>#NAME?</v>
      </c>
      <c r="Q13" s="18" t="e">
        <f ca="1">_xll.BDP($A13,Q$1)</f>
        <v>#NAME?</v>
      </c>
    </row>
    <row r="14" spans="1:17" x14ac:dyDescent="0.2">
      <c r="A14" t="s">
        <v>393</v>
      </c>
      <c r="B14" s="18" t="e">
        <f ca="1">_xll.BDP($A14,B$1)</f>
        <v>#NAME?</v>
      </c>
      <c r="C14" s="18" t="e">
        <f ca="1">_xll.BDP($A14,C$1)</f>
        <v>#NAME?</v>
      </c>
      <c r="D14" s="18" t="e">
        <f ca="1">_xll.BDP($A14,D$1)</f>
        <v>#NAME?</v>
      </c>
      <c r="E14" s="18" t="e">
        <f ca="1">_xll.BDP($A14,E$1)</f>
        <v>#NAME?</v>
      </c>
      <c r="F14" s="18" t="e">
        <f ca="1">_xll.BDP($A14,F$1)</f>
        <v>#NAME?</v>
      </c>
      <c r="G14" s="18" t="e">
        <f ca="1">_xll.BDP($A14,G$1)</f>
        <v>#NAME?</v>
      </c>
      <c r="H14" s="18" t="e">
        <f ca="1">_xll.BDP($A14,H$1)</f>
        <v>#NAME?</v>
      </c>
      <c r="I14" s="18" t="e">
        <f ca="1">_xll.BDP($A14,I$1)</f>
        <v>#NAME?</v>
      </c>
      <c r="J14" s="18" t="e">
        <f ca="1">_xll.BDP($A14,J$1)</f>
        <v>#NAME?</v>
      </c>
      <c r="K14" s="18" t="e">
        <f ca="1">_xll.BDP($A14,K$1)</f>
        <v>#NAME?</v>
      </c>
      <c r="L14" s="18" t="e">
        <f ca="1">_xll.BDP($A14,L$1)</f>
        <v>#NAME?</v>
      </c>
      <c r="M14" s="18" t="e">
        <f ca="1">_xll.BDP($A14,M$1)</f>
        <v>#NAME?</v>
      </c>
      <c r="N14" s="18" t="e">
        <f ca="1">_xll.BDP($A14,N$1)</f>
        <v>#NAME?</v>
      </c>
      <c r="O14" s="18" t="e">
        <f ca="1">_xll.BDP($A14,O$1)</f>
        <v>#NAME?</v>
      </c>
      <c r="P14" s="18" t="e">
        <f ca="1">_xll.BDP($A14,P$1)</f>
        <v>#NAME?</v>
      </c>
      <c r="Q14" s="18" t="e">
        <f ca="1">_xll.BDP($A14,Q$1)</f>
        <v>#NAME?</v>
      </c>
    </row>
    <row r="15" spans="1:17" x14ac:dyDescent="0.2">
      <c r="A15" t="s">
        <v>394</v>
      </c>
      <c r="B15" s="18" t="e">
        <f ca="1">_xll.BDP($A15,B$1)</f>
        <v>#NAME?</v>
      </c>
      <c r="C15" s="18" t="e">
        <f ca="1">_xll.BDP($A15,C$1)</f>
        <v>#NAME?</v>
      </c>
      <c r="D15" s="18" t="e">
        <f ca="1">_xll.BDP($A15,D$1)</f>
        <v>#NAME?</v>
      </c>
      <c r="E15" s="18" t="e">
        <f ca="1">_xll.BDP($A15,E$1)</f>
        <v>#NAME?</v>
      </c>
      <c r="F15" s="18" t="e">
        <f ca="1">_xll.BDP($A15,F$1)</f>
        <v>#NAME?</v>
      </c>
      <c r="G15" s="18" t="e">
        <f ca="1">_xll.BDP($A15,G$1)</f>
        <v>#NAME?</v>
      </c>
      <c r="H15" s="18" t="e">
        <f ca="1">_xll.BDP($A15,H$1)</f>
        <v>#NAME?</v>
      </c>
      <c r="I15" s="18" t="e">
        <f ca="1">_xll.BDP($A15,I$1)</f>
        <v>#NAME?</v>
      </c>
      <c r="J15" s="18" t="e">
        <f ca="1">_xll.BDP($A15,J$1)</f>
        <v>#NAME?</v>
      </c>
      <c r="K15" s="18" t="e">
        <f ca="1">_xll.BDP($A15,K$1)</f>
        <v>#NAME?</v>
      </c>
      <c r="L15" s="18" t="e">
        <f ca="1">_xll.BDP($A15,L$1)</f>
        <v>#NAME?</v>
      </c>
      <c r="M15" s="18" t="e">
        <f ca="1">_xll.BDP($A15,M$1)</f>
        <v>#NAME?</v>
      </c>
      <c r="N15" s="18" t="e">
        <f ca="1">_xll.BDP($A15,N$1)</f>
        <v>#NAME?</v>
      </c>
      <c r="O15" s="18" t="e">
        <f ca="1">_xll.BDP($A15,O$1)</f>
        <v>#NAME?</v>
      </c>
      <c r="P15" s="18" t="e">
        <f ca="1">_xll.BDP($A15,P$1)</f>
        <v>#NAME?</v>
      </c>
      <c r="Q15" s="18" t="e">
        <f ca="1">_xll.BDP($A15,Q$1)</f>
        <v>#NAME?</v>
      </c>
    </row>
    <row r="16" spans="1:17" x14ac:dyDescent="0.2">
      <c r="A16" t="s">
        <v>395</v>
      </c>
      <c r="B16" s="18" t="e">
        <f ca="1">_xll.BDP($A16,B$1)</f>
        <v>#NAME?</v>
      </c>
      <c r="C16" s="18" t="e">
        <f ca="1">_xll.BDP($A16,C$1)</f>
        <v>#NAME?</v>
      </c>
      <c r="D16" s="18" t="e">
        <f ca="1">_xll.BDP($A16,D$1)</f>
        <v>#NAME?</v>
      </c>
      <c r="E16" s="18" t="e">
        <f ca="1">_xll.BDP($A16,E$1)</f>
        <v>#NAME?</v>
      </c>
      <c r="F16" s="18" t="e">
        <f ca="1">_xll.BDP($A16,F$1)</f>
        <v>#NAME?</v>
      </c>
      <c r="G16" s="18" t="e">
        <f ca="1">_xll.BDP($A16,G$1)</f>
        <v>#NAME?</v>
      </c>
      <c r="H16" s="18" t="e">
        <f ca="1">_xll.BDP($A16,H$1)</f>
        <v>#NAME?</v>
      </c>
      <c r="I16" s="18" t="e">
        <f ca="1">_xll.BDP($A16,I$1)</f>
        <v>#NAME?</v>
      </c>
      <c r="J16" s="18" t="e">
        <f ca="1">_xll.BDP($A16,J$1)</f>
        <v>#NAME?</v>
      </c>
      <c r="K16" s="18" t="e">
        <f ca="1">_xll.BDP($A16,K$1)</f>
        <v>#NAME?</v>
      </c>
      <c r="L16" s="18" t="e">
        <f ca="1">_xll.BDP($A16,L$1)</f>
        <v>#NAME?</v>
      </c>
      <c r="M16" s="18" t="e">
        <f ca="1">_xll.BDP($A16,M$1)</f>
        <v>#NAME?</v>
      </c>
      <c r="N16" s="18" t="e">
        <f ca="1">_xll.BDP($A16,N$1)</f>
        <v>#NAME?</v>
      </c>
      <c r="O16" s="18" t="e">
        <f ca="1">_xll.BDP($A16,O$1)</f>
        <v>#NAME?</v>
      </c>
      <c r="P16" s="18" t="e">
        <f ca="1">_xll.BDP($A16,P$1)</f>
        <v>#NAME?</v>
      </c>
      <c r="Q16" s="18" t="e">
        <f ca="1">_xll.BDP($A16,Q$1)</f>
        <v>#NAME?</v>
      </c>
    </row>
    <row r="17" spans="1:17" x14ac:dyDescent="0.2">
      <c r="A17" t="s">
        <v>398</v>
      </c>
      <c r="B17" s="18" t="e">
        <f ca="1">_xll.BDP($A17,B$1)</f>
        <v>#NAME?</v>
      </c>
      <c r="C17" s="18" t="e">
        <f ca="1">_xll.BDP($A17,C$1)</f>
        <v>#NAME?</v>
      </c>
      <c r="D17" s="18" t="e">
        <f ca="1">_xll.BDP($A17,D$1)</f>
        <v>#NAME?</v>
      </c>
      <c r="E17" s="18" t="e">
        <f ca="1">_xll.BDP($A17,E$1)</f>
        <v>#NAME?</v>
      </c>
      <c r="F17" s="18" t="e">
        <f ca="1">_xll.BDP($A17,F$1)</f>
        <v>#NAME?</v>
      </c>
      <c r="G17" s="18" t="e">
        <f ca="1">_xll.BDP($A17,G$1)</f>
        <v>#NAME?</v>
      </c>
      <c r="H17" s="18" t="e">
        <f ca="1">_xll.BDP($A17,H$1)</f>
        <v>#NAME?</v>
      </c>
      <c r="I17" s="18" t="e">
        <f ca="1">_xll.BDP($A17,I$1)</f>
        <v>#NAME?</v>
      </c>
      <c r="J17" s="18" t="e">
        <f ca="1">_xll.BDP($A17,J$1)</f>
        <v>#NAME?</v>
      </c>
      <c r="K17" s="18" t="e">
        <f ca="1">_xll.BDP($A17,K$1)</f>
        <v>#NAME?</v>
      </c>
      <c r="L17" s="18" t="e">
        <f ca="1">_xll.BDP($A17,L$1)</f>
        <v>#NAME?</v>
      </c>
      <c r="M17" s="18" t="e">
        <f ca="1">_xll.BDP($A17,M$1)</f>
        <v>#NAME?</v>
      </c>
      <c r="N17" s="18" t="e">
        <f ca="1">_xll.BDP($A17,N$1)</f>
        <v>#NAME?</v>
      </c>
      <c r="O17" s="18" t="e">
        <f ca="1">_xll.BDP($A17,O$1)</f>
        <v>#NAME?</v>
      </c>
      <c r="P17" s="18" t="e">
        <f ca="1">_xll.BDP($A17,P$1)</f>
        <v>#NAME?</v>
      </c>
      <c r="Q17" s="18" t="e">
        <f ca="1">_xll.BDP($A17,Q$1)</f>
        <v>#NAME?</v>
      </c>
    </row>
    <row r="18" spans="1:17" x14ac:dyDescent="0.2">
      <c r="A18" t="s">
        <v>397</v>
      </c>
      <c r="B18" s="18" t="e">
        <f ca="1">_xll.BDP($A18,B$1)</f>
        <v>#NAME?</v>
      </c>
      <c r="C18" s="18" t="e">
        <f ca="1">_xll.BDP($A18,C$1)</f>
        <v>#NAME?</v>
      </c>
      <c r="D18" s="18" t="e">
        <f ca="1">_xll.BDP($A18,D$1)</f>
        <v>#NAME?</v>
      </c>
      <c r="E18" s="18" t="e">
        <f ca="1">_xll.BDP($A18,E$1)</f>
        <v>#NAME?</v>
      </c>
      <c r="F18" s="18" t="e">
        <f ca="1">_xll.BDP($A18,F$1)</f>
        <v>#NAME?</v>
      </c>
      <c r="G18" s="18" t="e">
        <f ca="1">_xll.BDP($A18,G$1)</f>
        <v>#NAME?</v>
      </c>
      <c r="H18" s="18" t="e">
        <f ca="1">_xll.BDP($A18,H$1)</f>
        <v>#NAME?</v>
      </c>
      <c r="I18" s="18" t="e">
        <f ca="1">_xll.BDP($A18,I$1)</f>
        <v>#NAME?</v>
      </c>
      <c r="J18" s="18" t="e">
        <f ca="1">_xll.BDP($A18,J$1)</f>
        <v>#NAME?</v>
      </c>
      <c r="K18" s="18" t="e">
        <f ca="1">_xll.BDP($A18,K$1)</f>
        <v>#NAME?</v>
      </c>
      <c r="L18" s="18" t="e">
        <f ca="1">_xll.BDP($A18,L$1)</f>
        <v>#NAME?</v>
      </c>
      <c r="M18" s="18" t="e">
        <f ca="1">_xll.BDP($A18,M$1)</f>
        <v>#NAME?</v>
      </c>
      <c r="N18" s="18" t="e">
        <f ca="1">_xll.BDP($A18,N$1)</f>
        <v>#NAME?</v>
      </c>
      <c r="O18" s="18" t="e">
        <f ca="1">_xll.BDP($A18,O$1)</f>
        <v>#NAME?</v>
      </c>
      <c r="P18" s="18" t="e">
        <f ca="1">_xll.BDP($A18,P$1)</f>
        <v>#NAME?</v>
      </c>
      <c r="Q18" s="18" t="e">
        <f ca="1">_xll.BDP($A18,Q$1)</f>
        <v>#NAME?</v>
      </c>
    </row>
    <row r="19" spans="1:17" x14ac:dyDescent="0.2">
      <c r="A19" t="s">
        <v>399</v>
      </c>
      <c r="B19" s="18" t="e">
        <f ca="1">_xll.BDP($A19,B$1)</f>
        <v>#NAME?</v>
      </c>
      <c r="C19" s="18" t="e">
        <f ca="1">_xll.BDP($A19,C$1)</f>
        <v>#NAME?</v>
      </c>
      <c r="D19" s="18" t="e">
        <f ca="1">_xll.BDP($A19,D$1)</f>
        <v>#NAME?</v>
      </c>
      <c r="E19" s="18" t="e">
        <f ca="1">_xll.BDP($A19,E$1)</f>
        <v>#NAME?</v>
      </c>
      <c r="F19" s="18" t="e">
        <f ca="1">_xll.BDP($A19,F$1)</f>
        <v>#NAME?</v>
      </c>
      <c r="G19" s="18" t="e">
        <f ca="1">_xll.BDP($A19,G$1)</f>
        <v>#NAME?</v>
      </c>
      <c r="H19" s="18" t="e">
        <f ca="1">_xll.BDP($A19,H$1)</f>
        <v>#NAME?</v>
      </c>
      <c r="I19" s="18" t="e">
        <f ca="1">_xll.BDP($A19,I$1)</f>
        <v>#NAME?</v>
      </c>
      <c r="J19" s="18" t="e">
        <f ca="1">_xll.BDP($A19,J$1)</f>
        <v>#NAME?</v>
      </c>
      <c r="K19" s="18" t="e">
        <f ca="1">_xll.BDP($A19,K$1)</f>
        <v>#NAME?</v>
      </c>
      <c r="L19" s="18" t="e">
        <f ca="1">_xll.BDP($A19,L$1)</f>
        <v>#NAME?</v>
      </c>
      <c r="M19" s="18" t="e">
        <f ca="1">_xll.BDP($A19,M$1)</f>
        <v>#NAME?</v>
      </c>
      <c r="N19" s="18" t="e">
        <f ca="1">_xll.BDP($A19,N$1)</f>
        <v>#NAME?</v>
      </c>
      <c r="O19" s="18" t="e">
        <f ca="1">_xll.BDP($A19,O$1)</f>
        <v>#NAME?</v>
      </c>
      <c r="P19" s="18" t="e">
        <f ca="1">_xll.BDP($A19,P$1)</f>
        <v>#NAME?</v>
      </c>
      <c r="Q19" s="18" t="e">
        <f ca="1">_xll.BDP($A19,Q$1)</f>
        <v>#NAME?</v>
      </c>
    </row>
    <row r="20" spans="1:17" x14ac:dyDescent="0.2">
      <c r="A20" t="s">
        <v>400</v>
      </c>
      <c r="B20" s="18" t="e">
        <f ca="1">_xll.BDP($A20,B$1)</f>
        <v>#NAME?</v>
      </c>
      <c r="C20" s="18" t="e">
        <f ca="1">_xll.BDP($A20,C$1)</f>
        <v>#NAME?</v>
      </c>
      <c r="D20" s="18" t="e">
        <f ca="1">_xll.BDP($A20,D$1)</f>
        <v>#NAME?</v>
      </c>
      <c r="E20" s="18" t="e">
        <f ca="1">_xll.BDP($A20,E$1)</f>
        <v>#NAME?</v>
      </c>
      <c r="F20" s="18" t="e">
        <f ca="1">_xll.BDP($A20,F$1)</f>
        <v>#NAME?</v>
      </c>
      <c r="G20" s="18" t="e">
        <f ca="1">_xll.BDP($A20,G$1)</f>
        <v>#NAME?</v>
      </c>
      <c r="H20" s="18" t="e">
        <f ca="1">_xll.BDP($A20,H$1)</f>
        <v>#NAME?</v>
      </c>
      <c r="I20" s="18" t="e">
        <f ca="1">_xll.BDP($A20,I$1)</f>
        <v>#NAME?</v>
      </c>
      <c r="J20" s="18" t="e">
        <f ca="1">_xll.BDP($A20,J$1)</f>
        <v>#NAME?</v>
      </c>
      <c r="K20" s="18" t="e">
        <f ca="1">_xll.BDP($A20,K$1)</f>
        <v>#NAME?</v>
      </c>
      <c r="L20" s="18" t="e">
        <f ca="1">_xll.BDP($A20,L$1)</f>
        <v>#NAME?</v>
      </c>
      <c r="M20" s="18" t="e">
        <f ca="1">_xll.BDP($A20,M$1)</f>
        <v>#NAME?</v>
      </c>
      <c r="N20" s="18" t="e">
        <f ca="1">_xll.BDP($A20,N$1)</f>
        <v>#NAME?</v>
      </c>
      <c r="O20" s="18" t="e">
        <f ca="1">_xll.BDP($A20,O$1)</f>
        <v>#NAME?</v>
      </c>
      <c r="P20" s="18" t="e">
        <f ca="1">_xll.BDP($A20,P$1)</f>
        <v>#NAME?</v>
      </c>
      <c r="Q20" s="18" t="e">
        <f ca="1">_xll.BDP($A20,Q$1)</f>
        <v>#NAME?</v>
      </c>
    </row>
    <row r="21" spans="1:17" x14ac:dyDescent="0.2">
      <c r="A21" t="s">
        <v>401</v>
      </c>
      <c r="B21" s="18" t="e">
        <f ca="1">_xll.BDP($A21,B$1)</f>
        <v>#NAME?</v>
      </c>
      <c r="C21" s="18" t="e">
        <f ca="1">_xll.BDP($A21,C$1)</f>
        <v>#NAME?</v>
      </c>
      <c r="D21" s="18" t="e">
        <f ca="1">_xll.BDP($A21,D$1)</f>
        <v>#NAME?</v>
      </c>
      <c r="E21" s="18" t="e">
        <f ca="1">_xll.BDP($A21,E$1)</f>
        <v>#NAME?</v>
      </c>
      <c r="F21" s="18" t="e">
        <f ca="1">_xll.BDP($A21,F$1)</f>
        <v>#NAME?</v>
      </c>
      <c r="G21" s="18" t="e">
        <f ca="1">_xll.BDP($A21,G$1)</f>
        <v>#NAME?</v>
      </c>
      <c r="H21" s="18" t="e">
        <f ca="1">_xll.BDP($A21,H$1)</f>
        <v>#NAME?</v>
      </c>
      <c r="I21" s="18" t="e">
        <f ca="1">_xll.BDP($A21,I$1)</f>
        <v>#NAME?</v>
      </c>
      <c r="J21" s="18" t="e">
        <f ca="1">_xll.BDP($A21,J$1)</f>
        <v>#NAME?</v>
      </c>
      <c r="K21" s="18" t="e">
        <f ca="1">_xll.BDP($A21,K$1)</f>
        <v>#NAME?</v>
      </c>
      <c r="L21" s="18" t="e">
        <f ca="1">_xll.BDP($A21,L$1)</f>
        <v>#NAME?</v>
      </c>
      <c r="M21" s="18" t="e">
        <f ca="1">_xll.BDP($A21,M$1)</f>
        <v>#NAME?</v>
      </c>
      <c r="N21" s="18" t="e">
        <f ca="1">_xll.BDP($A21,N$1)</f>
        <v>#NAME?</v>
      </c>
      <c r="O21" s="18" t="e">
        <f ca="1">_xll.BDP($A21,O$1)</f>
        <v>#NAME?</v>
      </c>
      <c r="P21" s="18" t="e">
        <f ca="1">_xll.BDP($A21,P$1)</f>
        <v>#NAME?</v>
      </c>
      <c r="Q21" s="18" t="e">
        <f ca="1">_xll.BDP($A21,Q$1)</f>
        <v>#NAME?</v>
      </c>
    </row>
    <row r="22" spans="1:17" x14ac:dyDescent="0.2">
      <c r="A22" t="s">
        <v>402</v>
      </c>
      <c r="B22" s="18" t="e">
        <f ca="1">_xll.BDP($A22,B$1)</f>
        <v>#NAME?</v>
      </c>
      <c r="C22" s="18" t="e">
        <f ca="1">_xll.BDP($A22,C$1)</f>
        <v>#NAME?</v>
      </c>
      <c r="D22" s="18" t="e">
        <f ca="1">_xll.BDP($A22,D$1)</f>
        <v>#NAME?</v>
      </c>
      <c r="E22" s="18" t="e">
        <f ca="1">_xll.BDP($A22,E$1)</f>
        <v>#NAME?</v>
      </c>
      <c r="F22" s="18" t="e">
        <f ca="1">_xll.BDP($A22,F$1)</f>
        <v>#NAME?</v>
      </c>
      <c r="G22" s="18" t="e">
        <f ca="1">_xll.BDP($A22,G$1)</f>
        <v>#NAME?</v>
      </c>
      <c r="H22" s="18" t="e">
        <f ca="1">_xll.BDP($A22,H$1)</f>
        <v>#NAME?</v>
      </c>
      <c r="I22" s="18" t="e">
        <f ca="1">_xll.BDP($A22,I$1)</f>
        <v>#NAME?</v>
      </c>
      <c r="J22" s="18" t="e">
        <f ca="1">_xll.BDP($A22,J$1)</f>
        <v>#NAME?</v>
      </c>
      <c r="K22" s="18" t="e">
        <f ca="1">_xll.BDP($A22,K$1)</f>
        <v>#NAME?</v>
      </c>
      <c r="L22" s="18" t="e">
        <f ca="1">_xll.BDP($A22,L$1)</f>
        <v>#NAME?</v>
      </c>
      <c r="M22" s="18" t="e">
        <f ca="1">_xll.BDP($A22,M$1)</f>
        <v>#NAME?</v>
      </c>
      <c r="N22" s="18" t="e">
        <f ca="1">_xll.BDP($A22,N$1)</f>
        <v>#NAME?</v>
      </c>
      <c r="O22" s="18" t="e">
        <f ca="1">_xll.BDP($A22,O$1)</f>
        <v>#NAME?</v>
      </c>
      <c r="P22" s="18" t="e">
        <f ca="1">_xll.BDP($A22,P$1)</f>
        <v>#NAME?</v>
      </c>
      <c r="Q22" s="18" t="e">
        <f ca="1">_xll.BDP($A22,Q$1)</f>
        <v>#NAME?</v>
      </c>
    </row>
    <row r="23" spans="1:17" x14ac:dyDescent="0.2">
      <c r="A23" t="s">
        <v>403</v>
      </c>
      <c r="B23" s="18" t="e">
        <f ca="1">_xll.BDP($A23,B$1)</f>
        <v>#NAME?</v>
      </c>
      <c r="C23" s="18" t="e">
        <f ca="1">_xll.BDP($A23,C$1)</f>
        <v>#NAME?</v>
      </c>
      <c r="D23" s="18" t="e">
        <f ca="1">_xll.BDP($A23,D$1)</f>
        <v>#NAME?</v>
      </c>
      <c r="E23" s="18" t="e">
        <f ca="1">_xll.BDP($A23,E$1)</f>
        <v>#NAME?</v>
      </c>
      <c r="F23" s="18" t="e">
        <f ca="1">_xll.BDP($A23,F$1)</f>
        <v>#NAME?</v>
      </c>
      <c r="G23" s="18" t="e">
        <f ca="1">_xll.BDP($A23,G$1)</f>
        <v>#NAME?</v>
      </c>
      <c r="H23" s="18" t="e">
        <f ca="1">_xll.BDP($A23,H$1)</f>
        <v>#NAME?</v>
      </c>
      <c r="I23" s="18" t="e">
        <f ca="1">_xll.BDP($A23,I$1)</f>
        <v>#NAME?</v>
      </c>
      <c r="J23" s="18" t="e">
        <f ca="1">_xll.BDP($A23,J$1)</f>
        <v>#NAME?</v>
      </c>
      <c r="K23" s="18" t="e">
        <f ca="1">_xll.BDP($A23,K$1)</f>
        <v>#NAME?</v>
      </c>
      <c r="L23" s="18" t="e">
        <f ca="1">_xll.BDP($A23,L$1)</f>
        <v>#NAME?</v>
      </c>
      <c r="M23" s="18" t="e">
        <f ca="1">_xll.BDP($A23,M$1)</f>
        <v>#NAME?</v>
      </c>
      <c r="N23" s="18" t="e">
        <f ca="1">_xll.BDP($A23,N$1)</f>
        <v>#NAME?</v>
      </c>
      <c r="O23" s="18" t="e">
        <f ca="1">_xll.BDP($A23,O$1)</f>
        <v>#NAME?</v>
      </c>
      <c r="P23" s="18" t="e">
        <f ca="1">_xll.BDP($A23,P$1)</f>
        <v>#NAME?</v>
      </c>
      <c r="Q23" s="18" t="e">
        <f ca="1">_xll.BDP($A23,Q$1)</f>
        <v>#NAME?</v>
      </c>
    </row>
    <row r="24" spans="1:17" x14ac:dyDescent="0.2">
      <c r="A24" t="s">
        <v>404</v>
      </c>
      <c r="B24" s="18" t="e">
        <f ca="1">_xll.BDP($A24,B$1)</f>
        <v>#NAME?</v>
      </c>
      <c r="C24" s="18" t="e">
        <f ca="1">_xll.BDP($A24,C$1)</f>
        <v>#NAME?</v>
      </c>
      <c r="D24" s="18" t="e">
        <f ca="1">_xll.BDP($A24,D$1)</f>
        <v>#NAME?</v>
      </c>
      <c r="E24" s="18" t="e">
        <f ca="1">_xll.BDP($A24,E$1)</f>
        <v>#NAME?</v>
      </c>
      <c r="F24" s="18" t="e">
        <f ca="1">_xll.BDP($A24,F$1)</f>
        <v>#NAME?</v>
      </c>
      <c r="G24" s="18" t="e">
        <f ca="1">_xll.BDP($A24,G$1)</f>
        <v>#NAME?</v>
      </c>
      <c r="H24" s="18" t="e">
        <f ca="1">_xll.BDP($A24,H$1)</f>
        <v>#NAME?</v>
      </c>
      <c r="I24" s="18" t="e">
        <f ca="1">_xll.BDP($A24,I$1)</f>
        <v>#NAME?</v>
      </c>
      <c r="J24" s="18" t="e">
        <f ca="1">_xll.BDP($A24,J$1)</f>
        <v>#NAME?</v>
      </c>
      <c r="K24" s="18" t="e">
        <f ca="1">_xll.BDP($A24,K$1)</f>
        <v>#NAME?</v>
      </c>
      <c r="L24" s="18" t="e">
        <f ca="1">_xll.BDP($A24,L$1)</f>
        <v>#NAME?</v>
      </c>
      <c r="M24" s="18" t="e">
        <f ca="1">_xll.BDP($A24,M$1)</f>
        <v>#NAME?</v>
      </c>
      <c r="N24" s="18" t="e">
        <f ca="1">_xll.BDP($A24,N$1)</f>
        <v>#NAME?</v>
      </c>
      <c r="O24" s="18" t="e">
        <f ca="1">_xll.BDP($A24,O$1)</f>
        <v>#NAME?</v>
      </c>
      <c r="P24" s="18" t="e">
        <f ca="1">_xll.BDP($A24,P$1)</f>
        <v>#NAME?</v>
      </c>
      <c r="Q24" s="18" t="e">
        <f ca="1">_xll.BDP($A24,Q$1)</f>
        <v>#NAME?</v>
      </c>
    </row>
    <row r="25" spans="1:17" x14ac:dyDescent="0.2">
      <c r="A25" t="s">
        <v>405</v>
      </c>
      <c r="B25" s="18" t="e">
        <f ca="1">_xll.BDP($A25,B$1)</f>
        <v>#NAME?</v>
      </c>
      <c r="C25" s="18" t="e">
        <f ca="1">_xll.BDP($A25,C$1)</f>
        <v>#NAME?</v>
      </c>
      <c r="D25" s="18" t="e">
        <f ca="1">_xll.BDP($A25,D$1)</f>
        <v>#NAME?</v>
      </c>
      <c r="E25" s="18" t="e">
        <f ca="1">_xll.BDP($A25,E$1)</f>
        <v>#NAME?</v>
      </c>
      <c r="F25" s="18" t="e">
        <f ca="1">_xll.BDP($A25,F$1)</f>
        <v>#NAME?</v>
      </c>
      <c r="G25" s="18" t="e">
        <f ca="1">_xll.BDP($A25,G$1)</f>
        <v>#NAME?</v>
      </c>
      <c r="H25" s="18" t="e">
        <f ca="1">_xll.BDP($A25,H$1)</f>
        <v>#NAME?</v>
      </c>
      <c r="I25" s="18" t="e">
        <f ca="1">_xll.BDP($A25,I$1)</f>
        <v>#NAME?</v>
      </c>
      <c r="J25" s="18" t="e">
        <f ca="1">_xll.BDP($A25,J$1)</f>
        <v>#NAME?</v>
      </c>
      <c r="K25" s="18" t="e">
        <f ca="1">_xll.BDP($A25,K$1)</f>
        <v>#NAME?</v>
      </c>
      <c r="L25" s="18" t="e">
        <f ca="1">_xll.BDP($A25,L$1)</f>
        <v>#NAME?</v>
      </c>
      <c r="M25" s="18" t="e">
        <f ca="1">_xll.BDP($A25,M$1)</f>
        <v>#NAME?</v>
      </c>
      <c r="N25" s="18" t="e">
        <f ca="1">_xll.BDP($A25,N$1)</f>
        <v>#NAME?</v>
      </c>
      <c r="O25" s="18" t="e">
        <f ca="1">_xll.BDP($A25,O$1)</f>
        <v>#NAME?</v>
      </c>
      <c r="P25" s="18" t="e">
        <f ca="1">_xll.BDP($A25,P$1)</f>
        <v>#NAME?</v>
      </c>
      <c r="Q25" s="18" t="e">
        <f ca="1">_xll.BDP($A25,Q$1)</f>
        <v>#NAME?</v>
      </c>
    </row>
    <row r="26" spans="1:17" x14ac:dyDescent="0.2">
      <c r="A26" t="s">
        <v>406</v>
      </c>
      <c r="B26" s="18" t="e">
        <f ca="1">_xll.BDP($A26,B$1)</f>
        <v>#NAME?</v>
      </c>
      <c r="C26" s="18" t="e">
        <f ca="1">_xll.BDP($A26,C$1)</f>
        <v>#NAME?</v>
      </c>
      <c r="D26" s="18" t="e">
        <f ca="1">_xll.BDP($A26,D$1)</f>
        <v>#NAME?</v>
      </c>
      <c r="E26" s="18" t="e">
        <f ca="1">_xll.BDP($A26,E$1)</f>
        <v>#NAME?</v>
      </c>
      <c r="F26" s="18" t="e">
        <f ca="1">_xll.BDP($A26,F$1)</f>
        <v>#NAME?</v>
      </c>
      <c r="G26" s="18" t="e">
        <f ca="1">_xll.BDP($A26,G$1)</f>
        <v>#NAME?</v>
      </c>
      <c r="H26" s="18" t="e">
        <f ca="1">_xll.BDP($A26,H$1)</f>
        <v>#NAME?</v>
      </c>
      <c r="I26" s="18" t="e">
        <f ca="1">_xll.BDP($A26,I$1)</f>
        <v>#NAME?</v>
      </c>
      <c r="J26" s="18" t="e">
        <f ca="1">_xll.BDP($A26,J$1)</f>
        <v>#NAME?</v>
      </c>
      <c r="K26" s="18" t="e">
        <f ca="1">_xll.BDP($A26,K$1)</f>
        <v>#NAME?</v>
      </c>
      <c r="L26" s="18" t="e">
        <f ca="1">_xll.BDP($A26,L$1)</f>
        <v>#NAME?</v>
      </c>
      <c r="M26" s="18" t="e">
        <f ca="1">_xll.BDP($A26,M$1)</f>
        <v>#NAME?</v>
      </c>
      <c r="N26" s="18" t="e">
        <f ca="1">_xll.BDP($A26,N$1)</f>
        <v>#NAME?</v>
      </c>
      <c r="O26" s="18" t="e">
        <f ca="1">_xll.BDP($A26,O$1)</f>
        <v>#NAME?</v>
      </c>
      <c r="P26" s="18" t="e">
        <f ca="1">_xll.BDP($A26,P$1)</f>
        <v>#NAME?</v>
      </c>
      <c r="Q26" s="18" t="e">
        <f ca="1">_xll.BDP($A26,Q$1)</f>
        <v>#NAME?</v>
      </c>
    </row>
    <row r="27" spans="1:17" x14ac:dyDescent="0.2">
      <c r="A27" t="s">
        <v>407</v>
      </c>
      <c r="B27" s="18" t="e">
        <f ca="1">_xll.BDP($A27,B$1)</f>
        <v>#NAME?</v>
      </c>
      <c r="C27" s="18" t="e">
        <f ca="1">_xll.BDP($A27,C$1)</f>
        <v>#NAME?</v>
      </c>
      <c r="D27" s="18" t="e">
        <f ca="1">_xll.BDP($A27,D$1)</f>
        <v>#NAME?</v>
      </c>
      <c r="E27" s="18" t="e">
        <f ca="1">_xll.BDP($A27,E$1)</f>
        <v>#NAME?</v>
      </c>
      <c r="F27" s="18" t="e">
        <f ca="1">_xll.BDP($A27,F$1)</f>
        <v>#NAME?</v>
      </c>
      <c r="G27" s="18" t="e">
        <f ca="1">_xll.BDP($A27,G$1)</f>
        <v>#NAME?</v>
      </c>
      <c r="H27" s="18" t="e">
        <f ca="1">_xll.BDP($A27,H$1)</f>
        <v>#NAME?</v>
      </c>
      <c r="I27" s="18" t="e">
        <f ca="1">_xll.BDP($A27,I$1)</f>
        <v>#NAME?</v>
      </c>
      <c r="J27" s="18" t="e">
        <f ca="1">_xll.BDP($A27,J$1)</f>
        <v>#NAME?</v>
      </c>
      <c r="K27" s="18" t="e">
        <f ca="1">_xll.BDP($A27,K$1)</f>
        <v>#NAME?</v>
      </c>
      <c r="L27" s="18" t="e">
        <f ca="1">_xll.BDP($A27,L$1)</f>
        <v>#NAME?</v>
      </c>
      <c r="M27" s="18" t="e">
        <f ca="1">_xll.BDP($A27,M$1)</f>
        <v>#NAME?</v>
      </c>
      <c r="N27" s="18" t="e">
        <f ca="1">_xll.BDP($A27,N$1)</f>
        <v>#NAME?</v>
      </c>
      <c r="O27" s="18" t="e">
        <f ca="1">_xll.BDP($A27,O$1)</f>
        <v>#NAME?</v>
      </c>
      <c r="P27" s="18" t="e">
        <f ca="1">_xll.BDP($A27,P$1)</f>
        <v>#NAME?</v>
      </c>
      <c r="Q27" s="18" t="e">
        <f ca="1">_xll.BDP($A27,Q$1)</f>
        <v>#NAME?</v>
      </c>
    </row>
    <row r="28" spans="1:17" x14ac:dyDescent="0.2">
      <c r="A28" t="s">
        <v>408</v>
      </c>
      <c r="B28" s="18" t="e">
        <f ca="1">_xll.BDP($A28,B$1)</f>
        <v>#NAME?</v>
      </c>
      <c r="C28" s="18" t="e">
        <f ca="1">_xll.BDP($A28,C$1)</f>
        <v>#NAME?</v>
      </c>
      <c r="D28" s="18" t="e">
        <f ca="1">_xll.BDP($A28,D$1)</f>
        <v>#NAME?</v>
      </c>
      <c r="E28" s="18" t="e">
        <f ca="1">_xll.BDP($A28,E$1)</f>
        <v>#NAME?</v>
      </c>
      <c r="F28" s="18" t="e">
        <f ca="1">_xll.BDP($A28,F$1)</f>
        <v>#NAME?</v>
      </c>
      <c r="G28" s="18" t="e">
        <f ca="1">_xll.BDP($A28,G$1)</f>
        <v>#NAME?</v>
      </c>
      <c r="H28" s="18" t="e">
        <f ca="1">_xll.BDP($A28,H$1)</f>
        <v>#NAME?</v>
      </c>
      <c r="I28" s="18" t="e">
        <f ca="1">_xll.BDP($A28,I$1)</f>
        <v>#NAME?</v>
      </c>
      <c r="J28" s="18" t="e">
        <f ca="1">_xll.BDP($A28,J$1)</f>
        <v>#NAME?</v>
      </c>
      <c r="K28" s="18" t="e">
        <f ca="1">_xll.BDP($A28,K$1)</f>
        <v>#NAME?</v>
      </c>
      <c r="L28" s="18" t="e">
        <f ca="1">_xll.BDP($A28,L$1)</f>
        <v>#NAME?</v>
      </c>
      <c r="M28" s="18" t="e">
        <f ca="1">_xll.BDP($A28,M$1)</f>
        <v>#NAME?</v>
      </c>
      <c r="N28" s="18" t="e">
        <f ca="1">_xll.BDP($A28,N$1)</f>
        <v>#NAME?</v>
      </c>
      <c r="O28" s="18" t="e">
        <f ca="1">_xll.BDP($A28,O$1)</f>
        <v>#NAME?</v>
      </c>
      <c r="P28" s="18" t="e">
        <f ca="1">_xll.BDP($A28,P$1)</f>
        <v>#NAME?</v>
      </c>
      <c r="Q28" s="18" t="e">
        <f ca="1">_xll.BDP($A28,Q$1)</f>
        <v>#NAME?</v>
      </c>
    </row>
    <row r="29" spans="1:17" x14ac:dyDescent="0.2">
      <c r="A29" t="s">
        <v>409</v>
      </c>
      <c r="B29" s="18" t="e">
        <f ca="1">_xll.BDP($A29,B$1)</f>
        <v>#NAME?</v>
      </c>
      <c r="C29" s="18" t="e">
        <f ca="1">_xll.BDP($A29,C$1)</f>
        <v>#NAME?</v>
      </c>
      <c r="D29" s="18" t="e">
        <f ca="1">_xll.BDP($A29,D$1)</f>
        <v>#NAME?</v>
      </c>
      <c r="E29" s="18" t="e">
        <f ca="1">_xll.BDP($A29,E$1)</f>
        <v>#NAME?</v>
      </c>
      <c r="F29" s="18" t="e">
        <f ca="1">_xll.BDP($A29,F$1)</f>
        <v>#NAME?</v>
      </c>
      <c r="G29" s="18" t="e">
        <f ca="1">_xll.BDP($A29,G$1)</f>
        <v>#NAME?</v>
      </c>
      <c r="H29" s="18" t="e">
        <f ca="1">_xll.BDP($A29,H$1)</f>
        <v>#NAME?</v>
      </c>
      <c r="I29" s="18" t="e">
        <f ca="1">_xll.BDP($A29,I$1)</f>
        <v>#NAME?</v>
      </c>
      <c r="J29" s="18" t="e">
        <f ca="1">_xll.BDP($A29,J$1)</f>
        <v>#NAME?</v>
      </c>
      <c r="K29" s="18" t="e">
        <f ca="1">_xll.BDP($A29,K$1)</f>
        <v>#NAME?</v>
      </c>
      <c r="L29" s="18" t="e">
        <f ca="1">_xll.BDP($A29,L$1)</f>
        <v>#NAME?</v>
      </c>
      <c r="M29" s="18" t="e">
        <f ca="1">_xll.BDP($A29,M$1)</f>
        <v>#NAME?</v>
      </c>
      <c r="N29" s="18" t="e">
        <f ca="1">_xll.BDP($A29,N$1)</f>
        <v>#NAME?</v>
      </c>
      <c r="O29" s="18" t="e">
        <f ca="1">_xll.BDP($A29,O$1)</f>
        <v>#NAME?</v>
      </c>
      <c r="P29" s="18" t="e">
        <f ca="1">_xll.BDP($A29,P$1)</f>
        <v>#NAME?</v>
      </c>
      <c r="Q29" s="18" t="e">
        <f ca="1">_xll.BDP($A29,Q$1)</f>
        <v>#NAME?</v>
      </c>
    </row>
    <row r="30" spans="1:17" x14ac:dyDescent="0.2">
      <c r="A30" t="s">
        <v>410</v>
      </c>
      <c r="B30" s="18" t="e">
        <f ca="1">_xll.BDP($A30,B$1)</f>
        <v>#NAME?</v>
      </c>
      <c r="C30" s="18" t="e">
        <f ca="1">_xll.BDP($A30,C$1)</f>
        <v>#NAME?</v>
      </c>
      <c r="D30" s="18" t="e">
        <f ca="1">_xll.BDP($A30,D$1)</f>
        <v>#NAME?</v>
      </c>
      <c r="E30" s="18" t="e">
        <f ca="1">_xll.BDP($A30,E$1)</f>
        <v>#NAME?</v>
      </c>
      <c r="F30" s="18" t="e">
        <f ca="1">_xll.BDP($A30,F$1)</f>
        <v>#NAME?</v>
      </c>
      <c r="G30" s="18" t="e">
        <f ca="1">_xll.BDP($A30,G$1)</f>
        <v>#NAME?</v>
      </c>
      <c r="H30" s="18" t="e">
        <f ca="1">_xll.BDP($A30,H$1)</f>
        <v>#NAME?</v>
      </c>
      <c r="I30" s="18" t="e">
        <f ca="1">_xll.BDP($A30,I$1)</f>
        <v>#NAME?</v>
      </c>
      <c r="J30" s="18" t="e">
        <f ca="1">_xll.BDP($A30,J$1)</f>
        <v>#NAME?</v>
      </c>
      <c r="K30" s="18" t="e">
        <f ca="1">_xll.BDP($A30,K$1)</f>
        <v>#NAME?</v>
      </c>
      <c r="L30" s="18" t="e">
        <f ca="1">_xll.BDP($A30,L$1)</f>
        <v>#NAME?</v>
      </c>
      <c r="M30" s="18" t="e">
        <f ca="1">_xll.BDP($A30,M$1)</f>
        <v>#NAME?</v>
      </c>
      <c r="N30" s="18" t="e">
        <f ca="1">_xll.BDP($A30,N$1)</f>
        <v>#NAME?</v>
      </c>
      <c r="O30" s="18" t="e">
        <f ca="1">_xll.BDP($A30,O$1)</f>
        <v>#NAME?</v>
      </c>
      <c r="P30" s="18" t="e">
        <f ca="1">_xll.BDP($A30,P$1)</f>
        <v>#NAME?</v>
      </c>
      <c r="Q30" s="18" t="e">
        <f ca="1">_xll.BDP($A30,Q$1)</f>
        <v>#NAME?</v>
      </c>
    </row>
    <row r="31" spans="1:17" x14ac:dyDescent="0.2">
      <c r="A31" t="s">
        <v>411</v>
      </c>
      <c r="B31" s="18" t="e">
        <f ca="1">_xll.BDP($A31,B$1)</f>
        <v>#NAME?</v>
      </c>
      <c r="C31" s="18" t="e">
        <f ca="1">_xll.BDP($A31,C$1)</f>
        <v>#NAME?</v>
      </c>
      <c r="D31" s="18" t="e">
        <f ca="1">_xll.BDP($A31,D$1)</f>
        <v>#NAME?</v>
      </c>
      <c r="E31" s="18" t="e">
        <f ca="1">_xll.BDP($A31,E$1)</f>
        <v>#NAME?</v>
      </c>
      <c r="F31" s="18" t="e">
        <f ca="1">_xll.BDP($A31,F$1)</f>
        <v>#NAME?</v>
      </c>
      <c r="G31" s="18" t="e">
        <f ca="1">_xll.BDP($A31,G$1)</f>
        <v>#NAME?</v>
      </c>
      <c r="H31" s="18" t="e">
        <f ca="1">_xll.BDP($A31,H$1)</f>
        <v>#NAME?</v>
      </c>
      <c r="I31" s="18" t="e">
        <f ca="1">_xll.BDP($A31,I$1)</f>
        <v>#NAME?</v>
      </c>
      <c r="J31" s="18" t="e">
        <f ca="1">_xll.BDP($A31,J$1)</f>
        <v>#NAME?</v>
      </c>
      <c r="K31" s="18" t="e">
        <f ca="1">_xll.BDP($A31,K$1)</f>
        <v>#NAME?</v>
      </c>
      <c r="L31" s="18" t="e">
        <f ca="1">_xll.BDP($A31,L$1)</f>
        <v>#NAME?</v>
      </c>
      <c r="M31" s="18" t="e">
        <f ca="1">_xll.BDP($A31,M$1)</f>
        <v>#NAME?</v>
      </c>
      <c r="N31" s="18" t="e">
        <f ca="1">_xll.BDP($A31,N$1)</f>
        <v>#NAME?</v>
      </c>
      <c r="O31" s="18" t="e">
        <f ca="1">_xll.BDP($A31,O$1)</f>
        <v>#NAME?</v>
      </c>
      <c r="P31" s="18" t="e">
        <f ca="1">_xll.BDP($A31,P$1)</f>
        <v>#NAME?</v>
      </c>
      <c r="Q31" s="18" t="e">
        <f ca="1">_xll.BDP($A31,Q$1)</f>
        <v>#NAME?</v>
      </c>
    </row>
    <row r="32" spans="1:17" x14ac:dyDescent="0.2">
      <c r="A32" t="s">
        <v>412</v>
      </c>
      <c r="B32" s="18" t="e">
        <f ca="1">_xll.BDP($A32,B$1)</f>
        <v>#NAME?</v>
      </c>
      <c r="C32" s="18" t="e">
        <f ca="1">_xll.BDP($A32,C$1)</f>
        <v>#NAME?</v>
      </c>
      <c r="D32" s="18" t="e">
        <f ca="1">_xll.BDP($A32,D$1)</f>
        <v>#NAME?</v>
      </c>
      <c r="E32" s="18" t="e">
        <f ca="1">_xll.BDP($A32,E$1)</f>
        <v>#NAME?</v>
      </c>
      <c r="F32" s="18" t="e">
        <f ca="1">_xll.BDP($A32,F$1)</f>
        <v>#NAME?</v>
      </c>
      <c r="G32" s="18" t="e">
        <f ca="1">_xll.BDP($A32,G$1)</f>
        <v>#NAME?</v>
      </c>
      <c r="H32" s="18" t="e">
        <f ca="1">_xll.BDP($A32,H$1)</f>
        <v>#NAME?</v>
      </c>
      <c r="I32" s="18" t="e">
        <f ca="1">_xll.BDP($A32,I$1)</f>
        <v>#NAME?</v>
      </c>
      <c r="J32" s="18" t="e">
        <f ca="1">_xll.BDP($A32,J$1)</f>
        <v>#NAME?</v>
      </c>
      <c r="K32" s="18" t="e">
        <f ca="1">_xll.BDP($A32,K$1)</f>
        <v>#NAME?</v>
      </c>
      <c r="L32" s="18" t="e">
        <f ca="1">_xll.BDP($A32,L$1)</f>
        <v>#NAME?</v>
      </c>
      <c r="M32" s="18" t="e">
        <f ca="1">_xll.BDP($A32,M$1)</f>
        <v>#NAME?</v>
      </c>
      <c r="N32" s="18" t="e">
        <f ca="1">_xll.BDP($A32,N$1)</f>
        <v>#NAME?</v>
      </c>
      <c r="O32" s="18" t="e">
        <f ca="1">_xll.BDP($A32,O$1)</f>
        <v>#NAME?</v>
      </c>
      <c r="P32" s="18" t="e">
        <f ca="1">_xll.BDP($A32,P$1)</f>
        <v>#NAME?</v>
      </c>
      <c r="Q32" s="18" t="e">
        <f ca="1">_xll.BDP($A32,Q$1)</f>
        <v>#NAME?</v>
      </c>
    </row>
    <row r="33" spans="1:17" x14ac:dyDescent="0.2">
      <c r="A33" t="s">
        <v>413</v>
      </c>
      <c r="B33" s="18" t="e">
        <f ca="1">_xll.BDP($A33,B$1)</f>
        <v>#NAME?</v>
      </c>
      <c r="C33" s="18" t="e">
        <f ca="1">_xll.BDP($A33,C$1)</f>
        <v>#NAME?</v>
      </c>
      <c r="D33" s="18" t="e">
        <f ca="1">_xll.BDP($A33,D$1)</f>
        <v>#NAME?</v>
      </c>
      <c r="E33" s="18" t="e">
        <f ca="1">_xll.BDP($A33,E$1)</f>
        <v>#NAME?</v>
      </c>
      <c r="F33" s="18" t="e">
        <f ca="1">_xll.BDP($A33,F$1)</f>
        <v>#NAME?</v>
      </c>
      <c r="G33" s="18" t="e">
        <f ca="1">_xll.BDP($A33,G$1)</f>
        <v>#NAME?</v>
      </c>
      <c r="H33" s="18" t="e">
        <f ca="1">_xll.BDP($A33,H$1)</f>
        <v>#NAME?</v>
      </c>
      <c r="I33" s="18" t="e">
        <f ca="1">_xll.BDP($A33,I$1)</f>
        <v>#NAME?</v>
      </c>
      <c r="J33" s="18" t="e">
        <f ca="1">_xll.BDP($A33,J$1)</f>
        <v>#NAME?</v>
      </c>
      <c r="K33" s="18" t="e">
        <f ca="1">_xll.BDP($A33,K$1)</f>
        <v>#NAME?</v>
      </c>
      <c r="L33" s="18" t="e">
        <f ca="1">_xll.BDP($A33,L$1)</f>
        <v>#NAME?</v>
      </c>
      <c r="M33" s="18" t="e">
        <f ca="1">_xll.BDP($A33,M$1)</f>
        <v>#NAME?</v>
      </c>
      <c r="N33" s="18" t="e">
        <f ca="1">_xll.BDP($A33,N$1)</f>
        <v>#NAME?</v>
      </c>
      <c r="O33" s="18" t="e">
        <f ca="1">_xll.BDP($A33,O$1)</f>
        <v>#NAME?</v>
      </c>
      <c r="P33" s="18" t="e">
        <f ca="1">_xll.BDP($A33,P$1)</f>
        <v>#NAME?</v>
      </c>
      <c r="Q33" s="18" t="e">
        <f ca="1">_xll.BDP($A33,Q$1)</f>
        <v>#NAME?</v>
      </c>
    </row>
    <row r="34" spans="1:17" x14ac:dyDescent="0.2">
      <c r="A34" t="s">
        <v>414</v>
      </c>
      <c r="B34" s="18" t="e">
        <f ca="1">_xll.BDP($A34,B$1)</f>
        <v>#NAME?</v>
      </c>
      <c r="C34" s="18" t="e">
        <f ca="1">_xll.BDP($A34,C$1)</f>
        <v>#NAME?</v>
      </c>
      <c r="D34" s="18" t="e">
        <f ca="1">_xll.BDP($A34,D$1)</f>
        <v>#NAME?</v>
      </c>
      <c r="E34" s="18" t="e">
        <f ca="1">_xll.BDP($A34,E$1)</f>
        <v>#NAME?</v>
      </c>
      <c r="F34" s="18" t="e">
        <f ca="1">_xll.BDP($A34,F$1)</f>
        <v>#NAME?</v>
      </c>
      <c r="G34" s="18" t="e">
        <f ca="1">_xll.BDP($A34,G$1)</f>
        <v>#NAME?</v>
      </c>
      <c r="H34" s="18" t="e">
        <f ca="1">_xll.BDP($A34,H$1)</f>
        <v>#NAME?</v>
      </c>
      <c r="I34" s="18" t="e">
        <f ca="1">_xll.BDP($A34,I$1)</f>
        <v>#NAME?</v>
      </c>
      <c r="J34" s="18" t="e">
        <f ca="1">_xll.BDP($A34,J$1)</f>
        <v>#NAME?</v>
      </c>
      <c r="K34" s="18" t="e">
        <f ca="1">_xll.BDP($A34,K$1)</f>
        <v>#NAME?</v>
      </c>
      <c r="L34" s="18" t="e">
        <f ca="1">_xll.BDP($A34,L$1)</f>
        <v>#NAME?</v>
      </c>
      <c r="M34" s="18" t="e">
        <f ca="1">_xll.BDP($A34,M$1)</f>
        <v>#NAME?</v>
      </c>
      <c r="N34" s="18" t="e">
        <f ca="1">_xll.BDP($A34,N$1)</f>
        <v>#NAME?</v>
      </c>
      <c r="O34" s="18" t="e">
        <f ca="1">_xll.BDP($A34,O$1)</f>
        <v>#NAME?</v>
      </c>
      <c r="P34" s="18" t="e">
        <f ca="1">_xll.BDP($A34,P$1)</f>
        <v>#NAME?</v>
      </c>
      <c r="Q34" s="18" t="e">
        <f ca="1">_xll.BDP($A34,Q$1)</f>
        <v>#NAME?</v>
      </c>
    </row>
    <row r="35" spans="1:17" x14ac:dyDescent="0.2">
      <c r="A35" t="s">
        <v>415</v>
      </c>
      <c r="B35" s="18" t="e">
        <f ca="1">_xll.BDP($A35,B$1)</f>
        <v>#NAME?</v>
      </c>
      <c r="C35" s="18" t="e">
        <f ca="1">_xll.BDP($A35,C$1)</f>
        <v>#NAME?</v>
      </c>
      <c r="D35" s="18" t="e">
        <f ca="1">_xll.BDP($A35,D$1)</f>
        <v>#NAME?</v>
      </c>
      <c r="E35" s="18" t="e">
        <f ca="1">_xll.BDP($A35,E$1)</f>
        <v>#NAME?</v>
      </c>
      <c r="F35" s="18" t="e">
        <f ca="1">_xll.BDP($A35,F$1)</f>
        <v>#NAME?</v>
      </c>
      <c r="G35" s="18" t="e">
        <f ca="1">_xll.BDP($A35,G$1)</f>
        <v>#NAME?</v>
      </c>
      <c r="H35" s="18" t="e">
        <f ca="1">_xll.BDP($A35,H$1)</f>
        <v>#NAME?</v>
      </c>
      <c r="I35" s="18" t="e">
        <f ca="1">_xll.BDP($A35,I$1)</f>
        <v>#NAME?</v>
      </c>
      <c r="J35" s="18" t="e">
        <f ca="1">_xll.BDP($A35,J$1)</f>
        <v>#NAME?</v>
      </c>
      <c r="K35" s="18" t="e">
        <f ca="1">_xll.BDP($A35,K$1)</f>
        <v>#NAME?</v>
      </c>
      <c r="L35" s="18" t="e">
        <f ca="1">_xll.BDP($A35,L$1)</f>
        <v>#NAME?</v>
      </c>
      <c r="M35" s="18" t="e">
        <f ca="1">_xll.BDP($A35,M$1)</f>
        <v>#NAME?</v>
      </c>
      <c r="N35" s="18" t="e">
        <f ca="1">_xll.BDP($A35,N$1)</f>
        <v>#NAME?</v>
      </c>
      <c r="O35" s="18" t="e">
        <f ca="1">_xll.BDP($A35,O$1)</f>
        <v>#NAME?</v>
      </c>
      <c r="P35" s="18" t="e">
        <f ca="1">_xll.BDP($A35,P$1)</f>
        <v>#NAME?</v>
      </c>
      <c r="Q35" s="18" t="e">
        <f ca="1">_xll.BDP($A35,Q$1)</f>
        <v>#NAME?</v>
      </c>
    </row>
    <row r="36" spans="1:17" x14ac:dyDescent="0.2">
      <c r="A36" t="s">
        <v>416</v>
      </c>
      <c r="B36" s="18" t="e">
        <f ca="1">_xll.BDP($A36,B$1)</f>
        <v>#NAME?</v>
      </c>
      <c r="C36" s="18" t="e">
        <f ca="1">_xll.BDP($A36,C$1)</f>
        <v>#NAME?</v>
      </c>
      <c r="D36" s="18" t="e">
        <f ca="1">_xll.BDP($A36,D$1)</f>
        <v>#NAME?</v>
      </c>
      <c r="E36" s="18" t="e">
        <f ca="1">_xll.BDP($A36,E$1)</f>
        <v>#NAME?</v>
      </c>
      <c r="F36" s="18" t="e">
        <f ca="1">_xll.BDP($A36,F$1)</f>
        <v>#NAME?</v>
      </c>
      <c r="G36" s="18" t="e">
        <f ca="1">_xll.BDP($A36,G$1)</f>
        <v>#NAME?</v>
      </c>
      <c r="H36" s="18" t="e">
        <f ca="1">_xll.BDP($A36,H$1)</f>
        <v>#NAME?</v>
      </c>
      <c r="I36" s="18" t="e">
        <f ca="1">_xll.BDP($A36,I$1)</f>
        <v>#NAME?</v>
      </c>
      <c r="J36" s="18" t="e">
        <f ca="1">_xll.BDP($A36,J$1)</f>
        <v>#NAME?</v>
      </c>
      <c r="K36" s="18" t="e">
        <f ca="1">_xll.BDP($A36,K$1)</f>
        <v>#NAME?</v>
      </c>
      <c r="L36" s="18" t="e">
        <f ca="1">_xll.BDP($A36,L$1)</f>
        <v>#NAME?</v>
      </c>
      <c r="M36" s="18" t="e">
        <f ca="1">_xll.BDP($A36,M$1)</f>
        <v>#NAME?</v>
      </c>
      <c r="N36" s="18" t="e">
        <f ca="1">_xll.BDP($A36,N$1)</f>
        <v>#NAME?</v>
      </c>
      <c r="O36" s="18" t="e">
        <f ca="1">_xll.BDP($A36,O$1)</f>
        <v>#NAME?</v>
      </c>
      <c r="P36" s="18" t="e">
        <f ca="1">_xll.BDP($A36,P$1)</f>
        <v>#NAME?</v>
      </c>
      <c r="Q36" s="18" t="e">
        <f ca="1">_xll.BDP($A36,Q$1)</f>
        <v>#NAME?</v>
      </c>
    </row>
    <row r="37" spans="1:17" x14ac:dyDescent="0.2">
      <c r="A37" t="s">
        <v>417</v>
      </c>
      <c r="B37" s="18" t="e">
        <f ca="1">_xll.BDP($A37,B$1)</f>
        <v>#NAME?</v>
      </c>
      <c r="C37" s="18" t="e">
        <f ca="1">_xll.BDP($A37,C$1)</f>
        <v>#NAME?</v>
      </c>
      <c r="D37" s="18" t="e">
        <f ca="1">_xll.BDP($A37,D$1)</f>
        <v>#NAME?</v>
      </c>
      <c r="E37" s="18" t="e">
        <f ca="1">_xll.BDP($A37,E$1)</f>
        <v>#NAME?</v>
      </c>
      <c r="F37" s="18" t="e">
        <f ca="1">_xll.BDP($A37,F$1)</f>
        <v>#NAME?</v>
      </c>
      <c r="G37" s="18" t="e">
        <f ca="1">_xll.BDP($A37,G$1)</f>
        <v>#NAME?</v>
      </c>
      <c r="H37" s="18" t="e">
        <f ca="1">_xll.BDP($A37,H$1)</f>
        <v>#NAME?</v>
      </c>
      <c r="I37" s="18" t="e">
        <f ca="1">_xll.BDP($A37,I$1)</f>
        <v>#NAME?</v>
      </c>
      <c r="J37" s="18" t="e">
        <f ca="1">_xll.BDP($A37,J$1)</f>
        <v>#NAME?</v>
      </c>
      <c r="K37" s="18" t="e">
        <f ca="1">_xll.BDP($A37,K$1)</f>
        <v>#NAME?</v>
      </c>
      <c r="L37" s="18" t="e">
        <f ca="1">_xll.BDP($A37,L$1)</f>
        <v>#NAME?</v>
      </c>
      <c r="M37" s="18" t="e">
        <f ca="1">_xll.BDP($A37,M$1)</f>
        <v>#NAME?</v>
      </c>
      <c r="N37" s="18" t="e">
        <f ca="1">_xll.BDP($A37,N$1)</f>
        <v>#NAME?</v>
      </c>
      <c r="O37" s="18" t="e">
        <f ca="1">_xll.BDP($A37,O$1)</f>
        <v>#NAME?</v>
      </c>
      <c r="P37" s="18" t="e">
        <f ca="1">_xll.BDP($A37,P$1)</f>
        <v>#NAME?</v>
      </c>
      <c r="Q37" s="18" t="e">
        <f ca="1">_xll.BDP($A37,Q$1)</f>
        <v>#NAME?</v>
      </c>
    </row>
    <row r="38" spans="1:17" x14ac:dyDescent="0.2">
      <c r="A38" t="s">
        <v>418</v>
      </c>
      <c r="B38" s="18" t="e">
        <f ca="1">_xll.BDP($A38,B$1)</f>
        <v>#NAME?</v>
      </c>
      <c r="C38" s="18" t="e">
        <f ca="1">_xll.BDP($A38,C$1)</f>
        <v>#NAME?</v>
      </c>
      <c r="D38" s="18" t="e">
        <f ca="1">_xll.BDP($A38,D$1)</f>
        <v>#NAME?</v>
      </c>
      <c r="E38" s="18" t="e">
        <f ca="1">_xll.BDP($A38,E$1)</f>
        <v>#NAME?</v>
      </c>
      <c r="F38" s="18" t="e">
        <f ca="1">_xll.BDP($A38,F$1)</f>
        <v>#NAME?</v>
      </c>
      <c r="G38" s="18" t="e">
        <f ca="1">_xll.BDP($A38,G$1)</f>
        <v>#NAME?</v>
      </c>
      <c r="H38" s="18" t="e">
        <f ca="1">_xll.BDP($A38,H$1)</f>
        <v>#NAME?</v>
      </c>
      <c r="I38" s="18" t="e">
        <f ca="1">_xll.BDP($A38,I$1)</f>
        <v>#NAME?</v>
      </c>
      <c r="J38" s="18" t="e">
        <f ca="1">_xll.BDP($A38,J$1)</f>
        <v>#NAME?</v>
      </c>
      <c r="K38" s="18" t="e">
        <f ca="1">_xll.BDP($A38,K$1)</f>
        <v>#NAME?</v>
      </c>
      <c r="L38" s="18" t="e">
        <f ca="1">_xll.BDP($A38,L$1)</f>
        <v>#NAME?</v>
      </c>
      <c r="M38" s="18" t="e">
        <f ca="1">_xll.BDP($A38,M$1)</f>
        <v>#NAME?</v>
      </c>
      <c r="N38" s="18" t="e">
        <f ca="1">_xll.BDP($A38,N$1)</f>
        <v>#NAME?</v>
      </c>
      <c r="O38" s="18" t="e">
        <f ca="1">_xll.BDP($A38,O$1)</f>
        <v>#NAME?</v>
      </c>
      <c r="P38" s="18" t="e">
        <f ca="1">_xll.BDP($A38,P$1)</f>
        <v>#NAME?</v>
      </c>
      <c r="Q38" s="18" t="e">
        <f ca="1">_xll.BDP($A38,Q$1)</f>
        <v>#NAME?</v>
      </c>
    </row>
    <row r="39" spans="1:17" x14ac:dyDescent="0.2">
      <c r="A39" t="s">
        <v>419</v>
      </c>
      <c r="B39" s="18" t="e">
        <f ca="1">_xll.BDP($A39,B$1)</f>
        <v>#NAME?</v>
      </c>
      <c r="C39" s="18" t="e">
        <f ca="1">_xll.BDP($A39,C$1)</f>
        <v>#NAME?</v>
      </c>
      <c r="D39" s="18" t="e">
        <f ca="1">_xll.BDP($A39,D$1)</f>
        <v>#NAME?</v>
      </c>
      <c r="E39" s="18" t="e">
        <f ca="1">_xll.BDP($A39,E$1)</f>
        <v>#NAME?</v>
      </c>
      <c r="F39" s="18" t="e">
        <f ca="1">_xll.BDP($A39,F$1)</f>
        <v>#NAME?</v>
      </c>
      <c r="G39" s="18" t="e">
        <f ca="1">_xll.BDP($A39,G$1)</f>
        <v>#NAME?</v>
      </c>
      <c r="H39" s="18" t="e">
        <f ca="1">_xll.BDP($A39,H$1)</f>
        <v>#NAME?</v>
      </c>
      <c r="I39" s="18" t="e">
        <f ca="1">_xll.BDP($A39,I$1)</f>
        <v>#NAME?</v>
      </c>
      <c r="J39" s="18" t="e">
        <f ca="1">_xll.BDP($A39,J$1)</f>
        <v>#NAME?</v>
      </c>
      <c r="K39" s="18" t="e">
        <f ca="1">_xll.BDP($A39,K$1)</f>
        <v>#NAME?</v>
      </c>
      <c r="L39" s="18" t="e">
        <f ca="1">_xll.BDP($A39,L$1)</f>
        <v>#NAME?</v>
      </c>
      <c r="M39" s="18" t="e">
        <f ca="1">_xll.BDP($A39,M$1)</f>
        <v>#NAME?</v>
      </c>
      <c r="N39" s="18" t="e">
        <f ca="1">_xll.BDP($A39,N$1)</f>
        <v>#NAME?</v>
      </c>
      <c r="O39" s="18" t="e">
        <f ca="1">_xll.BDP($A39,O$1)</f>
        <v>#NAME?</v>
      </c>
      <c r="P39" s="18" t="e">
        <f ca="1">_xll.BDP($A39,P$1)</f>
        <v>#NAME?</v>
      </c>
      <c r="Q39" s="18" t="e">
        <f ca="1">_xll.BDP($A39,Q$1)</f>
        <v>#NAME?</v>
      </c>
    </row>
    <row r="40" spans="1:17" x14ac:dyDescent="0.2">
      <c r="A40" t="s">
        <v>420</v>
      </c>
      <c r="B40" s="18" t="e">
        <f ca="1">_xll.BDP($A40,B$1)</f>
        <v>#NAME?</v>
      </c>
      <c r="C40" s="18" t="e">
        <f ca="1">_xll.BDP($A40,C$1)</f>
        <v>#NAME?</v>
      </c>
      <c r="D40" s="18" t="e">
        <f ca="1">_xll.BDP($A40,D$1)</f>
        <v>#NAME?</v>
      </c>
      <c r="E40" s="18" t="e">
        <f ca="1">_xll.BDP($A40,E$1)</f>
        <v>#NAME?</v>
      </c>
      <c r="F40" s="18" t="e">
        <f ca="1">_xll.BDP($A40,F$1)</f>
        <v>#NAME?</v>
      </c>
      <c r="G40" s="18" t="e">
        <f ca="1">_xll.BDP($A40,G$1)</f>
        <v>#NAME?</v>
      </c>
      <c r="H40" s="18" t="e">
        <f ca="1">_xll.BDP($A40,H$1)</f>
        <v>#NAME?</v>
      </c>
      <c r="I40" s="18" t="e">
        <f ca="1">_xll.BDP($A40,I$1)</f>
        <v>#NAME?</v>
      </c>
      <c r="J40" s="18" t="e">
        <f ca="1">_xll.BDP($A40,J$1)</f>
        <v>#NAME?</v>
      </c>
      <c r="K40" s="18" t="e">
        <f ca="1">_xll.BDP($A40,K$1)</f>
        <v>#NAME?</v>
      </c>
      <c r="L40" s="18" t="e">
        <f ca="1">_xll.BDP($A40,L$1)</f>
        <v>#NAME?</v>
      </c>
      <c r="M40" s="18" t="e">
        <f ca="1">_xll.BDP($A40,M$1)</f>
        <v>#NAME?</v>
      </c>
      <c r="N40" s="18" t="e">
        <f ca="1">_xll.BDP($A40,N$1)</f>
        <v>#NAME?</v>
      </c>
      <c r="O40" s="18" t="e">
        <f ca="1">_xll.BDP($A40,O$1)</f>
        <v>#NAME?</v>
      </c>
      <c r="P40" s="18" t="e">
        <f ca="1">_xll.BDP($A40,P$1)</f>
        <v>#NAME?</v>
      </c>
      <c r="Q40" s="18" t="e">
        <f ca="1">_xll.BDP($A40,Q$1)</f>
        <v>#NAME?</v>
      </c>
    </row>
    <row r="41" spans="1:17" x14ac:dyDescent="0.2">
      <c r="A41" t="s">
        <v>421</v>
      </c>
      <c r="B41" s="18" t="e">
        <f ca="1">_xll.BDP($A41,B$1)</f>
        <v>#NAME?</v>
      </c>
      <c r="C41" s="18" t="e">
        <f ca="1">_xll.BDP($A41,C$1)</f>
        <v>#NAME?</v>
      </c>
      <c r="D41" s="18" t="e">
        <f ca="1">_xll.BDP($A41,D$1)</f>
        <v>#NAME?</v>
      </c>
      <c r="E41" s="18" t="e">
        <f ca="1">_xll.BDP($A41,E$1)</f>
        <v>#NAME?</v>
      </c>
      <c r="F41" s="18" t="e">
        <f ca="1">_xll.BDP($A41,F$1)</f>
        <v>#NAME?</v>
      </c>
      <c r="G41" s="18" t="e">
        <f ca="1">_xll.BDP($A41,G$1)</f>
        <v>#NAME?</v>
      </c>
      <c r="H41" s="18" t="e">
        <f ca="1">_xll.BDP($A41,H$1)</f>
        <v>#NAME?</v>
      </c>
      <c r="I41" s="18" t="e">
        <f ca="1">_xll.BDP($A41,I$1)</f>
        <v>#NAME?</v>
      </c>
      <c r="J41" s="18" t="e">
        <f ca="1">_xll.BDP($A41,J$1)</f>
        <v>#NAME?</v>
      </c>
      <c r="K41" s="18" t="e">
        <f ca="1">_xll.BDP($A41,K$1)</f>
        <v>#NAME?</v>
      </c>
      <c r="L41" s="18" t="e">
        <f ca="1">_xll.BDP($A41,L$1)</f>
        <v>#NAME?</v>
      </c>
      <c r="M41" s="18" t="e">
        <f ca="1">_xll.BDP($A41,M$1)</f>
        <v>#NAME?</v>
      </c>
      <c r="N41" s="18" t="e">
        <f ca="1">_xll.BDP($A41,N$1)</f>
        <v>#NAME?</v>
      </c>
      <c r="O41" s="18" t="e">
        <f ca="1">_xll.BDP($A41,O$1)</f>
        <v>#NAME?</v>
      </c>
      <c r="P41" s="18" t="e">
        <f ca="1">_xll.BDP($A41,P$1)</f>
        <v>#NAME?</v>
      </c>
      <c r="Q41" s="18" t="e">
        <f ca="1">_xll.BDP($A41,Q$1)</f>
        <v>#NAME?</v>
      </c>
    </row>
    <row r="42" spans="1:17" x14ac:dyDescent="0.2">
      <c r="A42" t="s">
        <v>422</v>
      </c>
      <c r="B42" s="18" t="e">
        <f ca="1">_xll.BDP($A42,B$1)</f>
        <v>#NAME?</v>
      </c>
      <c r="C42" s="18" t="e">
        <f ca="1">_xll.BDP($A42,C$1)</f>
        <v>#NAME?</v>
      </c>
      <c r="D42" s="18" t="e">
        <f ca="1">_xll.BDP($A42,D$1)</f>
        <v>#NAME?</v>
      </c>
      <c r="E42" s="18" t="e">
        <f ca="1">_xll.BDP($A42,E$1)</f>
        <v>#NAME?</v>
      </c>
      <c r="F42" s="18" t="e">
        <f ca="1">_xll.BDP($A42,F$1)</f>
        <v>#NAME?</v>
      </c>
      <c r="G42" s="18" t="e">
        <f ca="1">_xll.BDP($A42,G$1)</f>
        <v>#NAME?</v>
      </c>
      <c r="H42" s="18" t="e">
        <f ca="1">_xll.BDP($A42,H$1)</f>
        <v>#NAME?</v>
      </c>
      <c r="I42" s="18" t="e">
        <f ca="1">_xll.BDP($A42,I$1)</f>
        <v>#NAME?</v>
      </c>
      <c r="J42" s="18" t="e">
        <f ca="1">_xll.BDP($A42,J$1)</f>
        <v>#NAME?</v>
      </c>
      <c r="K42" s="18" t="e">
        <f ca="1">_xll.BDP($A42,K$1)</f>
        <v>#NAME?</v>
      </c>
      <c r="L42" s="18" t="e">
        <f ca="1">_xll.BDP($A42,L$1)</f>
        <v>#NAME?</v>
      </c>
      <c r="M42" s="18" t="e">
        <f ca="1">_xll.BDP($A42,M$1)</f>
        <v>#NAME?</v>
      </c>
      <c r="N42" s="18" t="e">
        <f ca="1">_xll.BDP($A42,N$1)</f>
        <v>#NAME?</v>
      </c>
      <c r="O42" s="18" t="e">
        <f ca="1">_xll.BDP($A42,O$1)</f>
        <v>#NAME?</v>
      </c>
      <c r="P42" s="18" t="e">
        <f ca="1">_xll.BDP($A42,P$1)</f>
        <v>#NAME?</v>
      </c>
      <c r="Q42" s="18" t="e">
        <f ca="1">_xll.BDP($A42,Q$1)</f>
        <v>#NAME?</v>
      </c>
    </row>
    <row r="43" spans="1:17" x14ac:dyDescent="0.2">
      <c r="A43" t="s">
        <v>423</v>
      </c>
      <c r="B43" s="18" t="e">
        <f ca="1">_xll.BDP($A43,B$1)</f>
        <v>#NAME?</v>
      </c>
      <c r="C43" s="18" t="e">
        <f ca="1">_xll.BDP($A43,C$1)</f>
        <v>#NAME?</v>
      </c>
      <c r="D43" s="18" t="e">
        <f ca="1">_xll.BDP($A43,D$1)</f>
        <v>#NAME?</v>
      </c>
      <c r="E43" s="18" t="e">
        <f ca="1">_xll.BDP($A43,E$1)</f>
        <v>#NAME?</v>
      </c>
      <c r="F43" s="18" t="e">
        <f ca="1">_xll.BDP($A43,F$1)</f>
        <v>#NAME?</v>
      </c>
      <c r="G43" s="18" t="e">
        <f ca="1">_xll.BDP($A43,G$1)</f>
        <v>#NAME?</v>
      </c>
      <c r="H43" s="18" t="e">
        <f ca="1">_xll.BDP($A43,H$1)</f>
        <v>#NAME?</v>
      </c>
      <c r="I43" s="18" t="e">
        <f ca="1">_xll.BDP($A43,I$1)</f>
        <v>#NAME?</v>
      </c>
      <c r="J43" s="18" t="e">
        <f ca="1">_xll.BDP($A43,J$1)</f>
        <v>#NAME?</v>
      </c>
      <c r="K43" s="18" t="e">
        <f ca="1">_xll.BDP($A43,K$1)</f>
        <v>#NAME?</v>
      </c>
      <c r="L43" s="18" t="e">
        <f ca="1">_xll.BDP($A43,L$1)</f>
        <v>#NAME?</v>
      </c>
      <c r="M43" s="18" t="e">
        <f ca="1">_xll.BDP($A43,M$1)</f>
        <v>#NAME?</v>
      </c>
      <c r="N43" s="18" t="e">
        <f ca="1">_xll.BDP($A43,N$1)</f>
        <v>#NAME?</v>
      </c>
      <c r="O43" s="18" t="e">
        <f ca="1">_xll.BDP($A43,O$1)</f>
        <v>#NAME?</v>
      </c>
      <c r="P43" s="18" t="e">
        <f ca="1">_xll.BDP($A43,P$1)</f>
        <v>#NAME?</v>
      </c>
      <c r="Q43" s="18" t="e">
        <f ca="1">_xll.BDP($A43,Q$1)</f>
        <v>#NAME?</v>
      </c>
    </row>
    <row r="44" spans="1:17" x14ac:dyDescent="0.2">
      <c r="A44" t="s">
        <v>424</v>
      </c>
      <c r="B44" s="18" t="e">
        <f ca="1">_xll.BDP($A44,B$1)</f>
        <v>#NAME?</v>
      </c>
      <c r="C44" s="18" t="e">
        <f ca="1">_xll.BDP($A44,C$1)</f>
        <v>#NAME?</v>
      </c>
      <c r="D44" s="18" t="e">
        <f ca="1">_xll.BDP($A44,D$1)</f>
        <v>#NAME?</v>
      </c>
      <c r="E44" s="18" t="e">
        <f ca="1">_xll.BDP($A44,E$1)</f>
        <v>#NAME?</v>
      </c>
      <c r="F44" s="18" t="e">
        <f ca="1">_xll.BDP($A44,F$1)</f>
        <v>#NAME?</v>
      </c>
      <c r="G44" s="18" t="e">
        <f ca="1">_xll.BDP($A44,G$1)</f>
        <v>#NAME?</v>
      </c>
      <c r="H44" s="18" t="e">
        <f ca="1">_xll.BDP($A44,H$1)</f>
        <v>#NAME?</v>
      </c>
      <c r="I44" s="18" t="e">
        <f ca="1">_xll.BDP($A44,I$1)</f>
        <v>#NAME?</v>
      </c>
      <c r="J44" s="18" t="e">
        <f ca="1">_xll.BDP($A44,J$1)</f>
        <v>#NAME?</v>
      </c>
      <c r="K44" s="18" t="e">
        <f ca="1">_xll.BDP($A44,K$1)</f>
        <v>#NAME?</v>
      </c>
      <c r="L44" s="18" t="e">
        <f ca="1">_xll.BDP($A44,L$1)</f>
        <v>#NAME?</v>
      </c>
      <c r="M44" s="18" t="e">
        <f ca="1">_xll.BDP($A44,M$1)</f>
        <v>#NAME?</v>
      </c>
      <c r="N44" s="18" t="e">
        <f ca="1">_xll.BDP($A44,N$1)</f>
        <v>#NAME?</v>
      </c>
      <c r="O44" s="18" t="e">
        <f ca="1">_xll.BDP($A44,O$1)</f>
        <v>#NAME?</v>
      </c>
      <c r="P44" s="18" t="e">
        <f ca="1">_xll.BDP($A44,P$1)</f>
        <v>#NAME?</v>
      </c>
      <c r="Q44" s="18" t="e">
        <f ca="1">_xll.BDP($A44,Q$1)</f>
        <v>#NAME?</v>
      </c>
    </row>
    <row r="45" spans="1:17" x14ac:dyDescent="0.2">
      <c r="A45" t="s">
        <v>425</v>
      </c>
      <c r="B45" s="18" t="e">
        <f ca="1">_xll.BDP($A45,B$1)</f>
        <v>#NAME?</v>
      </c>
      <c r="C45" s="18" t="e">
        <f ca="1">_xll.BDP($A45,C$1)</f>
        <v>#NAME?</v>
      </c>
      <c r="D45" s="18" t="e">
        <f ca="1">_xll.BDP($A45,D$1)</f>
        <v>#NAME?</v>
      </c>
      <c r="E45" s="18" t="e">
        <f ca="1">_xll.BDP($A45,E$1)</f>
        <v>#NAME?</v>
      </c>
      <c r="F45" s="18" t="e">
        <f ca="1">_xll.BDP($A45,F$1)</f>
        <v>#NAME?</v>
      </c>
      <c r="G45" s="18" t="e">
        <f ca="1">_xll.BDP($A45,G$1)</f>
        <v>#NAME?</v>
      </c>
      <c r="H45" s="18" t="e">
        <f ca="1">_xll.BDP($A45,H$1)</f>
        <v>#NAME?</v>
      </c>
      <c r="I45" s="18" t="e">
        <f ca="1">_xll.BDP($A45,I$1)</f>
        <v>#NAME?</v>
      </c>
      <c r="J45" s="18" t="e">
        <f ca="1">_xll.BDP($A45,J$1)</f>
        <v>#NAME?</v>
      </c>
      <c r="K45" s="18" t="e">
        <f ca="1">_xll.BDP($A45,K$1)</f>
        <v>#NAME?</v>
      </c>
      <c r="L45" s="18" t="e">
        <f ca="1">_xll.BDP($A45,L$1)</f>
        <v>#NAME?</v>
      </c>
      <c r="M45" s="18" t="e">
        <f ca="1">_xll.BDP($A45,M$1)</f>
        <v>#NAME?</v>
      </c>
      <c r="N45" s="18" t="e">
        <f ca="1">_xll.BDP($A45,N$1)</f>
        <v>#NAME?</v>
      </c>
      <c r="O45" s="18" t="e">
        <f ca="1">_xll.BDP($A45,O$1)</f>
        <v>#NAME?</v>
      </c>
      <c r="P45" s="18" t="e">
        <f ca="1">_xll.BDP($A45,P$1)</f>
        <v>#NAME?</v>
      </c>
      <c r="Q45" s="18" t="e">
        <f ca="1">_xll.BDP($A45,Q$1)</f>
        <v>#NAME?</v>
      </c>
    </row>
    <row r="46" spans="1:17" x14ac:dyDescent="0.2">
      <c r="A46" t="s">
        <v>426</v>
      </c>
      <c r="B46" s="18" t="e">
        <f ca="1">_xll.BDP($A46,B$1)</f>
        <v>#NAME?</v>
      </c>
      <c r="C46" s="18" t="e">
        <f ca="1">_xll.BDP($A46,C$1)</f>
        <v>#NAME?</v>
      </c>
      <c r="D46" s="18" t="e">
        <f ca="1">_xll.BDP($A46,D$1)</f>
        <v>#NAME?</v>
      </c>
      <c r="E46" s="18" t="e">
        <f ca="1">_xll.BDP($A46,E$1)</f>
        <v>#NAME?</v>
      </c>
      <c r="F46" s="18" t="e">
        <f ca="1">_xll.BDP($A46,F$1)</f>
        <v>#NAME?</v>
      </c>
      <c r="G46" s="18" t="e">
        <f ca="1">_xll.BDP($A46,G$1)</f>
        <v>#NAME?</v>
      </c>
      <c r="H46" s="18" t="e">
        <f ca="1">_xll.BDP($A46,H$1)</f>
        <v>#NAME?</v>
      </c>
      <c r="I46" s="18" t="e">
        <f ca="1">_xll.BDP($A46,I$1)</f>
        <v>#NAME?</v>
      </c>
      <c r="J46" s="18" t="e">
        <f ca="1">_xll.BDP($A46,J$1)</f>
        <v>#NAME?</v>
      </c>
      <c r="K46" s="18" t="e">
        <f ca="1">_xll.BDP($A46,K$1)</f>
        <v>#NAME?</v>
      </c>
      <c r="L46" s="18" t="e">
        <f ca="1">_xll.BDP($A46,L$1)</f>
        <v>#NAME?</v>
      </c>
      <c r="M46" s="18" t="e">
        <f ca="1">_xll.BDP($A46,M$1)</f>
        <v>#NAME?</v>
      </c>
      <c r="N46" s="18" t="e">
        <f ca="1">_xll.BDP($A46,N$1)</f>
        <v>#NAME?</v>
      </c>
      <c r="O46" s="18" t="e">
        <f ca="1">_xll.BDP($A46,O$1)</f>
        <v>#NAME?</v>
      </c>
      <c r="P46" s="18" t="e">
        <f ca="1">_xll.BDP($A46,P$1)</f>
        <v>#NAME?</v>
      </c>
      <c r="Q46" s="18" t="e">
        <f ca="1">_xll.BDP($A46,Q$1)</f>
        <v>#NAME?</v>
      </c>
    </row>
    <row r="47" spans="1:17" x14ac:dyDescent="0.2">
      <c r="A47" t="s">
        <v>427</v>
      </c>
      <c r="B47" s="18" t="e">
        <f ca="1">_xll.BDP($A47,B$1)</f>
        <v>#NAME?</v>
      </c>
      <c r="C47" s="18" t="e">
        <f ca="1">_xll.BDP($A47,C$1)</f>
        <v>#NAME?</v>
      </c>
      <c r="D47" s="18" t="e">
        <f ca="1">_xll.BDP($A47,D$1)</f>
        <v>#NAME?</v>
      </c>
      <c r="E47" s="18" t="e">
        <f ca="1">_xll.BDP($A47,E$1)</f>
        <v>#NAME?</v>
      </c>
      <c r="F47" s="18" t="e">
        <f ca="1">_xll.BDP($A47,F$1)</f>
        <v>#NAME?</v>
      </c>
      <c r="G47" s="18" t="e">
        <f ca="1">_xll.BDP($A47,G$1)</f>
        <v>#NAME?</v>
      </c>
      <c r="H47" s="18" t="e">
        <f ca="1">_xll.BDP($A47,H$1)</f>
        <v>#NAME?</v>
      </c>
      <c r="I47" s="18" t="e">
        <f ca="1">_xll.BDP($A47,I$1)</f>
        <v>#NAME?</v>
      </c>
      <c r="J47" s="18" t="e">
        <f ca="1">_xll.BDP($A47,J$1)</f>
        <v>#NAME?</v>
      </c>
      <c r="K47" s="18" t="e">
        <f ca="1">_xll.BDP($A47,K$1)</f>
        <v>#NAME?</v>
      </c>
      <c r="L47" s="18" t="e">
        <f ca="1">_xll.BDP($A47,L$1)</f>
        <v>#NAME?</v>
      </c>
      <c r="M47" s="18" t="e">
        <f ca="1">_xll.BDP($A47,M$1)</f>
        <v>#NAME?</v>
      </c>
      <c r="N47" s="18" t="e">
        <f ca="1">_xll.BDP($A47,N$1)</f>
        <v>#NAME?</v>
      </c>
      <c r="O47" s="18" t="e">
        <f ca="1">_xll.BDP($A47,O$1)</f>
        <v>#NAME?</v>
      </c>
      <c r="P47" s="18" t="e">
        <f ca="1">_xll.BDP($A47,P$1)</f>
        <v>#NAME?</v>
      </c>
      <c r="Q47" s="18" t="e">
        <f ca="1">_xll.BDP($A47,Q$1)</f>
        <v>#NAME?</v>
      </c>
    </row>
    <row r="48" spans="1:17" x14ac:dyDescent="0.2">
      <c r="A48" t="s">
        <v>428</v>
      </c>
      <c r="B48" s="18" t="e">
        <f ca="1">_xll.BDP($A48,B$1)</f>
        <v>#NAME?</v>
      </c>
      <c r="C48" s="18" t="e">
        <f ca="1">_xll.BDP($A48,C$1)</f>
        <v>#NAME?</v>
      </c>
      <c r="D48" s="18" t="e">
        <f ca="1">_xll.BDP($A48,D$1)</f>
        <v>#NAME?</v>
      </c>
      <c r="E48" s="18" t="e">
        <f ca="1">_xll.BDP($A48,E$1)</f>
        <v>#NAME?</v>
      </c>
      <c r="F48" s="18" t="e">
        <f ca="1">_xll.BDP($A48,F$1)</f>
        <v>#NAME?</v>
      </c>
      <c r="G48" s="18" t="e">
        <f ca="1">_xll.BDP($A48,G$1)</f>
        <v>#NAME?</v>
      </c>
      <c r="H48" s="18" t="e">
        <f ca="1">_xll.BDP($A48,H$1)</f>
        <v>#NAME?</v>
      </c>
      <c r="I48" s="18" t="e">
        <f ca="1">_xll.BDP($A48,I$1)</f>
        <v>#NAME?</v>
      </c>
      <c r="J48" s="18" t="e">
        <f ca="1">_xll.BDP($A48,J$1)</f>
        <v>#NAME?</v>
      </c>
      <c r="K48" s="18" t="e">
        <f ca="1">_xll.BDP($A48,K$1)</f>
        <v>#NAME?</v>
      </c>
      <c r="L48" s="18" t="e">
        <f ca="1">_xll.BDP($A48,L$1)</f>
        <v>#NAME?</v>
      </c>
      <c r="M48" s="18" t="e">
        <f ca="1">_xll.BDP($A48,M$1)</f>
        <v>#NAME?</v>
      </c>
      <c r="N48" s="18" t="e">
        <f ca="1">_xll.BDP($A48,N$1)</f>
        <v>#NAME?</v>
      </c>
      <c r="O48" s="18" t="e">
        <f ca="1">_xll.BDP($A48,O$1)</f>
        <v>#NAME?</v>
      </c>
      <c r="P48" s="18" t="e">
        <f ca="1">_xll.BDP($A48,P$1)</f>
        <v>#NAME?</v>
      </c>
      <c r="Q48" s="18" t="e">
        <f ca="1">_xll.BDP($A48,Q$1)</f>
        <v>#NAME?</v>
      </c>
    </row>
    <row r="49" spans="1:17" x14ac:dyDescent="0.2">
      <c r="A49" t="s">
        <v>429</v>
      </c>
      <c r="B49" s="18" t="e">
        <f ca="1">_xll.BDP($A49,B$1)</f>
        <v>#NAME?</v>
      </c>
      <c r="C49" s="18" t="e">
        <f ca="1">_xll.BDP($A49,C$1)</f>
        <v>#NAME?</v>
      </c>
      <c r="D49" s="18" t="e">
        <f ca="1">_xll.BDP($A49,D$1)</f>
        <v>#NAME?</v>
      </c>
      <c r="E49" s="18" t="e">
        <f ca="1">_xll.BDP($A49,E$1)</f>
        <v>#NAME?</v>
      </c>
      <c r="F49" s="18" t="e">
        <f ca="1">_xll.BDP($A49,F$1)</f>
        <v>#NAME?</v>
      </c>
      <c r="G49" s="18" t="e">
        <f ca="1">_xll.BDP($A49,G$1)</f>
        <v>#NAME?</v>
      </c>
      <c r="H49" s="18" t="e">
        <f ca="1">_xll.BDP($A49,H$1)</f>
        <v>#NAME?</v>
      </c>
      <c r="I49" s="18" t="e">
        <f ca="1">_xll.BDP($A49,I$1)</f>
        <v>#NAME?</v>
      </c>
      <c r="J49" s="18" t="e">
        <f ca="1">_xll.BDP($A49,J$1)</f>
        <v>#NAME?</v>
      </c>
      <c r="K49" s="18" t="e">
        <f ca="1">_xll.BDP($A49,K$1)</f>
        <v>#NAME?</v>
      </c>
      <c r="L49" s="18" t="e">
        <f ca="1">_xll.BDP($A49,L$1)</f>
        <v>#NAME?</v>
      </c>
      <c r="M49" s="18" t="e">
        <f ca="1">_xll.BDP($A49,M$1)</f>
        <v>#NAME?</v>
      </c>
      <c r="N49" s="18" t="e">
        <f ca="1">_xll.BDP($A49,N$1)</f>
        <v>#NAME?</v>
      </c>
      <c r="O49" s="18" t="e">
        <f ca="1">_xll.BDP($A49,O$1)</f>
        <v>#NAME?</v>
      </c>
      <c r="P49" s="18" t="e">
        <f ca="1">_xll.BDP($A49,P$1)</f>
        <v>#NAME?</v>
      </c>
      <c r="Q49" s="18" t="e">
        <f ca="1">_xll.BDP($A49,Q$1)</f>
        <v>#NAME?</v>
      </c>
    </row>
    <row r="50" spans="1:17" x14ac:dyDescent="0.2">
      <c r="A50" t="s">
        <v>430</v>
      </c>
      <c r="B50" s="18" t="e">
        <f ca="1">_xll.BDP($A50,B$1)</f>
        <v>#NAME?</v>
      </c>
      <c r="C50" s="18" t="e">
        <f ca="1">_xll.BDP($A50,C$1)</f>
        <v>#NAME?</v>
      </c>
      <c r="D50" s="18" t="e">
        <f ca="1">_xll.BDP($A50,D$1)</f>
        <v>#NAME?</v>
      </c>
      <c r="E50" s="18" t="e">
        <f ca="1">_xll.BDP($A50,E$1)</f>
        <v>#NAME?</v>
      </c>
      <c r="F50" s="18" t="e">
        <f ca="1">_xll.BDP($A50,F$1)</f>
        <v>#NAME?</v>
      </c>
      <c r="G50" s="18" t="e">
        <f ca="1">_xll.BDP($A50,G$1)</f>
        <v>#NAME?</v>
      </c>
      <c r="H50" s="18" t="e">
        <f ca="1">_xll.BDP($A50,H$1)</f>
        <v>#NAME?</v>
      </c>
      <c r="I50" s="18" t="e">
        <f ca="1">_xll.BDP($A50,I$1)</f>
        <v>#NAME?</v>
      </c>
      <c r="J50" s="18" t="e">
        <f ca="1">_xll.BDP($A50,J$1)</f>
        <v>#NAME?</v>
      </c>
      <c r="K50" s="18" t="e">
        <f ca="1">_xll.BDP($A50,K$1)</f>
        <v>#NAME?</v>
      </c>
      <c r="L50" s="18" t="e">
        <f ca="1">_xll.BDP($A50,L$1)</f>
        <v>#NAME?</v>
      </c>
      <c r="M50" s="18" t="e">
        <f ca="1">_xll.BDP($A50,M$1)</f>
        <v>#NAME?</v>
      </c>
      <c r="N50" s="18" t="e">
        <f ca="1">_xll.BDP($A50,N$1)</f>
        <v>#NAME?</v>
      </c>
      <c r="O50" s="18" t="e">
        <f ca="1">_xll.BDP($A50,O$1)</f>
        <v>#NAME?</v>
      </c>
      <c r="P50" s="18" t="e">
        <f ca="1">_xll.BDP($A50,P$1)</f>
        <v>#NAME?</v>
      </c>
      <c r="Q50" s="18" t="e">
        <f ca="1">_xll.BDP($A50,Q$1)</f>
        <v>#NAME?</v>
      </c>
    </row>
    <row r="51" spans="1:17" x14ac:dyDescent="0.2">
      <c r="A51" t="s">
        <v>431</v>
      </c>
      <c r="B51" s="18" t="e">
        <f ca="1">_xll.BDP($A51,B$1)</f>
        <v>#NAME?</v>
      </c>
      <c r="C51" s="18" t="e">
        <f ca="1">_xll.BDP($A51,C$1)</f>
        <v>#NAME?</v>
      </c>
      <c r="D51" s="18" t="e">
        <f ca="1">_xll.BDP($A51,D$1)</f>
        <v>#NAME?</v>
      </c>
      <c r="E51" s="18" t="e">
        <f ca="1">_xll.BDP($A51,E$1)</f>
        <v>#NAME?</v>
      </c>
      <c r="F51" s="18" t="e">
        <f ca="1">_xll.BDP($A51,F$1)</f>
        <v>#NAME?</v>
      </c>
      <c r="G51" s="18" t="e">
        <f ca="1">_xll.BDP($A51,G$1)</f>
        <v>#NAME?</v>
      </c>
      <c r="H51" s="18" t="e">
        <f ca="1">_xll.BDP($A51,H$1)</f>
        <v>#NAME?</v>
      </c>
      <c r="I51" s="18" t="e">
        <f ca="1">_xll.BDP($A51,I$1)</f>
        <v>#NAME?</v>
      </c>
      <c r="J51" s="18" t="e">
        <f ca="1">_xll.BDP($A51,J$1)</f>
        <v>#NAME?</v>
      </c>
      <c r="K51" s="18" t="e">
        <f ca="1">_xll.BDP($A51,K$1)</f>
        <v>#NAME?</v>
      </c>
      <c r="L51" s="18" t="e">
        <f ca="1">_xll.BDP($A51,L$1)</f>
        <v>#NAME?</v>
      </c>
      <c r="M51" s="18" t="e">
        <f ca="1">_xll.BDP($A51,M$1)</f>
        <v>#NAME?</v>
      </c>
      <c r="N51" s="18" t="e">
        <f ca="1">_xll.BDP($A51,N$1)</f>
        <v>#NAME?</v>
      </c>
      <c r="O51" s="18" t="e">
        <f ca="1">_xll.BDP($A51,O$1)</f>
        <v>#NAME?</v>
      </c>
      <c r="P51" s="18" t="e">
        <f ca="1">_xll.BDP($A51,P$1)</f>
        <v>#NAME?</v>
      </c>
      <c r="Q51" s="18" t="e">
        <f ca="1">_xll.BDP($A51,Q$1)</f>
        <v>#NAME?</v>
      </c>
    </row>
    <row r="52" spans="1:17" x14ac:dyDescent="0.2">
      <c r="A52" t="s">
        <v>432</v>
      </c>
      <c r="B52" s="18" t="e">
        <f ca="1">_xll.BDP($A52,B$1)</f>
        <v>#NAME?</v>
      </c>
      <c r="C52" s="18" t="e">
        <f ca="1">_xll.BDP($A52,C$1)</f>
        <v>#NAME?</v>
      </c>
      <c r="D52" s="18" t="e">
        <f ca="1">_xll.BDP($A52,D$1)</f>
        <v>#NAME?</v>
      </c>
      <c r="E52" s="18" t="e">
        <f ca="1">_xll.BDP($A52,E$1)</f>
        <v>#NAME?</v>
      </c>
      <c r="F52" s="18" t="e">
        <f ca="1">_xll.BDP($A52,F$1)</f>
        <v>#NAME?</v>
      </c>
      <c r="G52" s="18" t="e">
        <f ca="1">_xll.BDP($A52,G$1)</f>
        <v>#NAME?</v>
      </c>
      <c r="H52" s="18" t="e">
        <f ca="1">_xll.BDP($A52,H$1)</f>
        <v>#NAME?</v>
      </c>
      <c r="I52" s="18" t="e">
        <f ca="1">_xll.BDP($A52,I$1)</f>
        <v>#NAME?</v>
      </c>
      <c r="J52" s="18" t="e">
        <f ca="1">_xll.BDP($A52,J$1)</f>
        <v>#NAME?</v>
      </c>
      <c r="K52" s="18" t="e">
        <f ca="1">_xll.BDP($A52,K$1)</f>
        <v>#NAME?</v>
      </c>
      <c r="L52" s="18" t="e">
        <f ca="1">_xll.BDP($A52,L$1)</f>
        <v>#NAME?</v>
      </c>
      <c r="M52" s="18" t="e">
        <f ca="1">_xll.BDP($A52,M$1)</f>
        <v>#NAME?</v>
      </c>
      <c r="N52" s="18" t="e">
        <f ca="1">_xll.BDP($A52,N$1)</f>
        <v>#NAME?</v>
      </c>
      <c r="O52" s="18" t="e">
        <f ca="1">_xll.BDP($A52,O$1)</f>
        <v>#NAME?</v>
      </c>
      <c r="P52" s="18" t="e">
        <f ca="1">_xll.BDP($A52,P$1)</f>
        <v>#NAME?</v>
      </c>
      <c r="Q52" s="18" t="e">
        <f ca="1">_xll.BDP($A52,Q$1)</f>
        <v>#NAME?</v>
      </c>
    </row>
    <row r="53" spans="1:17" x14ac:dyDescent="0.2">
      <c r="A53" t="s">
        <v>433</v>
      </c>
      <c r="B53" s="18" t="e">
        <f ca="1">_xll.BDP($A53,B$1)</f>
        <v>#NAME?</v>
      </c>
      <c r="C53" s="18" t="e">
        <f ca="1">_xll.BDP($A53,C$1)</f>
        <v>#NAME?</v>
      </c>
      <c r="D53" s="18" t="e">
        <f ca="1">_xll.BDP($A53,D$1)</f>
        <v>#NAME?</v>
      </c>
      <c r="E53" s="18" t="e">
        <f ca="1">_xll.BDP($A53,E$1)</f>
        <v>#NAME?</v>
      </c>
      <c r="F53" s="18" t="e">
        <f ca="1">_xll.BDP($A53,F$1)</f>
        <v>#NAME?</v>
      </c>
      <c r="G53" s="18" t="e">
        <f ca="1">_xll.BDP($A53,G$1)</f>
        <v>#NAME?</v>
      </c>
      <c r="H53" s="18" t="e">
        <f ca="1">_xll.BDP($A53,H$1)</f>
        <v>#NAME?</v>
      </c>
      <c r="I53" s="18" t="e">
        <f ca="1">_xll.BDP($A53,I$1)</f>
        <v>#NAME?</v>
      </c>
      <c r="J53" s="18" t="e">
        <f ca="1">_xll.BDP($A53,J$1)</f>
        <v>#NAME?</v>
      </c>
      <c r="K53" s="18" t="e">
        <f ca="1">_xll.BDP($A53,K$1)</f>
        <v>#NAME?</v>
      </c>
      <c r="L53" s="18" t="e">
        <f ca="1">_xll.BDP($A53,L$1)</f>
        <v>#NAME?</v>
      </c>
      <c r="M53" s="18" t="e">
        <f ca="1">_xll.BDP($A53,M$1)</f>
        <v>#NAME?</v>
      </c>
      <c r="N53" s="18" t="e">
        <f ca="1">_xll.BDP($A53,N$1)</f>
        <v>#NAME?</v>
      </c>
      <c r="O53" s="18" t="e">
        <f ca="1">_xll.BDP($A53,O$1)</f>
        <v>#NAME?</v>
      </c>
      <c r="P53" s="18" t="e">
        <f ca="1">_xll.BDP($A53,P$1)</f>
        <v>#NAME?</v>
      </c>
      <c r="Q53" s="18" t="e">
        <f ca="1">_xll.BDP($A53,Q$1)</f>
        <v>#NAME?</v>
      </c>
    </row>
    <row r="54" spans="1:17" x14ac:dyDescent="0.2">
      <c r="A54" t="s">
        <v>434</v>
      </c>
      <c r="B54" s="18" t="e">
        <f ca="1">_xll.BDP($A54,B$1)</f>
        <v>#NAME?</v>
      </c>
      <c r="C54" s="18" t="e">
        <f ca="1">_xll.BDP($A54,C$1)</f>
        <v>#NAME?</v>
      </c>
      <c r="D54" s="18" t="e">
        <f ca="1">_xll.BDP($A54,D$1)</f>
        <v>#NAME?</v>
      </c>
      <c r="E54" s="18" t="e">
        <f ca="1">_xll.BDP($A54,E$1)</f>
        <v>#NAME?</v>
      </c>
      <c r="F54" s="18" t="e">
        <f ca="1">_xll.BDP($A54,F$1)</f>
        <v>#NAME?</v>
      </c>
      <c r="G54" s="18" t="e">
        <f ca="1">_xll.BDP($A54,G$1)</f>
        <v>#NAME?</v>
      </c>
      <c r="H54" s="18" t="e">
        <f ca="1">_xll.BDP($A54,H$1)</f>
        <v>#NAME?</v>
      </c>
      <c r="I54" s="18" t="e">
        <f ca="1">_xll.BDP($A54,I$1)</f>
        <v>#NAME?</v>
      </c>
      <c r="J54" s="18" t="e">
        <f ca="1">_xll.BDP($A54,J$1)</f>
        <v>#NAME?</v>
      </c>
      <c r="K54" s="18" t="e">
        <f ca="1">_xll.BDP($A54,K$1)</f>
        <v>#NAME?</v>
      </c>
      <c r="L54" s="18" t="e">
        <f ca="1">_xll.BDP($A54,L$1)</f>
        <v>#NAME?</v>
      </c>
      <c r="M54" s="18" t="e">
        <f ca="1">_xll.BDP($A54,M$1)</f>
        <v>#NAME?</v>
      </c>
      <c r="N54" s="18" t="e">
        <f ca="1">_xll.BDP($A54,N$1)</f>
        <v>#NAME?</v>
      </c>
      <c r="O54" s="18" t="e">
        <f ca="1">_xll.BDP($A54,O$1)</f>
        <v>#NAME?</v>
      </c>
      <c r="P54" s="18" t="e">
        <f ca="1">_xll.BDP($A54,P$1)</f>
        <v>#NAME?</v>
      </c>
      <c r="Q54" s="18" t="e">
        <f ca="1">_xll.BDP($A54,Q$1)</f>
        <v>#NAME?</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14999847407452621"/>
  </sheetPr>
  <dimension ref="A1:AB53"/>
  <sheetViews>
    <sheetView workbookViewId="0">
      <selection activeCell="B20" sqref="B20"/>
    </sheetView>
  </sheetViews>
  <sheetFormatPr baseColWidth="10" defaultColWidth="8.83203125" defaultRowHeight="15" x14ac:dyDescent="0.2"/>
  <cols>
    <col min="1" max="1" width="21.33203125" style="18" customWidth="1"/>
    <col min="2" max="2" width="11.1640625" style="28" customWidth="1"/>
    <col min="3" max="3" width="19.5" style="18" customWidth="1"/>
    <col min="4" max="4" width="12.33203125" style="12" customWidth="1"/>
    <col min="5" max="5" width="15.83203125" style="78" customWidth="1"/>
    <col min="6" max="6" width="13.6640625" style="18" customWidth="1"/>
    <col min="7" max="7" width="9.1640625" style="12"/>
    <col min="8" max="8" width="12.5" style="18" customWidth="1"/>
    <col min="9" max="9" width="33.1640625" customWidth="1"/>
    <col min="10" max="10" width="14.5" style="87" customWidth="1"/>
    <col min="11" max="11" width="13.33203125" style="87" customWidth="1"/>
    <col min="12" max="12" width="12" bestFit="1" customWidth="1"/>
  </cols>
  <sheetData>
    <row r="1" spans="1:28" ht="48" x14ac:dyDescent="0.2">
      <c r="A1" s="43" t="s">
        <v>650</v>
      </c>
      <c r="B1" s="76" t="s">
        <v>651</v>
      </c>
      <c r="C1" s="75" t="s">
        <v>437</v>
      </c>
      <c r="D1" s="71" t="s">
        <v>618</v>
      </c>
      <c r="E1" s="77" t="s">
        <v>652</v>
      </c>
      <c r="F1" s="43" t="s">
        <v>368</v>
      </c>
      <c r="G1" s="48" t="s">
        <v>346</v>
      </c>
      <c r="H1" s="48" t="s">
        <v>369</v>
      </c>
      <c r="I1" t="s">
        <v>653</v>
      </c>
      <c r="J1" s="88" t="s">
        <v>659</v>
      </c>
      <c r="K1" s="88" t="s">
        <v>660</v>
      </c>
      <c r="L1" s="18" t="s">
        <v>373</v>
      </c>
      <c r="M1" s="18" t="s">
        <v>374</v>
      </c>
      <c r="N1" s="18" t="s">
        <v>375</v>
      </c>
      <c r="O1" s="18" t="s">
        <v>376</v>
      </c>
      <c r="P1" s="18" t="s">
        <v>377</v>
      </c>
      <c r="Q1" s="18" t="s">
        <v>378</v>
      </c>
      <c r="R1" s="18" t="s">
        <v>372</v>
      </c>
      <c r="S1" s="18" t="s">
        <v>435</v>
      </c>
      <c r="T1" s="18" t="s">
        <v>379</v>
      </c>
      <c r="U1" s="18" t="s">
        <v>380</v>
      </c>
      <c r="V1" s="18" t="s">
        <v>346</v>
      </c>
      <c r="W1" s="12" t="s">
        <v>351</v>
      </c>
      <c r="X1" s="12" t="s">
        <v>437</v>
      </c>
      <c r="Y1" s="12" t="s">
        <v>368</v>
      </c>
      <c r="Z1" s="12" t="s">
        <v>369</v>
      </c>
      <c r="AA1" s="12" t="s">
        <v>357</v>
      </c>
    </row>
    <row r="2" spans="1:28" x14ac:dyDescent="0.2">
      <c r="A2" s="18" t="s">
        <v>113</v>
      </c>
      <c r="B2" s="28" t="s">
        <v>125</v>
      </c>
      <c r="C2" s="18" t="s">
        <v>480</v>
      </c>
      <c r="D2" s="12">
        <f>VLOOKUP($A2,'ETF - ZDY (fix)'!$A:$AR,44,0)</f>
        <v>36.143884383974012</v>
      </c>
      <c r="E2" s="78">
        <f>Comparison!I16/3*2</f>
        <v>7.1200000000000005E-3</v>
      </c>
      <c r="F2" s="12" t="s">
        <v>517</v>
      </c>
      <c r="G2" s="12">
        <v>67.19</v>
      </c>
      <c r="H2" s="12">
        <v>6135071</v>
      </c>
      <c r="I2" t="s">
        <v>654</v>
      </c>
      <c r="J2" s="87" t="e">
        <f ca="1">K2*V2/954.6/1000000</f>
        <v>#NAME?</v>
      </c>
      <c r="K2" s="87" t="e">
        <f ca="1">-G2*H2*U2/N2/1000*0.5</f>
        <v>#NAME?</v>
      </c>
      <c r="L2" t="e">
        <f ca="1">_xll.BDP($I2,L$1)</f>
        <v>#NAME?</v>
      </c>
      <c r="M2" s="18" t="e">
        <f ca="1">_xll.BDP($I2,M$1)</f>
        <v>#NAME?</v>
      </c>
      <c r="N2" s="18" t="e">
        <f ca="1">_xll.BDP($I2,N$1)</f>
        <v>#NAME?</v>
      </c>
      <c r="O2" s="18" t="e">
        <f ca="1">_xll.BDP($I2,O$1)</f>
        <v>#NAME?</v>
      </c>
      <c r="P2" s="18" t="e">
        <f ca="1">_xll.BDP($I2,P$1)</f>
        <v>#NAME?</v>
      </c>
      <c r="Q2" s="18" t="e">
        <f ca="1">_xll.BDP($I2,Q$1)</f>
        <v>#NAME?</v>
      </c>
      <c r="R2" s="18" t="e">
        <f ca="1">_xll.BDP($I2,R$1)</f>
        <v>#NAME?</v>
      </c>
      <c r="S2" s="18" t="e">
        <f ca="1">_xll.BDP($I2,S$1)</f>
        <v>#NAME?</v>
      </c>
      <c r="T2" s="18" t="e">
        <f ca="1">_xll.BDP($I2,T$1)</f>
        <v>#NAME?</v>
      </c>
      <c r="U2" s="18" t="e">
        <f ca="1">_xll.BDP($I2,U$1)</f>
        <v>#NAME?</v>
      </c>
      <c r="V2" s="18" t="e">
        <f ca="1">_xll.BDP($I2,V$1)</f>
        <v>#NAME?</v>
      </c>
      <c r="W2" s="18" t="e">
        <f ca="1">_xll.BDP($I2,W$1)</f>
        <v>#NAME?</v>
      </c>
      <c r="X2" s="18" t="e">
        <f ca="1">_xll.BDP($I2,X$1)</f>
        <v>#NAME?</v>
      </c>
      <c r="Y2" s="18" t="e">
        <f ca="1">_xll.BDP($I2,Y$1)</f>
        <v>#NAME?</v>
      </c>
      <c r="Z2" s="18" t="e">
        <f ca="1">_xll.BDP($I2,Z$1)</f>
        <v>#NAME?</v>
      </c>
      <c r="AA2" s="18" t="e">
        <f ca="1">_xll.BDP($I2,AA$1)</f>
        <v>#NAME?</v>
      </c>
      <c r="AB2" s="18"/>
    </row>
    <row r="3" spans="1:28" s="18" customFormat="1" x14ac:dyDescent="0.2">
      <c r="B3" s="28"/>
      <c r="D3" s="12"/>
      <c r="E3" s="78"/>
      <c r="F3" s="12"/>
      <c r="G3" s="12"/>
      <c r="H3" s="12"/>
      <c r="I3" s="18" t="s">
        <v>655</v>
      </c>
      <c r="J3" s="87" t="e">
        <f t="shared" ref="J3" ca="1" si="0">K3*V3/954.6/1000000</f>
        <v>#NAME?</v>
      </c>
      <c r="K3" s="87" t="e">
        <f ca="1">-G2*H2*U3/N3/1000*0.5</f>
        <v>#NAME?</v>
      </c>
      <c r="L3" s="18" t="e">
        <f ca="1">_xll.BDP($I3,L$1)</f>
        <v>#NAME?</v>
      </c>
      <c r="M3" s="18" t="e">
        <f ca="1">_xll.BDP($I3,M$1)</f>
        <v>#NAME?</v>
      </c>
      <c r="N3" s="18" t="e">
        <f ca="1">_xll.BDP($I3,N$1)</f>
        <v>#NAME?</v>
      </c>
      <c r="O3" s="18" t="e">
        <f ca="1">_xll.BDP($I3,O$1)</f>
        <v>#NAME?</v>
      </c>
      <c r="P3" s="18" t="e">
        <f ca="1">_xll.BDP($I3,P$1)</f>
        <v>#NAME?</v>
      </c>
      <c r="Q3" s="18" t="e">
        <f ca="1">_xll.BDP($I3,Q$1)</f>
        <v>#NAME?</v>
      </c>
      <c r="R3" s="18" t="e">
        <f ca="1">_xll.BDP($I3,R$1)</f>
        <v>#NAME?</v>
      </c>
      <c r="S3" s="18" t="e">
        <f ca="1">_xll.BDP($I3,S$1)</f>
        <v>#NAME?</v>
      </c>
      <c r="T3" s="18" t="e">
        <f ca="1">_xll.BDP($I3,T$1)</f>
        <v>#NAME?</v>
      </c>
      <c r="U3" s="18" t="e">
        <f ca="1">_xll.BDP($I3,U$1)</f>
        <v>#NAME?</v>
      </c>
      <c r="V3" s="18" t="e">
        <f ca="1">_xll.BDP($I3,V$1)</f>
        <v>#NAME?</v>
      </c>
      <c r="W3" s="18" t="e">
        <f ca="1">_xll.BDP($I3,W$1)</f>
        <v>#NAME?</v>
      </c>
      <c r="X3" s="18" t="e">
        <f ca="1">_xll.BDP($I3,X$1)</f>
        <v>#NAME?</v>
      </c>
      <c r="Y3" s="18" t="e">
        <f ca="1">_xll.BDP($I3,Y$1)</f>
        <v>#NAME?</v>
      </c>
      <c r="Z3" s="18" t="e">
        <f ca="1">_xll.BDP($I3,Z$1)</f>
        <v>#NAME?</v>
      </c>
      <c r="AA3" s="18" t="e">
        <f ca="1">_xll.BDP($I3,AA$1)</f>
        <v>#NAME?</v>
      </c>
    </row>
    <row r="4" spans="1:28" x14ac:dyDescent="0.2">
      <c r="A4" s="18" t="s">
        <v>102</v>
      </c>
      <c r="B4" s="28" t="s">
        <v>125</v>
      </c>
      <c r="C4" s="18" t="s">
        <v>480</v>
      </c>
      <c r="D4" s="12">
        <f>VLOOKUP($A4,'ETF - ZDY (fix)'!$A:$AR,44,0)</f>
        <v>24.500123404337394</v>
      </c>
      <c r="E4" s="78">
        <f>E2/2</f>
        <v>3.5600000000000002E-3</v>
      </c>
      <c r="F4" s="12" t="s">
        <v>596</v>
      </c>
      <c r="G4" s="12">
        <v>119.97</v>
      </c>
      <c r="H4" s="12">
        <v>2869527</v>
      </c>
      <c r="I4" t="s">
        <v>656</v>
      </c>
      <c r="J4" s="87" t="e">
        <f ca="1">K4*N4/954.6/1000000</f>
        <v>#NAME?</v>
      </c>
      <c r="K4" s="87" t="e">
        <f ca="1">-G4*H4*U4/N4/1000*0.5</f>
        <v>#NAME?</v>
      </c>
      <c r="L4" s="18" t="e">
        <f ca="1">_xll.BDP($I4,L$1)</f>
        <v>#NAME?</v>
      </c>
      <c r="M4" s="18" t="e">
        <f ca="1">_xll.BDP($I4,M$1)</f>
        <v>#NAME?</v>
      </c>
      <c r="N4" s="18" t="e">
        <f ca="1">_xll.BDP($I4,N$1)</f>
        <v>#NAME?</v>
      </c>
      <c r="O4" s="18" t="e">
        <f ca="1">_xll.BDP($I4,O$1)</f>
        <v>#NAME?</v>
      </c>
      <c r="P4" s="18" t="e">
        <f ca="1">_xll.BDP($I4,P$1)</f>
        <v>#NAME?</v>
      </c>
      <c r="Q4" s="18" t="e">
        <f ca="1">_xll.BDP($I4,Q$1)</f>
        <v>#NAME?</v>
      </c>
      <c r="R4" s="18" t="e">
        <f ca="1">_xll.BDP($I4,R$1)</f>
        <v>#NAME?</v>
      </c>
      <c r="S4" s="18" t="e">
        <f ca="1">_xll.BDP($I4,S$1)</f>
        <v>#NAME?</v>
      </c>
      <c r="T4" s="18" t="e">
        <f ca="1">_xll.BDP($I4,T$1)</f>
        <v>#NAME?</v>
      </c>
      <c r="U4" s="18" t="e">
        <f ca="1">_xll.BDP($I4,U$1)</f>
        <v>#NAME?</v>
      </c>
      <c r="V4" s="18" t="e">
        <f ca="1">_xll.BDP($I4,V$1)</f>
        <v>#NAME?</v>
      </c>
      <c r="W4" s="18" t="e">
        <f ca="1">_xll.BDP($I4,W$1)</f>
        <v>#NAME?</v>
      </c>
      <c r="X4" s="18" t="e">
        <f ca="1">_xll.BDP($I4,X$1)</f>
        <v>#NAME?</v>
      </c>
      <c r="Y4" s="18" t="e">
        <f ca="1">_xll.BDP($I4,Y$1)</f>
        <v>#NAME?</v>
      </c>
      <c r="Z4" s="18" t="e">
        <f ca="1">_xll.BDP($I4,Z$1)</f>
        <v>#NAME?</v>
      </c>
      <c r="AA4" s="18" t="e">
        <f ca="1">_xll.BDP($I4,AA$1)</f>
        <v>#NAME?</v>
      </c>
    </row>
    <row r="5" spans="1:28" s="18" customFormat="1" x14ac:dyDescent="0.2">
      <c r="B5" s="28"/>
      <c r="D5" s="12"/>
      <c r="E5" s="78"/>
      <c r="F5" s="12"/>
      <c r="G5" s="12"/>
      <c r="H5" s="12"/>
      <c r="I5" s="18" t="s">
        <v>657</v>
      </c>
      <c r="J5" s="87" t="e">
        <f ca="1">K5*M5/954.6/1000000</f>
        <v>#NAME?</v>
      </c>
      <c r="K5" s="87" t="e">
        <f ca="1">-G4*H4*U5/N5/1000*0.5</f>
        <v>#NAME?</v>
      </c>
      <c r="L5" s="18" t="e">
        <f ca="1">_xll.BDP($I5,L$1)</f>
        <v>#NAME?</v>
      </c>
      <c r="M5" s="18" t="e">
        <f ca="1">_xll.BDP($I5,M$1)</f>
        <v>#NAME?</v>
      </c>
      <c r="N5" s="18" t="e">
        <f ca="1">_xll.BDP($I5,N$1)</f>
        <v>#NAME?</v>
      </c>
      <c r="O5" s="18" t="e">
        <f ca="1">_xll.BDP($I5,O$1)</f>
        <v>#NAME?</v>
      </c>
      <c r="P5" s="18" t="e">
        <f ca="1">_xll.BDP($I5,P$1)</f>
        <v>#NAME?</v>
      </c>
      <c r="Q5" s="18" t="e">
        <f ca="1">_xll.BDP($I5,Q$1)</f>
        <v>#NAME?</v>
      </c>
      <c r="R5" s="18" t="e">
        <f ca="1">_xll.BDP($I5,R$1)</f>
        <v>#NAME?</v>
      </c>
      <c r="S5" s="18" t="e">
        <f ca="1">_xll.BDP($I5,S$1)</f>
        <v>#NAME?</v>
      </c>
      <c r="T5" s="18" t="e">
        <f ca="1">_xll.BDP($I5,T$1)</f>
        <v>#NAME?</v>
      </c>
      <c r="U5" s="18" t="e">
        <f ca="1">_xll.BDP($I5,U$1)</f>
        <v>#NAME?</v>
      </c>
      <c r="V5" s="18" t="e">
        <f ca="1">_xll.BDP($I5,V$1)</f>
        <v>#NAME?</v>
      </c>
      <c r="W5" s="18" t="e">
        <f ca="1">_xll.BDP($I5,W$1)</f>
        <v>#NAME?</v>
      </c>
      <c r="X5" s="18" t="e">
        <f ca="1">_xll.BDP($I5,X$1)</f>
        <v>#NAME?</v>
      </c>
      <c r="Y5" s="18" t="e">
        <f ca="1">_xll.BDP($I5,Y$1)</f>
        <v>#NAME?</v>
      </c>
      <c r="Z5" s="18" t="e">
        <f ca="1">_xll.BDP($I5,Z$1)</f>
        <v>#NAME?</v>
      </c>
      <c r="AA5" s="18" t="e">
        <f ca="1">_xll.BDP($I5,AA$1)</f>
        <v>#NAME?</v>
      </c>
    </row>
    <row r="6" spans="1:28" x14ac:dyDescent="0.2">
      <c r="A6" s="18" t="s">
        <v>21</v>
      </c>
      <c r="B6" s="28">
        <v>3.4721730213269075</v>
      </c>
      <c r="C6" s="18" t="s">
        <v>169</v>
      </c>
      <c r="D6" s="12">
        <f>VLOOKUP($A6,'ETF - ZDY (fix)'!$A:$AR,44,0)</f>
        <v>25.123055036051277</v>
      </c>
      <c r="E6" s="78">
        <f>B6/100</f>
        <v>3.4721730213269075E-2</v>
      </c>
      <c r="F6" s="12" t="s">
        <v>440</v>
      </c>
      <c r="G6" s="12">
        <v>49.53</v>
      </c>
      <c r="H6" s="12">
        <v>24181815</v>
      </c>
      <c r="I6" s="18" t="s">
        <v>434</v>
      </c>
      <c r="J6" s="87">
        <v>-7.2666923466952792E-3</v>
      </c>
      <c r="K6" s="87">
        <v>-150000</v>
      </c>
      <c r="L6" s="18" t="e">
        <f ca="1">_xll.BDP($I6,L$1)</f>
        <v>#NAME?</v>
      </c>
      <c r="M6" s="18" t="e">
        <f ca="1">_xll.BDP($I6,M$1)</f>
        <v>#NAME?</v>
      </c>
      <c r="N6" s="18" t="e">
        <f ca="1">_xll.BDP($I6,N$1)</f>
        <v>#NAME?</v>
      </c>
      <c r="O6" s="18" t="e">
        <f ca="1">_xll.BDP($I6,O$1)</f>
        <v>#NAME?</v>
      </c>
      <c r="P6" s="18" t="e">
        <f ca="1">_xll.BDP($I6,P$1)</f>
        <v>#NAME?</v>
      </c>
      <c r="Q6" s="18" t="e">
        <f ca="1">_xll.BDP($I6,Q$1)</f>
        <v>#NAME?</v>
      </c>
      <c r="R6" s="18" t="e">
        <f ca="1">_xll.BDP($I6,R$1)</f>
        <v>#NAME?</v>
      </c>
      <c r="S6" s="18" t="e">
        <f ca="1">_xll.BDP($I6,S$1)</f>
        <v>#NAME?</v>
      </c>
      <c r="T6" s="18" t="e">
        <f ca="1">_xll.BDP($I6,T$1)</f>
        <v>#NAME?</v>
      </c>
      <c r="U6" s="18" t="e">
        <f ca="1">_xll.BDP($I6,U$1)</f>
        <v>#NAME?</v>
      </c>
      <c r="V6" s="18" t="e">
        <f ca="1">_xll.BDP($I6,V$1)</f>
        <v>#NAME?</v>
      </c>
      <c r="W6" s="18" t="e">
        <f ca="1">_xll.BDP($I6,W$1)</f>
        <v>#NAME?</v>
      </c>
      <c r="X6" s="18" t="e">
        <f ca="1">_xll.BDP($I6,X$1)</f>
        <v>#NAME?</v>
      </c>
      <c r="Y6" s="18" t="e">
        <f ca="1">_xll.BDP($I6,Y$1)</f>
        <v>#NAME?</v>
      </c>
      <c r="Z6" s="18" t="e">
        <f ca="1">_xll.BDP($I6,Z$1)</f>
        <v>#NAME?</v>
      </c>
      <c r="AA6" s="18" t="e">
        <f ca="1">_xll.BDP($I6,AA$1)</f>
        <v>#NAME?</v>
      </c>
    </row>
    <row r="7" spans="1:28" x14ac:dyDescent="0.2">
      <c r="A7" s="18" t="s">
        <v>79</v>
      </c>
      <c r="B7" s="28" t="s">
        <v>125</v>
      </c>
      <c r="C7" s="18" t="s">
        <v>169</v>
      </c>
      <c r="D7" s="12">
        <f>VLOOKUP($A7,'ETF - ZDY (fix)'!$A:$AR,44,0)</f>
        <v>24.904725283120619</v>
      </c>
      <c r="E7" s="78">
        <f>Comparison!I17-'Customed Covered_C Equity (fix)'!E4-'Customed Covered_C Equity (fix)'!E6</f>
        <v>4.8874056900421847E-2</v>
      </c>
      <c r="F7" s="12" t="s">
        <v>488</v>
      </c>
      <c r="G7" s="12">
        <v>74.849999999999994</v>
      </c>
      <c r="H7" s="12">
        <v>1369618</v>
      </c>
      <c r="I7" t="s">
        <v>658</v>
      </c>
      <c r="J7" s="87" t="e">
        <f ca="1">K7*M7/954.6/1000000</f>
        <v>#NAME?</v>
      </c>
      <c r="K7" s="87" t="e">
        <f ca="1">-G7*H7*U7/O7/1000</f>
        <v>#NAME?</v>
      </c>
      <c r="L7" s="18" t="e">
        <f ca="1">_xll.BDP($I7,L$1)</f>
        <v>#NAME?</v>
      </c>
      <c r="M7" s="18" t="e">
        <f ca="1">_xll.BDP($I7,M$1)</f>
        <v>#NAME?</v>
      </c>
      <c r="N7" s="18" t="e">
        <f ca="1">_xll.BDP($I7,N$1)</f>
        <v>#NAME?</v>
      </c>
      <c r="O7" s="18" t="e">
        <f ca="1">_xll.BDP($I7,O$1)</f>
        <v>#NAME?</v>
      </c>
      <c r="P7" s="18" t="e">
        <f ca="1">_xll.BDP($I7,P$1)</f>
        <v>#NAME?</v>
      </c>
      <c r="Q7" s="18" t="e">
        <f ca="1">_xll.BDP($I7,Q$1)</f>
        <v>#NAME?</v>
      </c>
      <c r="R7" s="18" t="e">
        <f ca="1">_xll.BDP($I7,R$1)</f>
        <v>#NAME?</v>
      </c>
      <c r="S7" s="18" t="e">
        <f ca="1">_xll.BDP($I7,S$1)</f>
        <v>#NAME?</v>
      </c>
      <c r="T7" s="18" t="e">
        <f ca="1">_xll.BDP($I7,T$1)</f>
        <v>#NAME?</v>
      </c>
      <c r="U7" s="18" t="e">
        <f ca="1">_xll.BDP($I7,U$1)</f>
        <v>#NAME?</v>
      </c>
      <c r="V7" s="18" t="e">
        <f ca="1">_xll.BDP($I7,V$1)</f>
        <v>#NAME?</v>
      </c>
      <c r="W7" s="18" t="e">
        <f ca="1">_xll.BDP($I7,W$1)</f>
        <v>#NAME?</v>
      </c>
      <c r="X7" s="18" t="e">
        <f ca="1">_xll.BDP($I7,X$1)</f>
        <v>#NAME?</v>
      </c>
      <c r="Y7" s="18" t="e">
        <f ca="1">_xll.BDP($I7,Y$1)</f>
        <v>#NAME?</v>
      </c>
      <c r="Z7" s="18" t="e">
        <f ca="1">_xll.BDP($I7,Z$1)</f>
        <v>#NAME?</v>
      </c>
      <c r="AA7" s="18" t="e">
        <f ca="1">_xll.BDP($I7,AA$1)</f>
        <v>#NAME?</v>
      </c>
    </row>
    <row r="8" spans="1:28" x14ac:dyDescent="0.2">
      <c r="A8" s="18" t="s">
        <v>43</v>
      </c>
      <c r="B8" s="28">
        <v>3.0584212886309063</v>
      </c>
      <c r="C8" s="18" t="s">
        <v>169</v>
      </c>
      <c r="D8" s="12">
        <f>VLOOKUP($A8,'ETF - ZDY (fix)'!$A:$AR,44,0)</f>
        <v>18.971950624195575</v>
      </c>
      <c r="E8" s="78">
        <f>B8/100</f>
        <v>3.0584212886309064E-2</v>
      </c>
      <c r="F8" s="12" t="s">
        <v>504</v>
      </c>
      <c r="G8" s="12">
        <v>42.94</v>
      </c>
      <c r="H8" s="12">
        <v>46148684</v>
      </c>
      <c r="I8" s="18" t="s">
        <v>391</v>
      </c>
      <c r="J8" s="87">
        <f>J6/K6*K8</f>
        <v>-1.2111153911158799E-2</v>
      </c>
      <c r="K8" s="87">
        <v>-250000</v>
      </c>
      <c r="L8" s="18" t="e">
        <f ca="1">_xll.BDP($I8,L$1)</f>
        <v>#NAME?</v>
      </c>
      <c r="M8" s="18" t="e">
        <f ca="1">_xll.BDP($I8,M$1)</f>
        <v>#NAME?</v>
      </c>
      <c r="N8" s="18" t="e">
        <f ca="1">_xll.BDP($I8,N$1)</f>
        <v>#NAME?</v>
      </c>
      <c r="O8" s="18" t="e">
        <f ca="1">_xll.BDP($I8,O$1)</f>
        <v>#NAME?</v>
      </c>
      <c r="P8" s="18" t="e">
        <f ca="1">_xll.BDP($I8,P$1)</f>
        <v>#NAME?</v>
      </c>
      <c r="Q8" s="18" t="e">
        <f ca="1">_xll.BDP($I8,Q$1)</f>
        <v>#NAME?</v>
      </c>
      <c r="R8" s="18" t="e">
        <f ca="1">_xll.BDP($I8,R$1)</f>
        <v>#NAME?</v>
      </c>
      <c r="S8" s="18" t="e">
        <f ca="1">_xll.BDP($I8,S$1)</f>
        <v>#NAME?</v>
      </c>
      <c r="T8" s="18" t="e">
        <f ca="1">_xll.BDP($I8,T$1)</f>
        <v>#NAME?</v>
      </c>
      <c r="U8" s="18" t="e">
        <f ca="1">_xll.BDP($I8,U$1)</f>
        <v>#NAME?</v>
      </c>
      <c r="V8" s="18" t="e">
        <f ca="1">_xll.BDP($I8,V$1)</f>
        <v>#NAME?</v>
      </c>
      <c r="W8" s="18" t="e">
        <f ca="1">_xll.BDP($I8,W$1)</f>
        <v>#NAME?</v>
      </c>
      <c r="X8" s="18" t="e">
        <f ca="1">_xll.BDP($I8,X$1)</f>
        <v>#NAME?</v>
      </c>
      <c r="Y8" s="18" t="e">
        <f ca="1">_xll.BDP($I8,Y$1)</f>
        <v>#NAME?</v>
      </c>
      <c r="Z8" s="18" t="e">
        <f ca="1">_xll.BDP($I8,Z$1)</f>
        <v>#NAME?</v>
      </c>
      <c r="AA8" s="18" t="e">
        <f ca="1">_xll.BDP($I8,AA$1)</f>
        <v>#NAME?</v>
      </c>
    </row>
    <row r="9" spans="1:28" x14ac:dyDescent="0.2">
      <c r="A9" s="18" t="s">
        <v>49</v>
      </c>
      <c r="B9" s="28" t="s">
        <v>125</v>
      </c>
      <c r="C9" s="18" t="s">
        <v>466</v>
      </c>
      <c r="D9" s="12">
        <f>VLOOKUP($A9,'ETF - ZDY (fix)'!$A:$AR,44,0)</f>
        <v>24.068956521358174</v>
      </c>
      <c r="E9" s="78">
        <f>Comparison!I18-'Customed Covered_C Equity (fix)'!E8-'Customed Covered_C Equity (fix)'!E9</f>
        <v>3.0305099364878726E-2</v>
      </c>
      <c r="F9" s="12" t="s">
        <v>533</v>
      </c>
      <c r="G9" s="12">
        <v>197.31</v>
      </c>
      <c r="H9" s="12">
        <v>819090</v>
      </c>
      <c r="I9" t="s">
        <v>661</v>
      </c>
      <c r="J9" s="87" t="e">
        <f ca="1">K9*V9/954.6/1000000</f>
        <v>#NAME?</v>
      </c>
      <c r="K9" s="87" t="e">
        <f ca="1">-G9*H9*U9/N9/1000</f>
        <v>#NAME?</v>
      </c>
      <c r="L9" s="18" t="e">
        <f ca="1">_xll.BDP($I9,L$1)</f>
        <v>#NAME?</v>
      </c>
      <c r="M9" s="18" t="e">
        <f ca="1">_xll.BDP($I9,M$1)</f>
        <v>#NAME?</v>
      </c>
      <c r="N9" s="18" t="e">
        <f ca="1">_xll.BDP($I9,N$1)</f>
        <v>#NAME?</v>
      </c>
      <c r="O9" s="18" t="e">
        <f ca="1">_xll.BDP($I9,O$1)</f>
        <v>#NAME?</v>
      </c>
      <c r="P9" s="18" t="e">
        <f ca="1">_xll.BDP($I9,P$1)</f>
        <v>#NAME?</v>
      </c>
      <c r="Q9" s="18" t="e">
        <f ca="1">_xll.BDP($I9,Q$1)</f>
        <v>#NAME?</v>
      </c>
      <c r="R9" s="18" t="e">
        <f ca="1">_xll.BDP($I9,R$1)</f>
        <v>#NAME?</v>
      </c>
      <c r="S9" s="18" t="e">
        <f ca="1">_xll.BDP($I9,S$1)</f>
        <v>#NAME?</v>
      </c>
      <c r="T9" s="18" t="e">
        <f ca="1">_xll.BDP($I9,T$1)</f>
        <v>#NAME?</v>
      </c>
      <c r="U9" s="18" t="e">
        <f ca="1">_xll.BDP($I9,U$1)</f>
        <v>#NAME?</v>
      </c>
      <c r="V9" s="18" t="e">
        <f ca="1">_xll.BDP($I9,V$1)</f>
        <v>#NAME?</v>
      </c>
      <c r="W9" s="18" t="e">
        <f ca="1">_xll.BDP($I9,W$1)</f>
        <v>#NAME?</v>
      </c>
      <c r="X9" s="18" t="e">
        <f ca="1">_xll.BDP($I9,X$1)</f>
        <v>#NAME?</v>
      </c>
      <c r="Y9" s="18" t="e">
        <f ca="1">_xll.BDP($I9,Y$1)</f>
        <v>#NAME?</v>
      </c>
      <c r="Z9" s="18" t="e">
        <f ca="1">_xll.BDP($I9,Z$1)</f>
        <v>#NAME?</v>
      </c>
      <c r="AA9" s="18" t="e">
        <f ca="1">_xll.BDP($I9,AA$1)</f>
        <v>#NAME?</v>
      </c>
    </row>
    <row r="10" spans="1:28" x14ac:dyDescent="0.2">
      <c r="A10" s="18" t="s">
        <v>73</v>
      </c>
      <c r="B10" s="28">
        <v>1.4419330373316013</v>
      </c>
      <c r="C10" s="18" t="s">
        <v>466</v>
      </c>
      <c r="D10" s="12">
        <f>VLOOKUP($A10,'ETF - ZDY (fix)'!$A:$AR,44,0)</f>
        <v>11.785933978356852</v>
      </c>
      <c r="E10" s="78">
        <f>B10/100</f>
        <v>1.4419330373316013E-2</v>
      </c>
      <c r="F10" s="12" t="s">
        <v>577</v>
      </c>
      <c r="G10" s="12">
        <v>155.36000000000001</v>
      </c>
      <c r="H10" s="12">
        <v>12300170</v>
      </c>
      <c r="L10" s="18"/>
      <c r="M10" s="18"/>
      <c r="N10" s="18"/>
      <c r="O10" s="18"/>
      <c r="P10" s="18"/>
      <c r="Q10" s="18"/>
      <c r="R10" s="18"/>
      <c r="S10" s="18"/>
      <c r="T10" s="18"/>
      <c r="U10" s="18"/>
      <c r="V10" s="18"/>
      <c r="W10" s="18"/>
      <c r="X10" s="18"/>
      <c r="Y10" s="18"/>
      <c r="Z10" s="18"/>
      <c r="AA10" s="18"/>
    </row>
    <row r="11" spans="1:28" x14ac:dyDescent="0.2">
      <c r="A11" s="18" t="s">
        <v>89</v>
      </c>
      <c r="B11" s="28">
        <v>4.0125570261805272</v>
      </c>
      <c r="C11" s="18" t="s">
        <v>466</v>
      </c>
      <c r="D11" s="12">
        <f>VLOOKUP($A11,'ETF - ZDY (fix)'!$A:$AR,44,0)</f>
        <v>-2.4284350146024583</v>
      </c>
      <c r="E11" s="78">
        <f>B11/100</f>
        <v>4.0125570261805271E-2</v>
      </c>
      <c r="F11" s="12" t="s">
        <v>553</v>
      </c>
      <c r="G11" s="12">
        <v>287.19</v>
      </c>
      <c r="H11" s="12">
        <v>5621770</v>
      </c>
      <c r="I11" s="18" t="s">
        <v>400</v>
      </c>
      <c r="J11" s="87">
        <v>-3.22964104297568E-4</v>
      </c>
      <c r="K11" s="87">
        <v>-40000</v>
      </c>
      <c r="L11" s="18" t="e">
        <f ca="1">_xll.BDP($I11,L$1)</f>
        <v>#NAME?</v>
      </c>
      <c r="M11" s="18" t="e">
        <f ca="1">_xll.BDP($I11,M$1)</f>
        <v>#NAME?</v>
      </c>
      <c r="N11" s="18" t="e">
        <f ca="1">_xll.BDP($I11,N$1)</f>
        <v>#NAME?</v>
      </c>
      <c r="O11" s="18" t="e">
        <f ca="1">_xll.BDP($I11,O$1)</f>
        <v>#NAME?</v>
      </c>
      <c r="P11" s="18" t="e">
        <f ca="1">_xll.BDP($I11,P$1)</f>
        <v>#NAME?</v>
      </c>
      <c r="Q11" s="18" t="e">
        <f ca="1">_xll.BDP($I11,Q$1)</f>
        <v>#NAME?</v>
      </c>
      <c r="R11" s="18" t="e">
        <f ca="1">_xll.BDP($I11,R$1)</f>
        <v>#NAME?</v>
      </c>
      <c r="S11" s="18" t="e">
        <f ca="1">_xll.BDP($I11,S$1)</f>
        <v>#NAME?</v>
      </c>
      <c r="T11" s="18" t="e">
        <f ca="1">_xll.BDP($I11,T$1)</f>
        <v>#NAME?</v>
      </c>
      <c r="U11" s="18" t="e">
        <f ca="1">_xll.BDP($I11,U$1)</f>
        <v>#NAME?</v>
      </c>
      <c r="V11" s="18" t="e">
        <f ca="1">_xll.BDP($I11,V$1)</f>
        <v>#NAME?</v>
      </c>
      <c r="W11" s="18" t="e">
        <f ca="1">_xll.BDP($I11,W$1)</f>
        <v>#NAME?</v>
      </c>
      <c r="X11" s="18" t="e">
        <f ca="1">_xll.BDP($I11,X$1)</f>
        <v>#NAME?</v>
      </c>
      <c r="Y11" s="18" t="e">
        <f ca="1">_xll.BDP($I11,Y$1)</f>
        <v>#NAME?</v>
      </c>
      <c r="Z11" s="18" t="e">
        <f ca="1">_xll.BDP($I11,Z$1)</f>
        <v>#NAME?</v>
      </c>
      <c r="AA11" s="18" t="e">
        <f ca="1">_xll.BDP($I11,AA$1)</f>
        <v>#NAME?</v>
      </c>
    </row>
    <row r="12" spans="1:28" x14ac:dyDescent="0.2">
      <c r="A12" s="18" t="s">
        <v>39</v>
      </c>
      <c r="B12" s="28" t="s">
        <v>125</v>
      </c>
      <c r="C12" s="18" t="s">
        <v>456</v>
      </c>
      <c r="D12" s="12">
        <f>VLOOKUP($A12,'ETF - ZDY (fix)'!$A:$AR,44,0)</f>
        <v>104.00633162933349</v>
      </c>
      <c r="E12" s="78">
        <f>(Comparison!$I$19-'Customed Covered_C Equity (fix)'!$E$12-'Customed Covered_C Equity (fix)'!$E$14-'Customed Covered_C Equity (fix)'!$E$15-'Customed Covered_C Equity (fix)'!$E$16-'Customed Covered_C Equity (fix)'!$E$17-'Customed Covered_C Equity (fix)'!$E$18)*'Customed Covered_C Equity (fix)'!D10/SUM('Customed Covered_C Equity (fix)'!$D$10,'Customed Covered_C Equity (fix)'!$D$11,'Customed Covered_C Equity (fix)'!$D$13)</f>
        <v>2.4702031139470816E-2</v>
      </c>
      <c r="F12" s="12" t="s">
        <v>457</v>
      </c>
      <c r="G12" s="12">
        <v>63.84</v>
      </c>
      <c r="H12" s="12">
        <v>6814570</v>
      </c>
      <c r="I12" t="s">
        <v>662</v>
      </c>
      <c r="J12" s="87" t="e">
        <f ca="1">K12*V12/954.6/1000000</f>
        <v>#NAME?</v>
      </c>
      <c r="K12" s="87" t="e">
        <f ca="1">-G12*H12*U12/N12/1000</f>
        <v>#NAME?</v>
      </c>
      <c r="L12" s="18" t="e">
        <f ca="1">_xll.BDP($I12,L$1)</f>
        <v>#NAME?</v>
      </c>
      <c r="M12" s="18" t="e">
        <f ca="1">_xll.BDP($I12,M$1)</f>
        <v>#NAME?</v>
      </c>
      <c r="N12" s="18" t="e">
        <f ca="1">_xll.BDP($I12,N$1)</f>
        <v>#NAME?</v>
      </c>
      <c r="O12" s="18" t="e">
        <f ca="1">_xll.BDP($I12,O$1)</f>
        <v>#NAME?</v>
      </c>
      <c r="P12" s="18" t="e">
        <f ca="1">_xll.BDP($I12,P$1)</f>
        <v>#NAME?</v>
      </c>
      <c r="Q12" s="18" t="e">
        <f ca="1">_xll.BDP($I12,Q$1)</f>
        <v>#NAME?</v>
      </c>
      <c r="R12" s="18" t="e">
        <f ca="1">_xll.BDP($I12,R$1)</f>
        <v>#NAME?</v>
      </c>
      <c r="S12" s="18" t="e">
        <f ca="1">_xll.BDP($I12,S$1)</f>
        <v>#NAME?</v>
      </c>
      <c r="T12" s="18" t="e">
        <f ca="1">_xll.BDP($I12,T$1)</f>
        <v>#NAME?</v>
      </c>
      <c r="U12" s="18" t="e">
        <f ca="1">_xll.BDP($I12,U$1)</f>
        <v>#NAME?</v>
      </c>
      <c r="V12" s="18" t="e">
        <f ca="1">_xll.BDP($I12,V$1)</f>
        <v>#NAME?</v>
      </c>
      <c r="W12" s="18" t="e">
        <f ca="1">_xll.BDP($I12,W$1)</f>
        <v>#NAME?</v>
      </c>
      <c r="X12" s="18" t="e">
        <f ca="1">_xll.BDP($I12,X$1)</f>
        <v>#NAME?</v>
      </c>
      <c r="Y12" s="18" t="e">
        <f ca="1">_xll.BDP($I12,Y$1)</f>
        <v>#NAME?</v>
      </c>
      <c r="Z12" s="18" t="e">
        <f ca="1">_xll.BDP($I12,Z$1)</f>
        <v>#NAME?</v>
      </c>
      <c r="AA12" s="18" t="e">
        <f ca="1">_xll.BDP($I12,AA$1)</f>
        <v>#NAME?</v>
      </c>
    </row>
    <row r="13" spans="1:28" x14ac:dyDescent="0.2">
      <c r="A13" s="18" t="s">
        <v>90</v>
      </c>
      <c r="B13" s="28" t="s">
        <v>125</v>
      </c>
      <c r="C13" s="18" t="s">
        <v>456</v>
      </c>
      <c r="D13" s="12">
        <f>VLOOKUP($A13,'ETF - ZDY (fix)'!$A:$AR,44,0)</f>
        <v>57.027052280389036</v>
      </c>
      <c r="E13" s="78">
        <f>(Comparison!$I$19-'Customed Covered_C Equity (fix)'!$E$12-'Customed Covered_C Equity (fix)'!$E$14-'Customed Covered_C Equity (fix)'!$E$15-'Customed Covered_C Equity (fix)'!$E$16-'Customed Covered_C Equity (fix)'!$E$17-'Customed Covered_C Equity (fix)'!$E$18)*'Customed Covered_C Equity (fix)'!D11/SUM('Customed Covered_C Equity (fix)'!$D$10,'Customed Covered_C Equity (fix)'!$D$11,'Customed Covered_C Equity (fix)'!$D$13)</f>
        <v>1.3544214079608026E-2</v>
      </c>
      <c r="F13" s="12" t="s">
        <v>563</v>
      </c>
      <c r="G13" s="12">
        <v>176.98</v>
      </c>
      <c r="H13" s="12">
        <v>7522122</v>
      </c>
      <c r="I13" t="s">
        <v>663</v>
      </c>
      <c r="J13" s="87" t="e">
        <f ca="1">K13*V13/954.6/1000000</f>
        <v>#NAME?</v>
      </c>
      <c r="K13" s="87" t="e">
        <f ca="1">-G13*H13*U13/N13/1000</f>
        <v>#NAME?</v>
      </c>
      <c r="L13" s="18" t="e">
        <f ca="1">_xll.BDP($I13,L$1)</f>
        <v>#NAME?</v>
      </c>
      <c r="M13" s="18" t="e">
        <f ca="1">_xll.BDP($I13,M$1)</f>
        <v>#NAME?</v>
      </c>
      <c r="N13" s="18" t="e">
        <f ca="1">_xll.BDP($I13,N$1)</f>
        <v>#NAME?</v>
      </c>
      <c r="O13" s="18" t="e">
        <f ca="1">_xll.BDP($I13,O$1)</f>
        <v>#NAME?</v>
      </c>
      <c r="P13" s="18" t="e">
        <f ca="1">_xll.BDP($I13,P$1)</f>
        <v>#NAME?</v>
      </c>
      <c r="Q13" s="18" t="e">
        <f ca="1">_xll.BDP($I13,Q$1)</f>
        <v>#NAME?</v>
      </c>
      <c r="R13" s="18" t="e">
        <f ca="1">_xll.BDP($I13,R$1)</f>
        <v>#NAME?</v>
      </c>
      <c r="S13" s="18" t="e">
        <f ca="1">_xll.BDP($I13,S$1)</f>
        <v>#NAME?</v>
      </c>
      <c r="T13" s="18" t="e">
        <f ca="1">_xll.BDP($I13,T$1)</f>
        <v>#NAME?</v>
      </c>
      <c r="U13" s="18" t="e">
        <f ca="1">_xll.BDP($I13,U$1)</f>
        <v>#NAME?</v>
      </c>
      <c r="V13" s="18" t="e">
        <f ca="1">_xll.BDP($I13,V$1)</f>
        <v>#NAME?</v>
      </c>
      <c r="W13" s="18" t="e">
        <f ca="1">_xll.BDP($I13,W$1)</f>
        <v>#NAME?</v>
      </c>
      <c r="X13" s="18" t="e">
        <f ca="1">_xll.BDP($I13,X$1)</f>
        <v>#NAME?</v>
      </c>
      <c r="Y13" s="18" t="e">
        <f ca="1">_xll.BDP($I13,Y$1)</f>
        <v>#NAME?</v>
      </c>
      <c r="Z13" s="18" t="e">
        <f ca="1">_xll.BDP($I13,Z$1)</f>
        <v>#NAME?</v>
      </c>
      <c r="AA13" s="18" t="e">
        <f ca="1">_xll.BDP($I13,AA$1)</f>
        <v>#NAME?</v>
      </c>
    </row>
    <row r="14" spans="1:28" x14ac:dyDescent="0.2">
      <c r="A14" s="18" t="s">
        <v>64</v>
      </c>
      <c r="B14" s="28">
        <v>3.9549730770106315</v>
      </c>
      <c r="C14" s="18" t="s">
        <v>456</v>
      </c>
      <c r="D14" s="12">
        <f>VLOOKUP($A14,'ETF - ZDY (fix)'!$A:$AR,44,0)</f>
        <v>52.360910820689853</v>
      </c>
      <c r="E14" s="78">
        <f>B14/100</f>
        <v>3.9549730770106317E-2</v>
      </c>
      <c r="F14" s="12" t="s">
        <v>531</v>
      </c>
      <c r="G14" s="12">
        <v>93.55</v>
      </c>
      <c r="H14" s="12">
        <v>11757111</v>
      </c>
      <c r="I14" s="18" t="s">
        <v>412</v>
      </c>
      <c r="J14" s="87">
        <v>-1.3201157763163092E-2</v>
      </c>
      <c r="K14" s="87">
        <v>-90000</v>
      </c>
      <c r="L14" s="18" t="e">
        <f ca="1">_xll.BDP($I14,L$1)</f>
        <v>#NAME?</v>
      </c>
      <c r="M14" s="18" t="e">
        <f ca="1">_xll.BDP($I14,M$1)</f>
        <v>#NAME?</v>
      </c>
      <c r="N14" s="18" t="e">
        <f ca="1">_xll.BDP($I14,N$1)</f>
        <v>#NAME?</v>
      </c>
      <c r="O14" s="18" t="e">
        <f ca="1">_xll.BDP($I14,O$1)</f>
        <v>#NAME?</v>
      </c>
      <c r="P14" s="18" t="e">
        <f ca="1">_xll.BDP($I14,P$1)</f>
        <v>#NAME?</v>
      </c>
      <c r="Q14" s="18" t="e">
        <f ca="1">_xll.BDP($I14,Q$1)</f>
        <v>#NAME?</v>
      </c>
      <c r="R14" s="18" t="e">
        <f ca="1">_xll.BDP($I14,R$1)</f>
        <v>#NAME?</v>
      </c>
      <c r="S14" s="18" t="e">
        <f ca="1">_xll.BDP($I14,S$1)</f>
        <v>#NAME?</v>
      </c>
      <c r="T14" s="18" t="e">
        <f ca="1">_xll.BDP($I14,T$1)</f>
        <v>#NAME?</v>
      </c>
      <c r="U14" s="18" t="e">
        <f ca="1">_xll.BDP($I14,U$1)</f>
        <v>#NAME?</v>
      </c>
      <c r="V14" s="18" t="e">
        <f ca="1">_xll.BDP($I14,V$1)</f>
        <v>#NAME?</v>
      </c>
      <c r="W14" s="18" t="e">
        <f ca="1">_xll.BDP($I14,W$1)</f>
        <v>#NAME?</v>
      </c>
      <c r="X14" s="18" t="e">
        <f ca="1">_xll.BDP($I14,X$1)</f>
        <v>#NAME?</v>
      </c>
      <c r="Y14" s="18" t="e">
        <f ca="1">_xll.BDP($I14,Y$1)</f>
        <v>#NAME?</v>
      </c>
      <c r="Z14" s="18" t="e">
        <f ca="1">_xll.BDP($I14,Z$1)</f>
        <v>#NAME?</v>
      </c>
      <c r="AA14" s="18" t="e">
        <f ca="1">_xll.BDP($I14,AA$1)</f>
        <v>#NAME?</v>
      </c>
    </row>
    <row r="15" spans="1:28" s="18" customFormat="1" x14ac:dyDescent="0.2">
      <c r="B15" s="28"/>
      <c r="D15" s="12"/>
      <c r="E15" s="78"/>
      <c r="F15" s="12"/>
      <c r="G15" s="12"/>
      <c r="H15" s="12"/>
      <c r="I15" s="18" t="s">
        <v>413</v>
      </c>
      <c r="J15" s="87">
        <v>-2.0588961648969957E-2</v>
      </c>
      <c r="K15" s="87">
        <v>-100000</v>
      </c>
      <c r="L15" s="18" t="e">
        <f ca="1">_xll.BDP($I15,L$1)</f>
        <v>#NAME?</v>
      </c>
      <c r="M15" s="18" t="e">
        <f ca="1">_xll.BDP($I15,M$1)</f>
        <v>#NAME?</v>
      </c>
      <c r="N15" s="18" t="e">
        <f ca="1">_xll.BDP($I15,N$1)</f>
        <v>#NAME?</v>
      </c>
      <c r="O15" s="18" t="e">
        <f ca="1">_xll.BDP($I15,O$1)</f>
        <v>#NAME?</v>
      </c>
      <c r="P15" s="18" t="e">
        <f ca="1">_xll.BDP($I15,P$1)</f>
        <v>#NAME?</v>
      </c>
      <c r="Q15" s="18" t="e">
        <f ca="1">_xll.BDP($I15,Q$1)</f>
        <v>#NAME?</v>
      </c>
      <c r="R15" s="18" t="e">
        <f ca="1">_xll.BDP($I15,R$1)</f>
        <v>#NAME?</v>
      </c>
      <c r="S15" s="18" t="e">
        <f ca="1">_xll.BDP($I15,S$1)</f>
        <v>#NAME?</v>
      </c>
      <c r="T15" s="18" t="e">
        <f ca="1">_xll.BDP($I15,T$1)</f>
        <v>#NAME?</v>
      </c>
      <c r="U15" s="18" t="e">
        <f ca="1">_xll.BDP($I15,U$1)</f>
        <v>#NAME?</v>
      </c>
      <c r="V15" s="18" t="e">
        <f ca="1">_xll.BDP($I15,V$1)</f>
        <v>#NAME?</v>
      </c>
      <c r="W15" s="18" t="e">
        <f ca="1">_xll.BDP($I15,W$1)</f>
        <v>#NAME?</v>
      </c>
      <c r="X15" s="18" t="e">
        <f ca="1">_xll.BDP($I15,X$1)</f>
        <v>#NAME?</v>
      </c>
      <c r="Y15" s="18" t="e">
        <f ca="1">_xll.BDP($I15,Y$1)</f>
        <v>#NAME?</v>
      </c>
      <c r="Z15" s="18" t="e">
        <f ca="1">_xll.BDP($I15,Z$1)</f>
        <v>#NAME?</v>
      </c>
      <c r="AA15" s="18" t="e">
        <f ca="1">_xll.BDP($I15,AA$1)</f>
        <v>#NAME?</v>
      </c>
    </row>
    <row r="16" spans="1:28" x14ac:dyDescent="0.2">
      <c r="A16" s="18" t="s">
        <v>87</v>
      </c>
      <c r="B16" s="28" t="s">
        <v>125</v>
      </c>
      <c r="C16" s="18" t="s">
        <v>456</v>
      </c>
      <c r="D16" s="12">
        <f>VLOOKUP($A16,'ETF - ZDY (fix)'!$A:$AR,44,0)</f>
        <v>43.247728366118238</v>
      </c>
      <c r="E16" s="78">
        <f>(Comparison!$I$19-'Customed Covered_C Equity (fix)'!$E$12-'Customed Covered_C Equity (fix)'!$E$14-'Customed Covered_C Equity (fix)'!$E$15-'Customed Covered_C Equity (fix)'!$E$16-'Customed Covered_C Equity (fix)'!$E$17-'Customed Covered_C Equity (fix)'!$E$18)*'Customed Covered_C Equity (fix)'!D13/SUM('Customed Covered_C Equity (fix)'!$D$10,'Customed Covered_C Equity (fix)'!$D$11,'Customed Covered_C Equity (fix)'!$D$13)</f>
        <v>1.0271554780131552E-2</v>
      </c>
      <c r="F16" s="12" t="s">
        <v>540</v>
      </c>
      <c r="G16" s="12">
        <v>76.19</v>
      </c>
      <c r="H16" s="12">
        <v>17329678</v>
      </c>
      <c r="I16" t="s">
        <v>664</v>
      </c>
      <c r="J16" s="87" t="e">
        <f ca="1">K16*V16/954.6/1000000</f>
        <v>#NAME?</v>
      </c>
      <c r="K16" s="87" t="e">
        <f ca="1">-G16*H16*U16/N16/1000</f>
        <v>#NAME?</v>
      </c>
      <c r="L16" s="18" t="e">
        <f ca="1">_xll.BDP($I16,L$1)</f>
        <v>#NAME?</v>
      </c>
      <c r="M16" s="18" t="e">
        <f ca="1">_xll.BDP($I16,M$1)</f>
        <v>#NAME?</v>
      </c>
      <c r="N16" s="18" t="e">
        <f ca="1">_xll.BDP($I16,N$1)</f>
        <v>#NAME?</v>
      </c>
      <c r="O16" s="18" t="e">
        <f ca="1">_xll.BDP($I16,O$1)</f>
        <v>#NAME?</v>
      </c>
      <c r="P16" s="18" t="e">
        <f ca="1">_xll.BDP($I16,P$1)</f>
        <v>#NAME?</v>
      </c>
      <c r="Q16" s="18" t="e">
        <f ca="1">_xll.BDP($I16,Q$1)</f>
        <v>#NAME?</v>
      </c>
      <c r="R16" s="18" t="e">
        <f ca="1">_xll.BDP($I16,R$1)</f>
        <v>#NAME?</v>
      </c>
      <c r="S16" s="18" t="e">
        <f ca="1">_xll.BDP($I16,S$1)</f>
        <v>#NAME?</v>
      </c>
      <c r="T16" s="18" t="e">
        <f ca="1">_xll.BDP($I16,T$1)</f>
        <v>#NAME?</v>
      </c>
      <c r="U16" s="18" t="e">
        <f ca="1">_xll.BDP($I16,U$1)</f>
        <v>#NAME?</v>
      </c>
      <c r="V16" s="18" t="e">
        <f ca="1">_xll.BDP($I16,V$1)</f>
        <v>#NAME?</v>
      </c>
      <c r="W16" s="18" t="e">
        <f ca="1">_xll.BDP($I16,W$1)</f>
        <v>#NAME?</v>
      </c>
      <c r="X16" s="18" t="e">
        <f ca="1">_xll.BDP($I16,X$1)</f>
        <v>#NAME?</v>
      </c>
      <c r="Y16" s="18" t="e">
        <f ca="1">_xll.BDP($I16,Y$1)</f>
        <v>#NAME?</v>
      </c>
      <c r="Z16" s="18" t="e">
        <f ca="1">_xll.BDP($I16,Z$1)</f>
        <v>#NAME?</v>
      </c>
      <c r="AA16" s="18" t="e">
        <f ca="1">_xll.BDP($I16,AA$1)</f>
        <v>#NAME?</v>
      </c>
    </row>
    <row r="17" spans="1:27" x14ac:dyDescent="0.2">
      <c r="A17" s="18" t="s">
        <v>25</v>
      </c>
      <c r="B17" s="28">
        <v>4.0477360748532876</v>
      </c>
      <c r="C17" s="18" t="s">
        <v>456</v>
      </c>
      <c r="D17" s="12">
        <f>VLOOKUP($A17,'ETF - ZDY (fix)'!$A:$AR,44,0)</f>
        <v>31.403414573250334</v>
      </c>
      <c r="E17" s="78">
        <f>B17/100</f>
        <v>4.0477360748532878E-2</v>
      </c>
      <c r="F17" s="12" t="s">
        <v>492</v>
      </c>
      <c r="G17" s="12">
        <v>151.01</v>
      </c>
      <c r="H17" s="12">
        <v>6746396</v>
      </c>
      <c r="I17" s="18" t="s">
        <v>381</v>
      </c>
      <c r="J17" s="87">
        <v>-8.7469444913924662E-3</v>
      </c>
      <c r="K17" s="87">
        <v>-100000</v>
      </c>
      <c r="L17" s="18" t="e">
        <f ca="1">_xll.BDP($I17,L$1)</f>
        <v>#NAME?</v>
      </c>
      <c r="M17" s="18" t="e">
        <f ca="1">_xll.BDP($I17,M$1)</f>
        <v>#NAME?</v>
      </c>
      <c r="N17" s="18" t="e">
        <f ca="1">_xll.BDP($I17,N$1)</f>
        <v>#NAME?</v>
      </c>
      <c r="O17" s="18" t="e">
        <f ca="1">_xll.BDP($I17,O$1)</f>
        <v>#NAME?</v>
      </c>
      <c r="P17" s="18" t="e">
        <f ca="1">_xll.BDP($I17,P$1)</f>
        <v>#NAME?</v>
      </c>
      <c r="Q17" s="18" t="e">
        <f ca="1">_xll.BDP($I17,Q$1)</f>
        <v>#NAME?</v>
      </c>
      <c r="R17" s="18" t="e">
        <f ca="1">_xll.BDP($I17,R$1)</f>
        <v>#NAME?</v>
      </c>
      <c r="S17" s="18" t="e">
        <f ca="1">_xll.BDP($I17,S$1)</f>
        <v>#NAME?</v>
      </c>
      <c r="T17" s="18" t="e">
        <f ca="1">_xll.BDP($I17,T$1)</f>
        <v>#NAME?</v>
      </c>
      <c r="U17" s="18" t="e">
        <f ca="1">_xll.BDP($I17,U$1)</f>
        <v>#NAME?</v>
      </c>
      <c r="V17" s="18" t="e">
        <f ca="1">_xll.BDP($I17,V$1)</f>
        <v>#NAME?</v>
      </c>
      <c r="W17" s="18" t="e">
        <f ca="1">_xll.BDP($I17,W$1)</f>
        <v>#NAME?</v>
      </c>
      <c r="X17" s="18" t="e">
        <f ca="1">_xll.BDP($I17,X$1)</f>
        <v>#NAME?</v>
      </c>
      <c r="Y17" s="18" t="e">
        <f ca="1">_xll.BDP($I17,Y$1)</f>
        <v>#NAME?</v>
      </c>
      <c r="Z17" s="18" t="e">
        <f ca="1">_xll.BDP($I17,Z$1)</f>
        <v>#NAME?</v>
      </c>
      <c r="AA17" s="18" t="e">
        <f ca="1">_xll.BDP($I17,AA$1)</f>
        <v>#NAME?</v>
      </c>
    </row>
    <row r="18" spans="1:27" s="18" customFormat="1" x14ac:dyDescent="0.2">
      <c r="B18" s="28"/>
      <c r="D18" s="12"/>
      <c r="E18" s="78"/>
      <c r="F18" s="12"/>
      <c r="G18" s="12"/>
      <c r="H18" s="12"/>
      <c r="I18" s="18" t="s">
        <v>382</v>
      </c>
      <c r="J18" s="87">
        <v>-9.4197863753457328E-5</v>
      </c>
      <c r="K18" s="87">
        <v>-70000</v>
      </c>
      <c r="L18" s="18" t="e">
        <f ca="1">_xll.BDP($I18,L$1)</f>
        <v>#NAME?</v>
      </c>
      <c r="M18" s="18" t="e">
        <f ca="1">_xll.BDP($I18,M$1)</f>
        <v>#NAME?</v>
      </c>
      <c r="N18" s="18" t="e">
        <f ca="1">_xll.BDP($I18,N$1)</f>
        <v>#NAME?</v>
      </c>
      <c r="O18" s="18" t="e">
        <f ca="1">_xll.BDP($I18,O$1)</f>
        <v>#NAME?</v>
      </c>
      <c r="P18" s="18" t="e">
        <f ca="1">_xll.BDP($I18,P$1)</f>
        <v>#NAME?</v>
      </c>
      <c r="Q18" s="18" t="e">
        <f ca="1">_xll.BDP($I18,Q$1)</f>
        <v>#NAME?</v>
      </c>
      <c r="R18" s="18" t="e">
        <f ca="1">_xll.BDP($I18,R$1)</f>
        <v>#NAME?</v>
      </c>
      <c r="S18" s="18" t="e">
        <f ca="1">_xll.BDP($I18,S$1)</f>
        <v>#NAME?</v>
      </c>
      <c r="T18" s="18" t="e">
        <f ca="1">_xll.BDP($I18,T$1)</f>
        <v>#NAME?</v>
      </c>
      <c r="U18" s="18" t="e">
        <f ca="1">_xll.BDP($I18,U$1)</f>
        <v>#NAME?</v>
      </c>
      <c r="V18" s="18" t="e">
        <f ca="1">_xll.BDP($I18,V$1)</f>
        <v>#NAME?</v>
      </c>
      <c r="W18" s="18" t="e">
        <f ca="1">_xll.BDP($I18,W$1)</f>
        <v>#NAME?</v>
      </c>
      <c r="X18" s="18" t="e">
        <f ca="1">_xll.BDP($I18,X$1)</f>
        <v>#NAME?</v>
      </c>
      <c r="Y18" s="18" t="e">
        <f ca="1">_xll.BDP($I18,Y$1)</f>
        <v>#NAME?</v>
      </c>
      <c r="Z18" s="18" t="e">
        <f ca="1">_xll.BDP($I18,Z$1)</f>
        <v>#NAME?</v>
      </c>
      <c r="AA18" s="18" t="e">
        <f ca="1">_xll.BDP($I18,AA$1)</f>
        <v>#NAME?</v>
      </c>
    </row>
    <row r="19" spans="1:27" s="18" customFormat="1" x14ac:dyDescent="0.2">
      <c r="B19" s="28"/>
      <c r="D19" s="12"/>
      <c r="E19" s="78"/>
      <c r="F19" s="12"/>
      <c r="G19" s="12"/>
      <c r="H19" s="12"/>
      <c r="I19" s="18" t="s">
        <v>383</v>
      </c>
      <c r="J19" s="87">
        <v>-6.7284188395326657E-5</v>
      </c>
      <c r="K19" s="87">
        <v>-50000</v>
      </c>
      <c r="L19" s="18" t="e">
        <f ca="1">_xll.BDP($I19,L$1)</f>
        <v>#NAME?</v>
      </c>
      <c r="M19" s="18" t="e">
        <f ca="1">_xll.BDP($I19,M$1)</f>
        <v>#NAME?</v>
      </c>
      <c r="N19" s="18" t="e">
        <f ca="1">_xll.BDP($I19,N$1)</f>
        <v>#NAME?</v>
      </c>
      <c r="O19" s="18" t="e">
        <f ca="1">_xll.BDP($I19,O$1)</f>
        <v>#NAME?</v>
      </c>
      <c r="P19" s="18" t="e">
        <f ca="1">_xll.BDP($I19,P$1)</f>
        <v>#NAME?</v>
      </c>
      <c r="Q19" s="18" t="e">
        <f ca="1">_xll.BDP($I19,Q$1)</f>
        <v>#NAME?</v>
      </c>
      <c r="R19" s="18" t="e">
        <f ca="1">_xll.BDP($I19,R$1)</f>
        <v>#NAME?</v>
      </c>
      <c r="S19" s="18" t="e">
        <f ca="1">_xll.BDP($I19,S$1)</f>
        <v>#NAME?</v>
      </c>
      <c r="T19" s="18" t="e">
        <f ca="1">_xll.BDP($I19,T$1)</f>
        <v>#NAME?</v>
      </c>
      <c r="U19" s="18" t="e">
        <f ca="1">_xll.BDP($I19,U$1)</f>
        <v>#NAME?</v>
      </c>
      <c r="V19" s="18" t="e">
        <f ca="1">_xll.BDP($I19,V$1)</f>
        <v>#NAME?</v>
      </c>
      <c r="W19" s="18" t="e">
        <f ca="1">_xll.BDP($I19,W$1)</f>
        <v>#NAME?</v>
      </c>
      <c r="X19" s="18" t="e">
        <f ca="1">_xll.BDP($I19,X$1)</f>
        <v>#NAME?</v>
      </c>
      <c r="Y19" s="18" t="e">
        <f ca="1">_xll.BDP($I19,Y$1)</f>
        <v>#NAME?</v>
      </c>
      <c r="Z19" s="18" t="e">
        <f ca="1">_xll.BDP($I19,Z$1)</f>
        <v>#NAME?</v>
      </c>
      <c r="AA19" s="18" t="e">
        <f ca="1">_xll.BDP($I19,AA$1)</f>
        <v>#NAME?</v>
      </c>
    </row>
    <row r="20" spans="1:27" x14ac:dyDescent="0.2">
      <c r="A20" s="18" t="s">
        <v>37</v>
      </c>
      <c r="B20" s="28">
        <v>1.6487266852480018</v>
      </c>
      <c r="C20" s="18" t="s">
        <v>456</v>
      </c>
      <c r="D20" s="12">
        <f>VLOOKUP($A20,'ETF - ZDY (fix)'!$A:$AR,44,0)</f>
        <v>23.585199880046897</v>
      </c>
      <c r="E20" s="78">
        <f t="shared" ref="E20:E30" si="1">B20/100</f>
        <v>1.6487266852480018E-2</v>
      </c>
      <c r="F20" s="12" t="s">
        <v>524</v>
      </c>
      <c r="G20" s="12">
        <v>247.5</v>
      </c>
      <c r="H20" s="12">
        <v>3860535</v>
      </c>
      <c r="L20" s="18"/>
      <c r="M20" s="18"/>
      <c r="N20" s="18"/>
      <c r="O20" s="18"/>
      <c r="P20" s="18"/>
      <c r="Q20" s="18"/>
      <c r="R20" s="18"/>
      <c r="S20" s="18"/>
      <c r="T20" s="18"/>
      <c r="U20" s="18"/>
      <c r="V20" s="18"/>
      <c r="W20" s="18"/>
      <c r="X20" s="18"/>
      <c r="Y20" s="18"/>
      <c r="Z20" s="18"/>
      <c r="AA20" s="18"/>
    </row>
    <row r="21" spans="1:27" x14ac:dyDescent="0.2">
      <c r="A21" s="18" t="s">
        <v>95</v>
      </c>
      <c r="B21" s="28">
        <v>4.1433853023001221</v>
      </c>
      <c r="C21" s="18" t="s">
        <v>456</v>
      </c>
      <c r="D21" s="12">
        <f>VLOOKUP($A21,'ETF - ZDY (fix)'!$A:$AR,44,0)</f>
        <v>18.935194494063587</v>
      </c>
      <c r="E21" s="78">
        <f t="shared" si="1"/>
        <v>4.1433853023001219E-2</v>
      </c>
      <c r="F21" s="12" t="s">
        <v>529</v>
      </c>
      <c r="G21" s="12">
        <v>52.47</v>
      </c>
      <c r="H21" s="12">
        <v>31250361</v>
      </c>
      <c r="I21" s="18" t="s">
        <v>422</v>
      </c>
      <c r="J21" s="87">
        <v>-6.1363179816537926E-3</v>
      </c>
      <c r="K21" s="87">
        <v>-120000</v>
      </c>
      <c r="L21" s="18" t="e">
        <f ca="1">_xll.BDP($I21,L$1)</f>
        <v>#NAME?</v>
      </c>
      <c r="M21" s="18" t="e">
        <f ca="1">_xll.BDP($I21,M$1)</f>
        <v>#NAME?</v>
      </c>
      <c r="N21" s="18" t="e">
        <f ca="1">_xll.BDP($I21,N$1)</f>
        <v>#NAME?</v>
      </c>
      <c r="O21" s="18" t="e">
        <f ca="1">_xll.BDP($I21,O$1)</f>
        <v>#NAME?</v>
      </c>
      <c r="P21" s="18" t="e">
        <f ca="1">_xll.BDP($I21,P$1)</f>
        <v>#NAME?</v>
      </c>
      <c r="Q21" s="18" t="e">
        <f ca="1">_xll.BDP($I21,Q$1)</f>
        <v>#NAME?</v>
      </c>
      <c r="R21" s="18" t="e">
        <f ca="1">_xll.BDP($I21,R$1)</f>
        <v>#NAME?</v>
      </c>
      <c r="S21" s="18" t="e">
        <f ca="1">_xll.BDP($I21,S$1)</f>
        <v>#NAME?</v>
      </c>
      <c r="T21" s="18" t="e">
        <f ca="1">_xll.BDP($I21,T$1)</f>
        <v>#NAME?</v>
      </c>
      <c r="U21" s="18" t="e">
        <f ca="1">_xll.BDP($I21,U$1)</f>
        <v>#NAME?</v>
      </c>
      <c r="V21" s="18" t="e">
        <f ca="1">_xll.BDP($I21,V$1)</f>
        <v>#NAME?</v>
      </c>
      <c r="W21" s="18" t="e">
        <f ca="1">_xll.BDP($I21,W$1)</f>
        <v>#NAME?</v>
      </c>
      <c r="X21" s="18" t="e">
        <f ca="1">_xll.BDP($I21,X$1)</f>
        <v>#NAME?</v>
      </c>
      <c r="Y21" s="18" t="e">
        <f ca="1">_xll.BDP($I21,Y$1)</f>
        <v>#NAME?</v>
      </c>
      <c r="Z21" s="18" t="e">
        <f ca="1">_xll.BDP($I21,Z$1)</f>
        <v>#NAME?</v>
      </c>
      <c r="AA21" s="18" t="e">
        <f ca="1">_xll.BDP($I21,AA$1)</f>
        <v>#NAME?</v>
      </c>
    </row>
    <row r="22" spans="1:27" s="18" customFormat="1" x14ac:dyDescent="0.2">
      <c r="B22" s="28"/>
      <c r="D22" s="12"/>
      <c r="E22" s="78"/>
      <c r="F22" s="12"/>
      <c r="G22" s="12"/>
      <c r="H22" s="12"/>
      <c r="I22" s="18" t="s">
        <v>423</v>
      </c>
      <c r="J22" s="87">
        <v>-2.6913675358130663E-4</v>
      </c>
      <c r="K22" s="87">
        <v>-200000</v>
      </c>
      <c r="L22" s="18" t="e">
        <f ca="1">_xll.BDP($I22,L$1)</f>
        <v>#NAME?</v>
      </c>
      <c r="M22" s="18" t="e">
        <f ca="1">_xll.BDP($I22,M$1)</f>
        <v>#NAME?</v>
      </c>
      <c r="N22" s="18" t="e">
        <f ca="1">_xll.BDP($I22,N$1)</f>
        <v>#NAME?</v>
      </c>
      <c r="O22" s="18" t="e">
        <f ca="1">_xll.BDP($I22,O$1)</f>
        <v>#NAME?</v>
      </c>
      <c r="P22" s="18" t="e">
        <f ca="1">_xll.BDP($I22,P$1)</f>
        <v>#NAME?</v>
      </c>
      <c r="Q22" s="18" t="e">
        <f ca="1">_xll.BDP($I22,Q$1)</f>
        <v>#NAME?</v>
      </c>
      <c r="R22" s="18" t="e">
        <f ca="1">_xll.BDP($I22,R$1)</f>
        <v>#NAME?</v>
      </c>
      <c r="S22" s="18" t="e">
        <f ca="1">_xll.BDP($I22,S$1)</f>
        <v>#NAME?</v>
      </c>
      <c r="T22" s="18" t="e">
        <f ca="1">_xll.BDP($I22,T$1)</f>
        <v>#NAME?</v>
      </c>
      <c r="U22" s="18" t="e">
        <f ca="1">_xll.BDP($I22,U$1)</f>
        <v>#NAME?</v>
      </c>
      <c r="V22" s="18" t="e">
        <f ca="1">_xll.BDP($I22,V$1)</f>
        <v>#NAME?</v>
      </c>
      <c r="W22" s="18" t="e">
        <f ca="1">_xll.BDP($I22,W$1)</f>
        <v>#NAME?</v>
      </c>
      <c r="X22" s="18" t="e">
        <f ca="1">_xll.BDP($I22,X$1)</f>
        <v>#NAME?</v>
      </c>
      <c r="Y22" s="18" t="e">
        <f ca="1">_xll.BDP($I22,Y$1)</f>
        <v>#NAME?</v>
      </c>
      <c r="Z22" s="18" t="e">
        <f ca="1">_xll.BDP($I22,Z$1)</f>
        <v>#NAME?</v>
      </c>
      <c r="AA22" s="18" t="e">
        <f ca="1">_xll.BDP($I22,AA$1)</f>
        <v>#NAME?</v>
      </c>
    </row>
    <row r="23" spans="1:27" x14ac:dyDescent="0.2">
      <c r="A23" s="18" t="s">
        <v>53</v>
      </c>
      <c r="B23" s="28">
        <v>3.7703313965047927</v>
      </c>
      <c r="C23" s="18" t="s">
        <v>456</v>
      </c>
      <c r="D23" s="12">
        <f>VLOOKUP($A23,'ETF - ZDY (fix)'!$A:$AR,44,0)</f>
        <v>18.738383869523556</v>
      </c>
      <c r="E23" s="78">
        <f t="shared" si="1"/>
        <v>3.7703313965047926E-2</v>
      </c>
      <c r="F23" s="12" t="s">
        <v>535</v>
      </c>
      <c r="G23" s="12">
        <v>60.98</v>
      </c>
      <c r="H23" s="12">
        <v>29133763</v>
      </c>
      <c r="I23" s="18" t="s">
        <v>392</v>
      </c>
      <c r="J23" s="87">
        <v>-1.3456837679065331E-3</v>
      </c>
      <c r="K23" s="87">
        <v>-200000</v>
      </c>
      <c r="L23" s="18" t="e">
        <f ca="1">_xll.BDP($I23,L$1)</f>
        <v>#NAME?</v>
      </c>
      <c r="M23" s="18" t="e">
        <f ca="1">_xll.BDP($I23,M$1)</f>
        <v>#NAME?</v>
      </c>
      <c r="N23" s="18" t="e">
        <f ca="1">_xll.BDP($I23,N$1)</f>
        <v>#NAME?</v>
      </c>
      <c r="O23" s="18" t="e">
        <f ca="1">_xll.BDP($I23,O$1)</f>
        <v>#NAME?</v>
      </c>
      <c r="P23" s="18" t="e">
        <f ca="1">_xll.BDP($I23,P$1)</f>
        <v>#NAME?</v>
      </c>
      <c r="Q23" s="18" t="e">
        <f ca="1">_xll.BDP($I23,Q$1)</f>
        <v>#NAME?</v>
      </c>
      <c r="R23" s="18" t="e">
        <f ca="1">_xll.BDP($I23,R$1)</f>
        <v>#NAME?</v>
      </c>
      <c r="S23" s="18" t="e">
        <f ca="1">_xll.BDP($I23,S$1)</f>
        <v>#NAME?</v>
      </c>
      <c r="T23" s="18" t="e">
        <f ca="1">_xll.BDP($I23,T$1)</f>
        <v>#NAME?</v>
      </c>
      <c r="U23" s="18" t="e">
        <f ca="1">_xll.BDP($I23,U$1)</f>
        <v>#NAME?</v>
      </c>
      <c r="V23" s="18" t="e">
        <f ca="1">_xll.BDP($I23,V$1)</f>
        <v>#NAME?</v>
      </c>
      <c r="W23" s="18" t="e">
        <f ca="1">_xll.BDP($I23,W$1)</f>
        <v>#NAME?</v>
      </c>
      <c r="X23" s="18" t="e">
        <f ca="1">_xll.BDP($I23,X$1)</f>
        <v>#NAME?</v>
      </c>
      <c r="Y23" s="18" t="e">
        <f ca="1">_xll.BDP($I23,Y$1)</f>
        <v>#NAME?</v>
      </c>
      <c r="Z23" s="18" t="e">
        <f ca="1">_xll.BDP($I23,Z$1)</f>
        <v>#NAME?</v>
      </c>
      <c r="AA23" s="18" t="e">
        <f ca="1">_xll.BDP($I23,AA$1)</f>
        <v>#NAME?</v>
      </c>
    </row>
    <row r="24" spans="1:27" s="18" customFormat="1" x14ac:dyDescent="0.2">
      <c r="B24" s="28"/>
      <c r="D24" s="12"/>
      <c r="E24" s="78"/>
      <c r="F24" s="12"/>
      <c r="G24" s="12"/>
      <c r="H24" s="12"/>
      <c r="I24" s="18" t="s">
        <v>393</v>
      </c>
      <c r="J24" s="87">
        <v>-1.21111539111588E-4</v>
      </c>
      <c r="K24" s="87">
        <v>-90000</v>
      </c>
      <c r="L24" s="18" t="e">
        <f ca="1">_xll.BDP($I24,L$1)</f>
        <v>#NAME?</v>
      </c>
      <c r="M24" s="18" t="e">
        <f ca="1">_xll.BDP($I24,M$1)</f>
        <v>#NAME?</v>
      </c>
      <c r="N24" s="18" t="e">
        <f ca="1">_xll.BDP($I24,N$1)</f>
        <v>#NAME?</v>
      </c>
      <c r="O24" s="18" t="e">
        <f ca="1">_xll.BDP($I24,O$1)</f>
        <v>#NAME?</v>
      </c>
      <c r="P24" s="18" t="e">
        <f ca="1">_xll.BDP($I24,P$1)</f>
        <v>#NAME?</v>
      </c>
      <c r="Q24" s="18" t="e">
        <f ca="1">_xll.BDP($I24,Q$1)</f>
        <v>#NAME?</v>
      </c>
      <c r="R24" s="18" t="e">
        <f ca="1">_xll.BDP($I24,R$1)</f>
        <v>#NAME?</v>
      </c>
      <c r="S24" s="18" t="e">
        <f ca="1">_xll.BDP($I24,S$1)</f>
        <v>#NAME?</v>
      </c>
      <c r="T24" s="18" t="e">
        <f ca="1">_xll.BDP($I24,T$1)</f>
        <v>#NAME?</v>
      </c>
      <c r="U24" s="18" t="e">
        <f ca="1">_xll.BDP($I24,U$1)</f>
        <v>#NAME?</v>
      </c>
      <c r="V24" s="18" t="e">
        <f ca="1">_xll.BDP($I24,V$1)</f>
        <v>#NAME?</v>
      </c>
      <c r="W24" s="18" t="e">
        <f ca="1">_xll.BDP($I24,W$1)</f>
        <v>#NAME?</v>
      </c>
      <c r="X24" s="18" t="e">
        <f ca="1">_xll.BDP($I24,X$1)</f>
        <v>#NAME?</v>
      </c>
      <c r="Y24" s="18" t="e">
        <f ca="1">_xll.BDP($I24,Y$1)</f>
        <v>#NAME?</v>
      </c>
      <c r="Z24" s="18" t="e">
        <f ca="1">_xll.BDP($I24,Z$1)</f>
        <v>#NAME?</v>
      </c>
      <c r="AA24" s="18" t="e">
        <f ca="1">_xll.BDP($I24,AA$1)</f>
        <v>#NAME?</v>
      </c>
    </row>
    <row r="25" spans="1:27" x14ac:dyDescent="0.2">
      <c r="A25" s="18" t="s">
        <v>101</v>
      </c>
      <c r="B25" s="28">
        <v>3.7870674641621234</v>
      </c>
      <c r="C25" s="15" t="s">
        <v>456</v>
      </c>
      <c r="D25" s="12">
        <f>VLOOKUP($A25,'ETF - ZDY (fix)'!$A:$AR,44,0)</f>
        <v>12.200567065626936</v>
      </c>
      <c r="E25" s="78">
        <f t="shared" si="1"/>
        <v>3.7870674641621235E-2</v>
      </c>
      <c r="F25" s="12" t="s">
        <v>560</v>
      </c>
      <c r="G25" s="12">
        <v>141.79</v>
      </c>
      <c r="H25" s="12">
        <v>7786869</v>
      </c>
      <c r="I25" s="18" t="s">
        <v>424</v>
      </c>
      <c r="J25" s="87">
        <v>-1.3456837679065331E-4</v>
      </c>
      <c r="K25" s="87">
        <v>-100000</v>
      </c>
      <c r="L25" s="18" t="e">
        <f ca="1">_xll.BDP($I25,L$1)</f>
        <v>#NAME?</v>
      </c>
      <c r="M25" s="18" t="e">
        <f ca="1">_xll.BDP($I25,M$1)</f>
        <v>#NAME?</v>
      </c>
      <c r="N25" s="18" t="e">
        <f ca="1">_xll.BDP($I25,N$1)</f>
        <v>#NAME?</v>
      </c>
      <c r="O25" s="18" t="e">
        <f ca="1">_xll.BDP($I25,O$1)</f>
        <v>#NAME?</v>
      </c>
      <c r="P25" s="18" t="e">
        <f ca="1">_xll.BDP($I25,P$1)</f>
        <v>#NAME?</v>
      </c>
      <c r="Q25" s="18" t="e">
        <f ca="1">_xll.BDP($I25,Q$1)</f>
        <v>#NAME?</v>
      </c>
      <c r="R25" s="18" t="e">
        <f ca="1">_xll.BDP($I25,R$1)</f>
        <v>#NAME?</v>
      </c>
      <c r="S25" s="18" t="e">
        <f ca="1">_xll.BDP($I25,S$1)</f>
        <v>#NAME?</v>
      </c>
      <c r="T25" s="18" t="e">
        <f ca="1">_xll.BDP($I25,T$1)</f>
        <v>#NAME?</v>
      </c>
      <c r="U25" s="18" t="e">
        <f ca="1">_xll.BDP($I25,U$1)</f>
        <v>#NAME?</v>
      </c>
      <c r="V25" s="18" t="e">
        <f ca="1">_xll.BDP($I25,V$1)</f>
        <v>#NAME?</v>
      </c>
      <c r="W25" s="18" t="e">
        <f ca="1">_xll.BDP($I25,W$1)</f>
        <v>#NAME?</v>
      </c>
      <c r="X25" s="18" t="e">
        <f ca="1">_xll.BDP($I25,X$1)</f>
        <v>#NAME?</v>
      </c>
      <c r="Y25" s="18" t="e">
        <f ca="1">_xll.BDP($I25,Y$1)</f>
        <v>#NAME?</v>
      </c>
      <c r="Z25" s="18" t="e">
        <f ca="1">_xll.BDP($I25,Z$1)</f>
        <v>#NAME?</v>
      </c>
      <c r="AA25" s="18" t="e">
        <f ca="1">_xll.BDP($I25,AA$1)</f>
        <v>#NAME?</v>
      </c>
    </row>
    <row r="26" spans="1:27" x14ac:dyDescent="0.2">
      <c r="A26" s="18" t="s">
        <v>20</v>
      </c>
      <c r="B26" s="28" t="s">
        <v>125</v>
      </c>
      <c r="C26" s="18" t="s">
        <v>222</v>
      </c>
      <c r="D26" s="12">
        <f>VLOOKUP($A26,'ETF - ZDY (fix)'!$A:$AR,44,0)</f>
        <v>119.26354698035802</v>
      </c>
      <c r="E26" s="78">
        <f>Comparison!I20-'Customed Covered_C Equity (fix)'!E20</f>
        <v>9.805916571635355E-3</v>
      </c>
      <c r="F26" s="12" t="s">
        <v>484</v>
      </c>
      <c r="G26" s="12">
        <v>91.86</v>
      </c>
      <c r="H26" s="12">
        <v>28795031</v>
      </c>
      <c r="I26" t="s">
        <v>665</v>
      </c>
      <c r="J26" s="87" t="e">
        <f ca="1">K26*V26/954.6/1000000</f>
        <v>#NAME?</v>
      </c>
      <c r="K26" s="87" t="e">
        <f ca="1">-G26*H26*U26/N26/1000</f>
        <v>#NAME?</v>
      </c>
      <c r="L26" s="18" t="e">
        <f ca="1">_xll.BDP($I26,L$1)</f>
        <v>#NAME?</v>
      </c>
      <c r="M26" s="18" t="e">
        <f ca="1">_xll.BDP($I26,M$1)</f>
        <v>#NAME?</v>
      </c>
      <c r="N26" s="18" t="e">
        <f ca="1">_xll.BDP($I26,N$1)</f>
        <v>#NAME?</v>
      </c>
      <c r="O26" s="18" t="e">
        <f ca="1">_xll.BDP($I26,O$1)</f>
        <v>#NAME?</v>
      </c>
      <c r="P26" s="18" t="e">
        <f ca="1">_xll.BDP($I26,P$1)</f>
        <v>#NAME?</v>
      </c>
      <c r="Q26" s="18" t="e">
        <f ca="1">_xll.BDP($I26,Q$1)</f>
        <v>#NAME?</v>
      </c>
      <c r="R26" s="18" t="e">
        <f ca="1">_xll.BDP($I26,R$1)</f>
        <v>#NAME?</v>
      </c>
      <c r="S26" s="18" t="e">
        <f ca="1">_xll.BDP($I26,S$1)</f>
        <v>#NAME?</v>
      </c>
      <c r="T26" s="18" t="e">
        <f ca="1">_xll.BDP($I26,T$1)</f>
        <v>#NAME?</v>
      </c>
      <c r="U26" s="18" t="e">
        <f ca="1">_xll.BDP($I26,U$1)</f>
        <v>#NAME?</v>
      </c>
      <c r="V26" s="18" t="e">
        <f ca="1">_xll.BDP($I26,V$1)</f>
        <v>#NAME?</v>
      </c>
      <c r="W26" s="18" t="e">
        <f ca="1">_xll.BDP($I26,W$1)</f>
        <v>#NAME?</v>
      </c>
      <c r="X26" s="18" t="e">
        <f ca="1">_xll.BDP($I26,X$1)</f>
        <v>#NAME?</v>
      </c>
      <c r="Y26" s="18" t="e">
        <f ca="1">_xll.BDP($I26,Y$1)</f>
        <v>#NAME?</v>
      </c>
      <c r="Z26" s="18" t="e">
        <f ca="1">_xll.BDP($I26,Z$1)</f>
        <v>#NAME?</v>
      </c>
      <c r="AA26" s="18" t="e">
        <f ca="1">_xll.BDP($I26,AA$1)</f>
        <v>#NAME?</v>
      </c>
    </row>
    <row r="27" spans="1:27" x14ac:dyDescent="0.2">
      <c r="A27" s="18" t="s">
        <v>16</v>
      </c>
      <c r="B27" s="28">
        <v>3.9994083428364648</v>
      </c>
      <c r="C27" s="18" t="s">
        <v>222</v>
      </c>
      <c r="D27" s="12">
        <f>VLOOKUP($A27,'ETF - ZDY (fix)'!$A:$AR,44,0)</f>
        <v>105.6165512959207</v>
      </c>
      <c r="E27" s="78">
        <f t="shared" si="1"/>
        <v>3.9994083428364649E-2</v>
      </c>
      <c r="F27" s="12" t="s">
        <v>513</v>
      </c>
      <c r="G27" s="12">
        <v>167.82</v>
      </c>
      <c r="H27" s="12">
        <v>9615014</v>
      </c>
      <c r="I27" s="18" t="s">
        <v>390</v>
      </c>
      <c r="J27" s="87">
        <v>-9.6216389405317116E-3</v>
      </c>
      <c r="K27" s="87">
        <v>-110000</v>
      </c>
      <c r="L27" s="18" t="e">
        <f ca="1">_xll.BDP($I27,L$1)</f>
        <v>#NAME?</v>
      </c>
      <c r="M27" s="18" t="e">
        <f ca="1">_xll.BDP($I27,M$1)</f>
        <v>#NAME?</v>
      </c>
      <c r="N27" s="18" t="e">
        <f ca="1">_xll.BDP($I27,N$1)</f>
        <v>#NAME?</v>
      </c>
      <c r="O27" s="18" t="e">
        <f ca="1">_xll.BDP($I27,O$1)</f>
        <v>#NAME?</v>
      </c>
      <c r="P27" s="18" t="e">
        <f ca="1">_xll.BDP($I27,P$1)</f>
        <v>#NAME?</v>
      </c>
      <c r="Q27" s="18" t="e">
        <f ca="1">_xll.BDP($I27,Q$1)</f>
        <v>#NAME?</v>
      </c>
      <c r="R27" s="18" t="e">
        <f ca="1">_xll.BDP($I27,R$1)</f>
        <v>#NAME?</v>
      </c>
      <c r="S27" s="18" t="e">
        <f ca="1">_xll.BDP($I27,S$1)</f>
        <v>#NAME?</v>
      </c>
      <c r="T27" s="18" t="e">
        <f ca="1">_xll.BDP($I27,T$1)</f>
        <v>#NAME?</v>
      </c>
      <c r="U27" s="18" t="e">
        <f ca="1">_xll.BDP($I27,U$1)</f>
        <v>#NAME?</v>
      </c>
      <c r="V27" s="18" t="e">
        <f ca="1">_xll.BDP($I27,V$1)</f>
        <v>#NAME?</v>
      </c>
      <c r="W27" s="18" t="e">
        <f ca="1">_xll.BDP($I27,W$1)</f>
        <v>#NAME?</v>
      </c>
      <c r="X27" s="18" t="e">
        <f ca="1">_xll.BDP($I27,X$1)</f>
        <v>#NAME?</v>
      </c>
      <c r="Y27" s="18" t="e">
        <f ca="1">_xll.BDP($I27,Y$1)</f>
        <v>#NAME?</v>
      </c>
      <c r="Z27" s="18" t="e">
        <f ca="1">_xll.BDP($I27,Z$1)</f>
        <v>#NAME?</v>
      </c>
      <c r="AA27" s="18" t="e">
        <f ca="1">_xll.BDP($I27,AA$1)</f>
        <v>#NAME?</v>
      </c>
    </row>
    <row r="28" spans="1:27" x14ac:dyDescent="0.2">
      <c r="A28" s="18" t="s">
        <v>65</v>
      </c>
      <c r="B28" s="28">
        <v>2.0356692534019589</v>
      </c>
      <c r="C28" s="18" t="s">
        <v>449</v>
      </c>
      <c r="D28" s="12">
        <f>VLOOKUP($A28,'ETF - ZDY (fix)'!$A:$AR,44,0)</f>
        <v>52.660921061587381</v>
      </c>
      <c r="E28" s="78">
        <f t="shared" si="1"/>
        <v>2.0356692534019588E-2</v>
      </c>
      <c r="F28" s="12" t="s">
        <v>450</v>
      </c>
      <c r="G28" s="12">
        <v>98.7</v>
      </c>
      <c r="H28" s="12">
        <v>3614234</v>
      </c>
      <c r="I28" s="18" t="s">
        <v>425</v>
      </c>
      <c r="J28" s="87">
        <v>-2.6913675358130663E-4</v>
      </c>
      <c r="K28" s="87">
        <v>-40000</v>
      </c>
      <c r="L28" s="18" t="e">
        <f ca="1">_xll.BDP($I28,L$1)</f>
        <v>#NAME?</v>
      </c>
      <c r="M28" s="18" t="e">
        <f ca="1">_xll.BDP($I28,M$1)</f>
        <v>#NAME?</v>
      </c>
      <c r="N28" s="18" t="e">
        <f ca="1">_xll.BDP($I28,N$1)</f>
        <v>#NAME?</v>
      </c>
      <c r="O28" s="18" t="e">
        <f ca="1">_xll.BDP($I28,O$1)</f>
        <v>#NAME?</v>
      </c>
      <c r="P28" s="18" t="e">
        <f ca="1">_xll.BDP($I28,P$1)</f>
        <v>#NAME?</v>
      </c>
      <c r="Q28" s="18" t="e">
        <f ca="1">_xll.BDP($I28,Q$1)</f>
        <v>#NAME?</v>
      </c>
      <c r="R28" s="18" t="e">
        <f ca="1">_xll.BDP($I28,R$1)</f>
        <v>#NAME?</v>
      </c>
      <c r="S28" s="18" t="e">
        <f ca="1">_xll.BDP($I28,S$1)</f>
        <v>#NAME?</v>
      </c>
      <c r="T28" s="18" t="e">
        <f ca="1">_xll.BDP($I28,T$1)</f>
        <v>#NAME?</v>
      </c>
      <c r="U28" s="18" t="e">
        <f ca="1">_xll.BDP($I28,U$1)</f>
        <v>#NAME?</v>
      </c>
      <c r="V28" s="18" t="e">
        <f ca="1">_xll.BDP($I28,V$1)</f>
        <v>#NAME?</v>
      </c>
      <c r="W28" s="18" t="e">
        <f ca="1">_xll.BDP($I28,W$1)</f>
        <v>#NAME?</v>
      </c>
      <c r="X28" s="18" t="e">
        <f ca="1">_xll.BDP($I28,X$1)</f>
        <v>#NAME?</v>
      </c>
      <c r="Y28" s="18" t="e">
        <f ca="1">_xll.BDP($I28,Y$1)</f>
        <v>#NAME?</v>
      </c>
      <c r="Z28" s="18" t="e">
        <f ca="1">_xll.BDP($I28,Z$1)</f>
        <v>#NAME?</v>
      </c>
      <c r="AA28" s="18" t="e">
        <f ca="1">_xll.BDP($I28,AA$1)</f>
        <v>#NAME?</v>
      </c>
    </row>
    <row r="29" spans="1:27" s="18" customFormat="1" x14ac:dyDescent="0.2">
      <c r="B29" s="28"/>
      <c r="D29" s="12"/>
      <c r="E29" s="78"/>
      <c r="F29" s="12"/>
      <c r="G29" s="12"/>
      <c r="H29" s="12"/>
      <c r="I29" s="18" t="s">
        <v>426</v>
      </c>
      <c r="J29" s="87">
        <v>-2.0454393272179307E-3</v>
      </c>
      <c r="K29" s="87">
        <v>-40000</v>
      </c>
      <c r="L29" s="18" t="e">
        <f ca="1">_xll.BDP($I29,L$1)</f>
        <v>#NAME?</v>
      </c>
      <c r="M29" s="18" t="e">
        <f ca="1">_xll.BDP($I29,M$1)</f>
        <v>#NAME?</v>
      </c>
      <c r="N29" s="18" t="e">
        <f ca="1">_xll.BDP($I29,N$1)</f>
        <v>#NAME?</v>
      </c>
      <c r="O29" s="18" t="e">
        <f ca="1">_xll.BDP($I29,O$1)</f>
        <v>#NAME?</v>
      </c>
      <c r="P29" s="18" t="e">
        <f ca="1">_xll.BDP($I29,P$1)</f>
        <v>#NAME?</v>
      </c>
      <c r="Q29" s="18" t="e">
        <f ca="1">_xll.BDP($I29,Q$1)</f>
        <v>#NAME?</v>
      </c>
      <c r="R29" s="18" t="e">
        <f ca="1">_xll.BDP($I29,R$1)</f>
        <v>#NAME?</v>
      </c>
      <c r="S29" s="18" t="e">
        <f ca="1">_xll.BDP($I29,S$1)</f>
        <v>#NAME?</v>
      </c>
      <c r="T29" s="18" t="e">
        <f ca="1">_xll.BDP($I29,T$1)</f>
        <v>#NAME?</v>
      </c>
      <c r="U29" s="18" t="e">
        <f ca="1">_xll.BDP($I29,U$1)</f>
        <v>#NAME?</v>
      </c>
      <c r="V29" s="18" t="e">
        <f ca="1">_xll.BDP($I29,V$1)</f>
        <v>#NAME?</v>
      </c>
      <c r="W29" s="18" t="e">
        <f ca="1">_xll.BDP($I29,W$1)</f>
        <v>#NAME?</v>
      </c>
      <c r="X29" s="18" t="e">
        <f ca="1">_xll.BDP($I29,X$1)</f>
        <v>#NAME?</v>
      </c>
      <c r="Y29" s="18" t="e">
        <f ca="1">_xll.BDP($I29,Y$1)</f>
        <v>#NAME?</v>
      </c>
      <c r="Z29" s="18" t="e">
        <f ca="1">_xll.BDP($I29,Z$1)</f>
        <v>#NAME?</v>
      </c>
      <c r="AA29" s="18" t="e">
        <f ca="1">_xll.BDP($I29,AA$1)</f>
        <v>#NAME?</v>
      </c>
    </row>
    <row r="30" spans="1:27" x14ac:dyDescent="0.2">
      <c r="A30" s="18" t="s">
        <v>42</v>
      </c>
      <c r="B30" s="28">
        <v>2.7876911650067817</v>
      </c>
      <c r="C30" s="18" t="s">
        <v>449</v>
      </c>
      <c r="D30" s="12">
        <f>VLOOKUP($A30,'ETF - ZDY (fix)'!$A:$AR,44,0)</f>
        <v>47.661424107896899</v>
      </c>
      <c r="E30" s="78">
        <f t="shared" si="1"/>
        <v>2.7876911650067816E-2</v>
      </c>
      <c r="F30" s="12" t="s">
        <v>506</v>
      </c>
      <c r="G30" s="12">
        <v>79.37</v>
      </c>
      <c r="H30" s="12">
        <v>8705000</v>
      </c>
      <c r="I30" s="18" t="s">
        <v>417</v>
      </c>
      <c r="J30" s="87">
        <v>-1.61482052148784E-4</v>
      </c>
      <c r="K30" s="87">
        <v>-120000</v>
      </c>
      <c r="L30" s="18" t="e">
        <f ca="1">_xll.BDP($I30,L$1)</f>
        <v>#NAME?</v>
      </c>
      <c r="M30" s="18" t="e">
        <f ca="1">_xll.BDP($I30,M$1)</f>
        <v>#NAME?</v>
      </c>
      <c r="N30" s="18" t="e">
        <f ca="1">_xll.BDP($I30,N$1)</f>
        <v>#NAME?</v>
      </c>
      <c r="O30" s="18" t="e">
        <f ca="1">_xll.BDP($I30,O$1)</f>
        <v>#NAME?</v>
      </c>
      <c r="P30" s="18" t="e">
        <f ca="1">_xll.BDP($I30,P$1)</f>
        <v>#NAME?</v>
      </c>
      <c r="Q30" s="18" t="e">
        <f ca="1">_xll.BDP($I30,Q$1)</f>
        <v>#NAME?</v>
      </c>
      <c r="R30" s="18" t="e">
        <f ca="1">_xll.BDP($I30,R$1)</f>
        <v>#NAME?</v>
      </c>
      <c r="S30" s="18" t="e">
        <f ca="1">_xll.BDP($I30,S$1)</f>
        <v>#NAME?</v>
      </c>
      <c r="T30" s="18" t="e">
        <f ca="1">_xll.BDP($I30,T$1)</f>
        <v>#NAME?</v>
      </c>
      <c r="U30" s="18" t="e">
        <f ca="1">_xll.BDP($I30,U$1)</f>
        <v>#NAME?</v>
      </c>
      <c r="V30" s="18" t="e">
        <f ca="1">_xll.BDP($I30,V$1)</f>
        <v>#NAME?</v>
      </c>
      <c r="W30" s="18" t="e">
        <f ca="1">_xll.BDP($I30,W$1)</f>
        <v>#NAME?</v>
      </c>
      <c r="X30" s="18" t="e">
        <f ca="1">_xll.BDP($I30,X$1)</f>
        <v>#NAME?</v>
      </c>
      <c r="Y30" s="18" t="e">
        <f ca="1">_xll.BDP($I30,Y$1)</f>
        <v>#NAME?</v>
      </c>
      <c r="Z30" s="18" t="e">
        <f ca="1">_xll.BDP($I30,Z$1)</f>
        <v>#NAME?</v>
      </c>
      <c r="AA30" s="18" t="e">
        <f ca="1">_xll.BDP($I30,AA$1)</f>
        <v>#NAME?</v>
      </c>
    </row>
    <row r="31" spans="1:27" x14ac:dyDescent="0.2">
      <c r="A31" s="18" t="s">
        <v>107</v>
      </c>
      <c r="B31" s="28" t="s">
        <v>125</v>
      </c>
      <c r="C31" s="18" t="s">
        <v>449</v>
      </c>
      <c r="D31" s="12">
        <f>VLOOKUP($A31,'ETF - ZDY (fix)'!$A:$AR,44,0)</f>
        <v>37.508010168580483</v>
      </c>
      <c r="E31" s="78">
        <f>(Comparison!$I$21-'Customed Covered_C Equity (fix)'!$E$21-'Customed Covered_C Equity (fix)'!$E$22-'Customed Covered_C Equity (fix)'!$E$26)*'Customed Covered_C Equity (fix)'!D23/SUM('Customed Covered_C Equity (fix)'!$D$23:$D$25)</f>
        <v>4.6255824793758379E-2</v>
      </c>
      <c r="F31" s="12" t="s">
        <v>490</v>
      </c>
      <c r="G31" s="12">
        <v>49.21</v>
      </c>
      <c r="H31" s="12">
        <v>8463807</v>
      </c>
      <c r="I31" t="s">
        <v>666</v>
      </c>
      <c r="J31" s="87" t="e">
        <f ca="1">K31*V31/954.6/1000000</f>
        <v>#NAME?</v>
      </c>
      <c r="K31" s="87" t="e">
        <f ca="1">-G31*H31*U31/N31/1000</f>
        <v>#NAME?</v>
      </c>
      <c r="L31" s="18" t="e">
        <f ca="1">_xll.BDP($I31,L$1)</f>
        <v>#NAME?</v>
      </c>
      <c r="M31" s="18" t="e">
        <f ca="1">_xll.BDP($I31,M$1)</f>
        <v>#NAME?</v>
      </c>
      <c r="N31" s="18" t="e">
        <f ca="1">_xll.BDP($I31,N$1)</f>
        <v>#NAME?</v>
      </c>
      <c r="O31" s="18" t="e">
        <f ca="1">_xll.BDP($I31,O$1)</f>
        <v>#NAME?</v>
      </c>
      <c r="P31" s="18" t="e">
        <f ca="1">_xll.BDP($I31,P$1)</f>
        <v>#NAME?</v>
      </c>
      <c r="Q31" s="18" t="e">
        <f ca="1">_xll.BDP($I31,Q$1)</f>
        <v>#NAME?</v>
      </c>
      <c r="R31" s="18" t="e">
        <f ca="1">_xll.BDP($I31,R$1)</f>
        <v>#NAME?</v>
      </c>
      <c r="S31" s="18" t="e">
        <f ca="1">_xll.BDP($I31,S$1)</f>
        <v>#NAME?</v>
      </c>
      <c r="T31" s="18" t="e">
        <f ca="1">_xll.BDP($I31,T$1)</f>
        <v>#NAME?</v>
      </c>
      <c r="U31" s="18" t="e">
        <f ca="1">_xll.BDP($I31,U$1)</f>
        <v>#NAME?</v>
      </c>
      <c r="V31" s="18" t="e">
        <f ca="1">_xll.BDP($I31,V$1)</f>
        <v>#NAME?</v>
      </c>
      <c r="W31" s="18" t="e">
        <f ca="1">_xll.BDP($I31,W$1)</f>
        <v>#NAME?</v>
      </c>
      <c r="X31" s="18" t="e">
        <f ca="1">_xll.BDP($I31,X$1)</f>
        <v>#NAME?</v>
      </c>
      <c r="Y31" s="18" t="e">
        <f ca="1">_xll.BDP($I31,Y$1)</f>
        <v>#NAME?</v>
      </c>
      <c r="Z31" s="18" t="e">
        <f ca="1">_xll.BDP($I31,Z$1)</f>
        <v>#NAME?</v>
      </c>
      <c r="AA31" s="18" t="e">
        <f ca="1">_xll.BDP($I31,AA$1)</f>
        <v>#NAME?</v>
      </c>
    </row>
    <row r="32" spans="1:27" x14ac:dyDescent="0.2">
      <c r="A32" s="18" t="s">
        <v>58</v>
      </c>
      <c r="B32" s="28" t="s">
        <v>125</v>
      </c>
      <c r="C32" s="18" t="s">
        <v>449</v>
      </c>
      <c r="D32" s="12">
        <f>VLOOKUP($A32,'ETF - ZDY (fix)'!$A:$AR,44,0)</f>
        <v>23.176430437326221</v>
      </c>
      <c r="E32" s="78">
        <f>(Comparison!$I$21-'Customed Covered_C Equity (fix)'!$E$21-'Customed Covered_C Equity (fix)'!$E$22-'Customed Covered_C Equity (fix)'!$E$26)*'Customed Covered_C Equity (fix)'!D24/SUM('Customed Covered_C Equity (fix)'!$D$23:$D$25)</f>
        <v>2.8581758958562822E-2</v>
      </c>
      <c r="F32" s="12" t="s">
        <v>453</v>
      </c>
      <c r="G32" s="12">
        <v>13.02</v>
      </c>
      <c r="H32" s="12">
        <v>14067504</v>
      </c>
      <c r="I32" t="s">
        <v>667</v>
      </c>
      <c r="J32" s="87" t="e">
        <f ca="1">K32*V32/954.6/1000000</f>
        <v>#NAME?</v>
      </c>
      <c r="K32" s="87" t="e">
        <f ca="1">-G32*H32*U32/O32/1000</f>
        <v>#NAME?</v>
      </c>
      <c r="L32" s="18" t="e">
        <f ca="1">_xll.BDP($I32,L$1)</f>
        <v>#NAME?</v>
      </c>
      <c r="M32" s="18" t="e">
        <f ca="1">_xll.BDP($I32,M$1)</f>
        <v>#NAME?</v>
      </c>
      <c r="N32" s="18" t="e">
        <f ca="1">_xll.BDP($I32,N$1)</f>
        <v>#NAME?</v>
      </c>
      <c r="O32" s="18" t="e">
        <f ca="1">_xll.BDP($I32,O$1)</f>
        <v>#NAME?</v>
      </c>
      <c r="P32" s="18" t="e">
        <f ca="1">_xll.BDP($I32,P$1)</f>
        <v>#NAME?</v>
      </c>
      <c r="Q32" s="18" t="e">
        <f ca="1">_xll.BDP($I32,Q$1)</f>
        <v>#NAME?</v>
      </c>
      <c r="R32" s="18" t="e">
        <f ca="1">_xll.BDP($I32,R$1)</f>
        <v>#NAME?</v>
      </c>
      <c r="S32" s="18" t="e">
        <f ca="1">_xll.BDP($I32,S$1)</f>
        <v>#NAME?</v>
      </c>
      <c r="T32" s="18" t="e">
        <f ca="1">_xll.BDP($I32,T$1)</f>
        <v>#NAME?</v>
      </c>
      <c r="U32" s="18" t="e">
        <f ca="1">_xll.BDP($I32,U$1)</f>
        <v>#NAME?</v>
      </c>
      <c r="V32" s="18" t="e">
        <f ca="1">_xll.BDP($I32,V$1)</f>
        <v>#NAME?</v>
      </c>
      <c r="W32" s="18" t="e">
        <f ca="1">_xll.BDP($I32,W$1)</f>
        <v>#NAME?</v>
      </c>
      <c r="X32" s="18" t="e">
        <f ca="1">_xll.BDP($I32,X$1)</f>
        <v>#NAME?</v>
      </c>
      <c r="Y32" s="18" t="e">
        <f ca="1">_xll.BDP($I32,Y$1)</f>
        <v>#NAME?</v>
      </c>
      <c r="Z32" s="18" t="e">
        <f ca="1">_xll.BDP($I32,Z$1)</f>
        <v>#NAME?</v>
      </c>
      <c r="AA32" s="18" t="e">
        <f ca="1">_xll.BDP($I32,AA$1)</f>
        <v>#NAME?</v>
      </c>
    </row>
    <row r="33" spans="1:27" x14ac:dyDescent="0.2">
      <c r="A33" s="18" t="s">
        <v>76</v>
      </c>
      <c r="B33" s="28" t="s">
        <v>125</v>
      </c>
      <c r="C33" s="18" t="s">
        <v>449</v>
      </c>
      <c r="D33" s="12">
        <f>VLOOKUP($A33,'ETF - ZDY (fix)'!$A:$AR,44,0)</f>
        <v>20.327214120459939</v>
      </c>
      <c r="E33" s="78">
        <f>(Comparison!$I$21-'Customed Covered_C Equity (fix)'!$E$21-'Customed Covered_C Equity (fix)'!$E$22-'Customed Covered_C Equity (fix)'!$E$26)*'Customed Covered_C Equity (fix)'!D25/SUM('Customed Covered_C Equity (fix)'!$D$23:$D$25)</f>
        <v>2.5068033486053382E-2</v>
      </c>
      <c r="F33" s="12" t="s">
        <v>496</v>
      </c>
      <c r="G33" s="12">
        <v>69.239999999999995</v>
      </c>
      <c r="H33" s="12">
        <v>2435832</v>
      </c>
      <c r="I33" t="s">
        <v>668</v>
      </c>
      <c r="J33" s="87" t="e">
        <f ca="1">K33*O33/954.6/1000000</f>
        <v>#NAME?</v>
      </c>
      <c r="K33" s="87" t="e">
        <f ca="1">-G33*H33*U33/O33/1000</f>
        <v>#NAME?</v>
      </c>
      <c r="L33" s="18" t="e">
        <f ca="1">_xll.BDP($I33,L$1)</f>
        <v>#NAME?</v>
      </c>
      <c r="M33" s="18" t="e">
        <f ca="1">_xll.BDP($I33,M$1)</f>
        <v>#NAME?</v>
      </c>
      <c r="N33" s="18" t="e">
        <f ca="1">_xll.BDP($I33,N$1)</f>
        <v>#NAME?</v>
      </c>
      <c r="O33" s="18" t="e">
        <f ca="1">_xll.BDP($I33,O$1)</f>
        <v>#NAME?</v>
      </c>
      <c r="P33" s="18" t="e">
        <f ca="1">_xll.BDP($I33,P$1)</f>
        <v>#NAME?</v>
      </c>
      <c r="Q33" s="18" t="e">
        <f ca="1">_xll.BDP($I33,Q$1)</f>
        <v>#NAME?</v>
      </c>
      <c r="R33" s="18" t="e">
        <f ca="1">_xll.BDP($I33,R$1)</f>
        <v>#NAME?</v>
      </c>
      <c r="S33" s="18" t="e">
        <f ca="1">_xll.BDP($I33,S$1)</f>
        <v>#NAME?</v>
      </c>
      <c r="T33" s="18" t="e">
        <f ca="1">_xll.BDP($I33,T$1)</f>
        <v>#NAME?</v>
      </c>
      <c r="U33" s="18" t="e">
        <f ca="1">_xll.BDP($I33,U$1)</f>
        <v>#NAME?</v>
      </c>
      <c r="V33" s="18" t="e">
        <f ca="1">_xll.BDP($I33,V$1)</f>
        <v>#NAME?</v>
      </c>
      <c r="W33" s="18" t="e">
        <f ca="1">_xll.BDP($I33,W$1)</f>
        <v>#NAME?</v>
      </c>
      <c r="X33" s="18" t="e">
        <f ca="1">_xll.BDP($I33,X$1)</f>
        <v>#NAME?</v>
      </c>
      <c r="Y33" s="18" t="e">
        <f ca="1">_xll.BDP($I33,Y$1)</f>
        <v>#NAME?</v>
      </c>
      <c r="Z33" s="18" t="e">
        <f ca="1">_xll.BDP($I33,Z$1)</f>
        <v>#NAME?</v>
      </c>
      <c r="AA33" s="18" t="e">
        <f ca="1">_xll.BDP($I33,AA$1)</f>
        <v>#NAME?</v>
      </c>
    </row>
    <row r="34" spans="1:27" x14ac:dyDescent="0.2">
      <c r="A34" s="18" t="s">
        <v>40</v>
      </c>
      <c r="B34" s="28">
        <v>2.0290778577538018</v>
      </c>
      <c r="C34" s="18" t="s">
        <v>449</v>
      </c>
      <c r="D34" s="12">
        <f>VLOOKUP($A34,'ETF - ZDY (fix)'!$A:$AR,44,0)</f>
        <v>8.0108913032177682</v>
      </c>
      <c r="E34" s="78">
        <f t="shared" ref="E34:E36" si="2">B34/100</f>
        <v>2.0290778577538016E-2</v>
      </c>
      <c r="F34" s="12" t="s">
        <v>520</v>
      </c>
      <c r="G34" s="12">
        <v>62.05</v>
      </c>
      <c r="H34" s="12">
        <v>5405352</v>
      </c>
      <c r="I34" s="18" t="s">
        <v>414</v>
      </c>
      <c r="J34" s="87">
        <v>-1.7493888982784934E-4</v>
      </c>
      <c r="K34" s="87">
        <v>-130000</v>
      </c>
      <c r="L34" s="18" t="e">
        <f ca="1">_xll.BDP($I34,L$1)</f>
        <v>#NAME?</v>
      </c>
      <c r="M34" s="18" t="e">
        <f ca="1">_xll.BDP($I34,M$1)</f>
        <v>#NAME?</v>
      </c>
      <c r="N34" s="18" t="e">
        <f ca="1">_xll.BDP($I34,N$1)</f>
        <v>#NAME?</v>
      </c>
      <c r="O34" s="18" t="e">
        <f ca="1">_xll.BDP($I34,O$1)</f>
        <v>#NAME?</v>
      </c>
      <c r="P34" s="18" t="e">
        <f ca="1">_xll.BDP($I34,P$1)</f>
        <v>#NAME?</v>
      </c>
      <c r="Q34" s="18" t="e">
        <f ca="1">_xll.BDP($I34,Q$1)</f>
        <v>#NAME?</v>
      </c>
      <c r="R34" s="18" t="e">
        <f ca="1">_xll.BDP($I34,R$1)</f>
        <v>#NAME?</v>
      </c>
      <c r="S34" s="18" t="e">
        <f ca="1">_xll.BDP($I34,S$1)</f>
        <v>#NAME?</v>
      </c>
      <c r="T34" s="18" t="e">
        <f ca="1">_xll.BDP($I34,T$1)</f>
        <v>#NAME?</v>
      </c>
      <c r="U34" s="18" t="e">
        <f ca="1">_xll.BDP($I34,U$1)</f>
        <v>#NAME?</v>
      </c>
      <c r="V34" s="18" t="e">
        <f ca="1">_xll.BDP($I34,V$1)</f>
        <v>#NAME?</v>
      </c>
      <c r="W34" s="18" t="e">
        <f ca="1">_xll.BDP($I34,W$1)</f>
        <v>#NAME?</v>
      </c>
      <c r="X34" s="18" t="e">
        <f ca="1">_xll.BDP($I34,X$1)</f>
        <v>#NAME?</v>
      </c>
      <c r="Y34" s="18" t="e">
        <f ca="1">_xll.BDP($I34,Y$1)</f>
        <v>#NAME?</v>
      </c>
      <c r="Z34" s="18" t="e">
        <f ca="1">_xll.BDP($I34,Z$1)</f>
        <v>#NAME?</v>
      </c>
      <c r="AA34" s="18" t="e">
        <f ca="1">_xll.BDP($I34,AA$1)</f>
        <v>#NAME?</v>
      </c>
    </row>
    <row r="35" spans="1:27" x14ac:dyDescent="0.2">
      <c r="A35" s="18" t="s">
        <v>52</v>
      </c>
      <c r="B35" s="28">
        <v>2.8120484834296562</v>
      </c>
      <c r="C35" s="18" t="s">
        <v>472</v>
      </c>
      <c r="D35" s="12">
        <f>VLOOKUP($A35,'ETF - ZDY (fix)'!$A:$AR,44,0)</f>
        <v>40.678399453641241</v>
      </c>
      <c r="E35" s="78">
        <f t="shared" si="2"/>
        <v>2.8120484834296564E-2</v>
      </c>
      <c r="F35" s="12" t="s">
        <v>502</v>
      </c>
      <c r="G35" s="12">
        <v>171.04</v>
      </c>
      <c r="H35" s="12">
        <v>3483296</v>
      </c>
      <c r="I35" s="18" t="s">
        <v>433</v>
      </c>
      <c r="J35" s="87">
        <v>-2.6913675358130663E-4</v>
      </c>
      <c r="K35" s="87">
        <v>-40000</v>
      </c>
      <c r="L35" s="18" t="e">
        <f ca="1">_xll.BDP($I35,L$1)</f>
        <v>#NAME?</v>
      </c>
      <c r="M35" s="18" t="e">
        <f ca="1">_xll.BDP($I35,M$1)</f>
        <v>#NAME?</v>
      </c>
      <c r="N35" s="18" t="e">
        <f ca="1">_xll.BDP($I35,N$1)</f>
        <v>#NAME?</v>
      </c>
      <c r="O35" s="18" t="e">
        <f ca="1">_xll.BDP($I35,O$1)</f>
        <v>#NAME?</v>
      </c>
      <c r="P35" s="18" t="e">
        <f ca="1">_xll.BDP($I35,P$1)</f>
        <v>#NAME?</v>
      </c>
      <c r="Q35" s="18" t="e">
        <f ca="1">_xll.BDP($I35,Q$1)</f>
        <v>#NAME?</v>
      </c>
      <c r="R35" s="18" t="e">
        <f ca="1">_xll.BDP($I35,R$1)</f>
        <v>#NAME?</v>
      </c>
      <c r="S35" s="18" t="e">
        <f ca="1">_xll.BDP($I35,S$1)</f>
        <v>#NAME?</v>
      </c>
      <c r="T35" s="18" t="e">
        <f ca="1">_xll.BDP($I35,T$1)</f>
        <v>#NAME?</v>
      </c>
      <c r="U35" s="18" t="e">
        <f ca="1">_xll.BDP($I35,U$1)</f>
        <v>#NAME?</v>
      </c>
      <c r="V35" s="18" t="e">
        <f ca="1">_xll.BDP($I35,V$1)</f>
        <v>#NAME?</v>
      </c>
      <c r="W35" s="18" t="e">
        <f ca="1">_xll.BDP($I35,W$1)</f>
        <v>#NAME?</v>
      </c>
      <c r="X35" s="18" t="e">
        <f ca="1">_xll.BDP($I35,X$1)</f>
        <v>#NAME?</v>
      </c>
      <c r="Y35" s="18" t="e">
        <f ca="1">_xll.BDP($I35,Y$1)</f>
        <v>#NAME?</v>
      </c>
      <c r="Z35" s="18" t="e">
        <f ca="1">_xll.BDP($I35,Z$1)</f>
        <v>#NAME?</v>
      </c>
      <c r="AA35" s="18" t="e">
        <f ca="1">_xll.BDP($I35,AA$1)</f>
        <v>#NAME?</v>
      </c>
    </row>
    <row r="36" spans="1:27" x14ac:dyDescent="0.2">
      <c r="A36" s="18" t="s">
        <v>70</v>
      </c>
      <c r="B36" s="28">
        <v>2.0417389331990554</v>
      </c>
      <c r="C36" s="18" t="s">
        <v>472</v>
      </c>
      <c r="D36" s="12">
        <f>VLOOKUP($A36,'ETF - ZDY (fix)'!$A:$AR,44,0)</f>
        <v>26.953002286074422</v>
      </c>
      <c r="E36" s="78">
        <f t="shared" si="2"/>
        <v>2.0417389331990554E-2</v>
      </c>
      <c r="F36" s="12" t="s">
        <v>554</v>
      </c>
      <c r="G36" s="12">
        <v>424.15</v>
      </c>
      <c r="H36" s="12">
        <v>1632492</v>
      </c>
      <c r="I36" s="18" t="s">
        <v>409</v>
      </c>
      <c r="J36" s="87">
        <v>-2.7855653995665242E-3</v>
      </c>
      <c r="K36" s="87">
        <v>-18000</v>
      </c>
      <c r="L36" s="18" t="e">
        <f ca="1">_xll.BDP($I36,L$1)</f>
        <v>#NAME?</v>
      </c>
      <c r="M36" s="18" t="e">
        <f ca="1">_xll.BDP($I36,M$1)</f>
        <v>#NAME?</v>
      </c>
      <c r="N36" s="18" t="e">
        <f ca="1">_xll.BDP($I36,N$1)</f>
        <v>#NAME?</v>
      </c>
      <c r="O36" s="18" t="e">
        <f ca="1">_xll.BDP($I36,O$1)</f>
        <v>#NAME?</v>
      </c>
      <c r="P36" s="18" t="e">
        <f ca="1">_xll.BDP($I36,P$1)</f>
        <v>#NAME?</v>
      </c>
      <c r="Q36" s="18" t="e">
        <f ca="1">_xll.BDP($I36,Q$1)</f>
        <v>#NAME?</v>
      </c>
      <c r="R36" s="18" t="e">
        <f ca="1">_xll.BDP($I36,R$1)</f>
        <v>#NAME?</v>
      </c>
      <c r="S36" s="18" t="e">
        <f ca="1">_xll.BDP($I36,S$1)</f>
        <v>#NAME?</v>
      </c>
      <c r="T36" s="18" t="e">
        <f ca="1">_xll.BDP($I36,T$1)</f>
        <v>#NAME?</v>
      </c>
      <c r="U36" s="18" t="e">
        <f ca="1">_xll.BDP($I36,U$1)</f>
        <v>#NAME?</v>
      </c>
      <c r="V36" s="18" t="e">
        <f ca="1">_xll.BDP($I36,V$1)</f>
        <v>#NAME?</v>
      </c>
      <c r="W36" s="18" t="e">
        <f ca="1">_xll.BDP($I36,W$1)</f>
        <v>#NAME?</v>
      </c>
      <c r="X36" s="18" t="e">
        <f ca="1">_xll.BDP($I36,X$1)</f>
        <v>#NAME?</v>
      </c>
      <c r="Y36" s="18" t="e">
        <f ca="1">_xll.BDP($I36,Y$1)</f>
        <v>#NAME?</v>
      </c>
      <c r="Z36" s="18" t="e">
        <f ca="1">_xll.BDP($I36,Z$1)</f>
        <v>#NAME?</v>
      </c>
      <c r="AA36" s="18" t="e">
        <f ca="1">_xll.BDP($I36,AA$1)</f>
        <v>#NAME?</v>
      </c>
    </row>
    <row r="37" spans="1:27" s="18" customFormat="1" x14ac:dyDescent="0.2">
      <c r="B37" s="28"/>
      <c r="D37" s="12"/>
      <c r="E37" s="78"/>
      <c r="F37" s="12"/>
      <c r="G37" s="12"/>
      <c r="H37" s="12"/>
      <c r="I37" s="18" t="s">
        <v>410</v>
      </c>
      <c r="J37" s="87">
        <v>-9.2852285026825314E-5</v>
      </c>
      <c r="K37" s="87">
        <v>-23000</v>
      </c>
      <c r="L37" s="18" t="e">
        <f ca="1">_xll.BDP($I37,L$1)</f>
        <v>#NAME?</v>
      </c>
      <c r="M37" s="18" t="e">
        <f ca="1">_xll.BDP($I37,M$1)</f>
        <v>#NAME?</v>
      </c>
      <c r="N37" s="18" t="e">
        <f ca="1">_xll.BDP($I37,N$1)</f>
        <v>#NAME?</v>
      </c>
      <c r="O37" s="18" t="e">
        <f ca="1">_xll.BDP($I37,O$1)</f>
        <v>#NAME?</v>
      </c>
      <c r="P37" s="18" t="e">
        <f ca="1">_xll.BDP($I37,P$1)</f>
        <v>#NAME?</v>
      </c>
      <c r="Q37" s="18" t="e">
        <f ca="1">_xll.BDP($I37,Q$1)</f>
        <v>#NAME?</v>
      </c>
      <c r="R37" s="18" t="e">
        <f ca="1">_xll.BDP($I37,R$1)</f>
        <v>#NAME?</v>
      </c>
      <c r="S37" s="18" t="e">
        <f ca="1">_xll.BDP($I37,S$1)</f>
        <v>#NAME?</v>
      </c>
      <c r="T37" s="18" t="e">
        <f ca="1">_xll.BDP($I37,T$1)</f>
        <v>#NAME?</v>
      </c>
      <c r="U37" s="18" t="e">
        <f ca="1">_xll.BDP($I37,U$1)</f>
        <v>#NAME?</v>
      </c>
      <c r="V37" s="18" t="e">
        <f ca="1">_xll.BDP($I37,V$1)</f>
        <v>#NAME?</v>
      </c>
      <c r="W37" s="18" t="e">
        <f ca="1">_xll.BDP($I37,W$1)</f>
        <v>#NAME?</v>
      </c>
      <c r="X37" s="18" t="e">
        <f ca="1">_xll.BDP($I37,X$1)</f>
        <v>#NAME?</v>
      </c>
      <c r="Y37" s="18" t="e">
        <f ca="1">_xll.BDP($I37,Y$1)</f>
        <v>#NAME?</v>
      </c>
      <c r="Z37" s="18" t="e">
        <f ca="1">_xll.BDP($I37,Z$1)</f>
        <v>#NAME?</v>
      </c>
      <c r="AA37" s="18" t="e">
        <f ca="1">_xll.BDP($I37,AA$1)</f>
        <v>#NAME?</v>
      </c>
    </row>
    <row r="38" spans="1:27" x14ac:dyDescent="0.2">
      <c r="A38" s="18" t="s">
        <v>98</v>
      </c>
      <c r="B38" s="28" t="s">
        <v>125</v>
      </c>
      <c r="C38" s="18" t="s">
        <v>472</v>
      </c>
      <c r="D38" s="12">
        <f>VLOOKUP($A38,'ETF - ZDY (fix)'!$A:$AR,44,0)</f>
        <v>22.945855563275213</v>
      </c>
      <c r="E38" s="78">
        <f>Comparison!I22-'Customed Covered_C Equity (fix)'!E28-'Customed Covered_C Equity (fix)'!E27</f>
        <v>3.6282125833712875E-2</v>
      </c>
      <c r="F38" s="12" t="s">
        <v>473</v>
      </c>
      <c r="G38" s="12">
        <v>143.83000000000001</v>
      </c>
      <c r="H38" s="12">
        <v>4195356</v>
      </c>
      <c r="I38" t="s">
        <v>669</v>
      </c>
      <c r="J38" s="87" t="e">
        <f ca="1">K38*V38/954.6/1000000</f>
        <v>#NAME?</v>
      </c>
      <c r="K38" s="87" t="e">
        <f ca="1">-G38*H38*U38/N38/1000</f>
        <v>#NAME?</v>
      </c>
      <c r="L38" s="18" t="e">
        <f ca="1">_xll.BDP($I38,L$1)</f>
        <v>#NAME?</v>
      </c>
      <c r="M38" s="18" t="e">
        <f ca="1">_xll.BDP($I38,M$1)</f>
        <v>#NAME?</v>
      </c>
      <c r="N38" s="18" t="e">
        <f ca="1">_xll.BDP($I38,N$1)</f>
        <v>#NAME?</v>
      </c>
      <c r="O38" s="18" t="e">
        <f ca="1">_xll.BDP($I38,O$1)</f>
        <v>#NAME?</v>
      </c>
      <c r="P38" s="18" t="e">
        <f ca="1">_xll.BDP($I38,P$1)</f>
        <v>#NAME?</v>
      </c>
      <c r="Q38" s="18" t="e">
        <f ca="1">_xll.BDP($I38,Q$1)</f>
        <v>#NAME?</v>
      </c>
      <c r="R38" s="18" t="e">
        <f ca="1">_xll.BDP($I38,R$1)</f>
        <v>#NAME?</v>
      </c>
      <c r="S38" s="18" t="e">
        <f ca="1">_xll.BDP($I38,S$1)</f>
        <v>#NAME?</v>
      </c>
      <c r="T38" s="18" t="e">
        <f ca="1">_xll.BDP($I38,T$1)</f>
        <v>#NAME?</v>
      </c>
      <c r="U38" s="18" t="e">
        <f ca="1">_xll.BDP($I38,U$1)</f>
        <v>#NAME?</v>
      </c>
      <c r="V38" s="18" t="e">
        <f ca="1">_xll.BDP($I38,V$1)</f>
        <v>#NAME?</v>
      </c>
      <c r="W38" s="18" t="e">
        <f ca="1">_xll.BDP($I38,W$1)</f>
        <v>#NAME?</v>
      </c>
      <c r="X38" s="18" t="e">
        <f ca="1">_xll.BDP($I38,X$1)</f>
        <v>#NAME?</v>
      </c>
      <c r="Y38" s="18" t="e">
        <f ca="1">_xll.BDP($I38,Y$1)</f>
        <v>#NAME?</v>
      </c>
      <c r="Z38" s="18" t="e">
        <f ca="1">_xll.BDP($I38,Z$1)</f>
        <v>#NAME?</v>
      </c>
      <c r="AA38" s="18" t="e">
        <f ca="1">_xll.BDP($I38,AA$1)</f>
        <v>#NAME?</v>
      </c>
    </row>
    <row r="39" spans="1:27" x14ac:dyDescent="0.2">
      <c r="A39" s="18" t="s">
        <v>32</v>
      </c>
      <c r="B39" s="28">
        <v>3.2317262519798446</v>
      </c>
      <c r="C39" s="18" t="s">
        <v>234</v>
      </c>
      <c r="D39" s="12">
        <f>VLOOKUP($A39,'ETF - ZDY (fix)'!$A:$AR,44,0)</f>
        <v>39.477922270803305</v>
      </c>
      <c r="E39" s="78">
        <f t="shared" ref="E39:E43" si="3">B39/100</f>
        <v>3.2317262519798447E-2</v>
      </c>
      <c r="F39" s="12" t="s">
        <v>445</v>
      </c>
      <c r="G39" s="12">
        <v>128.47999999999999</v>
      </c>
      <c r="H39" s="12">
        <v>6914458</v>
      </c>
      <c r="I39" s="18" t="s">
        <v>403</v>
      </c>
      <c r="J39" s="87">
        <v>-3.3642094197663328E-3</v>
      </c>
      <c r="K39" s="87">
        <v>-100000</v>
      </c>
      <c r="L39" s="18" t="e">
        <f ca="1">_xll.BDP($I39,L$1)</f>
        <v>#NAME?</v>
      </c>
      <c r="M39" s="18" t="e">
        <f ca="1">_xll.BDP($I39,M$1)</f>
        <v>#NAME?</v>
      </c>
      <c r="N39" s="18" t="e">
        <f ca="1">_xll.BDP($I39,N$1)</f>
        <v>#NAME?</v>
      </c>
      <c r="O39" s="18" t="e">
        <f ca="1">_xll.BDP($I39,O$1)</f>
        <v>#NAME?</v>
      </c>
      <c r="P39" s="18" t="e">
        <f ca="1">_xll.BDP($I39,P$1)</f>
        <v>#NAME?</v>
      </c>
      <c r="Q39" s="18" t="e">
        <f ca="1">_xll.BDP($I39,Q$1)</f>
        <v>#NAME?</v>
      </c>
      <c r="R39" s="18" t="e">
        <f ca="1">_xll.BDP($I39,R$1)</f>
        <v>#NAME?</v>
      </c>
      <c r="S39" s="18" t="e">
        <f ca="1">_xll.BDP($I39,S$1)</f>
        <v>#NAME?</v>
      </c>
      <c r="T39" s="18" t="e">
        <f ca="1">_xll.BDP($I39,T$1)</f>
        <v>#NAME?</v>
      </c>
      <c r="U39" s="18" t="e">
        <f ca="1">_xll.BDP($I39,U$1)</f>
        <v>#NAME?</v>
      </c>
      <c r="V39" s="18" t="e">
        <f ca="1">_xll.BDP($I39,V$1)</f>
        <v>#NAME?</v>
      </c>
      <c r="W39" s="18" t="e">
        <f ca="1">_xll.BDP($I39,W$1)</f>
        <v>#NAME?</v>
      </c>
      <c r="X39" s="18" t="e">
        <f ca="1">_xll.BDP($I39,X$1)</f>
        <v>#NAME?</v>
      </c>
      <c r="Y39" s="18" t="e">
        <f ca="1">_xll.BDP($I39,Y$1)</f>
        <v>#NAME?</v>
      </c>
      <c r="Z39" s="18" t="e">
        <f ca="1">_xll.BDP($I39,Z$1)</f>
        <v>#NAME?</v>
      </c>
      <c r="AA39" s="18" t="e">
        <f ca="1">_xll.BDP($I39,AA$1)</f>
        <v>#NAME?</v>
      </c>
    </row>
    <row r="40" spans="1:27" x14ac:dyDescent="0.2">
      <c r="A40" s="18" t="s">
        <v>114</v>
      </c>
      <c r="B40" s="28">
        <v>2.3317628164903659</v>
      </c>
      <c r="C40" s="18" t="s">
        <v>234</v>
      </c>
      <c r="D40" s="12">
        <f>VLOOKUP($A40,'ETF - ZDY (fix)'!$A:$AR,44,0)</f>
        <v>32.190041380119936</v>
      </c>
      <c r="E40" s="78">
        <f t="shared" si="3"/>
        <v>2.331762816490366E-2</v>
      </c>
      <c r="F40" s="12" t="s">
        <v>546</v>
      </c>
      <c r="G40" s="12">
        <v>169.81</v>
      </c>
      <c r="H40" s="12">
        <v>6278490</v>
      </c>
      <c r="I40" s="18" t="s">
        <v>432</v>
      </c>
      <c r="J40" s="87">
        <v>-2.2876624054411067E-3</v>
      </c>
      <c r="K40" s="87">
        <v>-50000</v>
      </c>
      <c r="L40" s="18" t="e">
        <f ca="1">_xll.BDP($I40,L$1)</f>
        <v>#NAME?</v>
      </c>
      <c r="M40" s="18" t="e">
        <f ca="1">_xll.BDP($I40,M$1)</f>
        <v>#NAME?</v>
      </c>
      <c r="N40" s="18" t="e">
        <f ca="1">_xll.BDP($I40,N$1)</f>
        <v>#NAME?</v>
      </c>
      <c r="O40" s="18" t="e">
        <f ca="1">_xll.BDP($I40,O$1)</f>
        <v>#NAME?</v>
      </c>
      <c r="P40" s="18" t="e">
        <f ca="1">_xll.BDP($I40,P$1)</f>
        <v>#NAME?</v>
      </c>
      <c r="Q40" s="18" t="e">
        <f ca="1">_xll.BDP($I40,Q$1)</f>
        <v>#NAME?</v>
      </c>
      <c r="R40" s="18" t="e">
        <f ca="1">_xll.BDP($I40,R$1)</f>
        <v>#NAME?</v>
      </c>
      <c r="S40" s="18" t="e">
        <f ca="1">_xll.BDP($I40,S$1)</f>
        <v>#NAME?</v>
      </c>
      <c r="T40" s="18" t="e">
        <f ca="1">_xll.BDP($I40,T$1)</f>
        <v>#NAME?</v>
      </c>
      <c r="U40" s="18" t="e">
        <f ca="1">_xll.BDP($I40,U$1)</f>
        <v>#NAME?</v>
      </c>
      <c r="V40" s="18" t="e">
        <f ca="1">_xll.BDP($I40,V$1)</f>
        <v>#NAME?</v>
      </c>
      <c r="W40" s="18" t="e">
        <f ca="1">_xll.BDP($I40,W$1)</f>
        <v>#NAME?</v>
      </c>
      <c r="X40" s="18" t="e">
        <f ca="1">_xll.BDP($I40,X$1)</f>
        <v>#NAME?</v>
      </c>
      <c r="Y40" s="18" t="e">
        <f ca="1">_xll.BDP($I40,Y$1)</f>
        <v>#NAME?</v>
      </c>
      <c r="Z40" s="18" t="e">
        <f ca="1">_xll.BDP($I40,Z$1)</f>
        <v>#NAME?</v>
      </c>
      <c r="AA40" s="18" t="e">
        <f ca="1">_xll.BDP($I40,AA$1)</f>
        <v>#NAME?</v>
      </c>
    </row>
    <row r="41" spans="1:27" x14ac:dyDescent="0.2">
      <c r="A41" s="18" t="s">
        <v>44</v>
      </c>
      <c r="B41" s="28">
        <v>3.3073187976297485</v>
      </c>
      <c r="C41" s="18" t="s">
        <v>234</v>
      </c>
      <c r="D41" s="12">
        <f>VLOOKUP($A41,'ETF - ZDY (fix)'!$A:$AR,44,0)</f>
        <v>26.851630334638955</v>
      </c>
      <c r="E41" s="78">
        <f t="shared" si="3"/>
        <v>3.3073187976297484E-2</v>
      </c>
      <c r="F41" s="12" t="s">
        <v>508</v>
      </c>
      <c r="G41" s="12">
        <v>41.65</v>
      </c>
      <c r="H41" s="12">
        <v>44802286</v>
      </c>
      <c r="I41" s="18" t="s">
        <v>401</v>
      </c>
      <c r="J41" s="87">
        <v>-4.0370513037196E-4</v>
      </c>
      <c r="K41" s="87">
        <v>-100000</v>
      </c>
      <c r="L41" s="18" t="e">
        <f ca="1">_xll.BDP($I41,L$1)</f>
        <v>#NAME?</v>
      </c>
      <c r="M41" s="18" t="e">
        <f ca="1">_xll.BDP($I41,M$1)</f>
        <v>#NAME?</v>
      </c>
      <c r="N41" s="18" t="e">
        <f ca="1">_xll.BDP($I41,N$1)</f>
        <v>#NAME?</v>
      </c>
      <c r="O41" s="18" t="e">
        <f ca="1">_xll.BDP($I41,O$1)</f>
        <v>#NAME?</v>
      </c>
      <c r="P41" s="18" t="e">
        <f ca="1">_xll.BDP($I41,P$1)</f>
        <v>#NAME?</v>
      </c>
      <c r="Q41" s="18" t="e">
        <f ca="1">_xll.BDP($I41,Q$1)</f>
        <v>#NAME?</v>
      </c>
      <c r="R41" s="18" t="e">
        <f ca="1">_xll.BDP($I41,R$1)</f>
        <v>#NAME?</v>
      </c>
      <c r="S41" s="18" t="e">
        <f ca="1">_xll.BDP($I41,S$1)</f>
        <v>#NAME?</v>
      </c>
      <c r="T41" s="18" t="e">
        <f ca="1">_xll.BDP($I41,T$1)</f>
        <v>#NAME?</v>
      </c>
      <c r="U41" s="18" t="e">
        <f ca="1">_xll.BDP($I41,U$1)</f>
        <v>#NAME?</v>
      </c>
      <c r="V41" s="18" t="e">
        <f ca="1">_xll.BDP($I41,V$1)</f>
        <v>#NAME?</v>
      </c>
      <c r="W41" s="18" t="e">
        <f ca="1">_xll.BDP($I41,W$1)</f>
        <v>#NAME?</v>
      </c>
      <c r="X41" s="18" t="e">
        <f ca="1">_xll.BDP($I41,X$1)</f>
        <v>#NAME?</v>
      </c>
      <c r="Y41" s="18" t="e">
        <f ca="1">_xll.BDP($I41,Y$1)</f>
        <v>#NAME?</v>
      </c>
      <c r="Z41" s="18" t="e">
        <f ca="1">_xll.BDP($I41,Z$1)</f>
        <v>#NAME?</v>
      </c>
      <c r="AA41" s="18" t="e">
        <f ca="1">_xll.BDP($I41,AA$1)</f>
        <v>#NAME?</v>
      </c>
    </row>
    <row r="42" spans="1:27" s="18" customFormat="1" x14ac:dyDescent="0.2">
      <c r="B42" s="28"/>
      <c r="D42" s="12"/>
      <c r="E42" s="78"/>
      <c r="F42" s="12"/>
      <c r="G42" s="12"/>
      <c r="H42" s="12"/>
      <c r="I42" s="18" t="s">
        <v>402</v>
      </c>
      <c r="J42" s="87">
        <v>-2.1530940286504531E-4</v>
      </c>
      <c r="K42" s="87">
        <v>-160000</v>
      </c>
      <c r="L42" s="18" t="e">
        <f ca="1">_xll.BDP($I42,L$1)</f>
        <v>#NAME?</v>
      </c>
      <c r="M42" s="18" t="e">
        <f ca="1">_xll.BDP($I42,M$1)</f>
        <v>#NAME?</v>
      </c>
      <c r="N42" s="18" t="e">
        <f ca="1">_xll.BDP($I42,N$1)</f>
        <v>#NAME?</v>
      </c>
      <c r="O42" s="18" t="e">
        <f ca="1">_xll.BDP($I42,O$1)</f>
        <v>#NAME?</v>
      </c>
      <c r="P42" s="18" t="e">
        <f ca="1">_xll.BDP($I42,P$1)</f>
        <v>#NAME?</v>
      </c>
      <c r="Q42" s="18" t="e">
        <f ca="1">_xll.BDP($I42,Q$1)</f>
        <v>#NAME?</v>
      </c>
      <c r="R42" s="18" t="e">
        <f ca="1">_xll.BDP($I42,R$1)</f>
        <v>#NAME?</v>
      </c>
      <c r="S42" s="18" t="e">
        <f ca="1">_xll.BDP($I42,S$1)</f>
        <v>#NAME?</v>
      </c>
      <c r="T42" s="18" t="e">
        <f ca="1">_xll.BDP($I42,T$1)</f>
        <v>#NAME?</v>
      </c>
      <c r="U42" s="18" t="e">
        <f ca="1">_xll.BDP($I42,U$1)</f>
        <v>#NAME?</v>
      </c>
      <c r="V42" s="18" t="e">
        <f ca="1">_xll.BDP($I42,V$1)</f>
        <v>#NAME?</v>
      </c>
      <c r="W42" s="18" t="e">
        <f ca="1">_xll.BDP($I42,W$1)</f>
        <v>#NAME?</v>
      </c>
      <c r="X42" s="18" t="e">
        <f ca="1">_xll.BDP($I42,X$1)</f>
        <v>#NAME?</v>
      </c>
      <c r="Y42" s="18" t="e">
        <f ca="1">_xll.BDP($I42,Y$1)</f>
        <v>#NAME?</v>
      </c>
      <c r="Z42" s="18" t="e">
        <f ca="1">_xll.BDP($I42,Z$1)</f>
        <v>#NAME?</v>
      </c>
      <c r="AA42" s="18" t="e">
        <f ca="1">_xll.BDP($I42,AA$1)</f>
        <v>#NAME?</v>
      </c>
    </row>
    <row r="43" spans="1:27" x14ac:dyDescent="0.2">
      <c r="A43" s="18" t="s">
        <v>106</v>
      </c>
      <c r="B43" s="28">
        <v>3.9957140128503674</v>
      </c>
      <c r="C43" s="18" t="s">
        <v>234</v>
      </c>
      <c r="D43" s="12">
        <f>VLOOKUP($A43,'ETF - ZDY (fix)'!$A:$AR,44,0)</f>
        <v>17.011829390977269</v>
      </c>
      <c r="E43" s="78">
        <f t="shared" si="3"/>
        <v>3.9957140128503675E-2</v>
      </c>
      <c r="F43" s="12" t="s">
        <v>606</v>
      </c>
      <c r="G43" s="12">
        <v>252.56</v>
      </c>
      <c r="H43" s="12">
        <v>39199279</v>
      </c>
      <c r="I43" s="18" t="s">
        <v>415</v>
      </c>
      <c r="J43" s="87">
        <v>-6.7284188395326657E-5</v>
      </c>
      <c r="K43" s="87">
        <v>-50000</v>
      </c>
      <c r="L43" s="18" t="e">
        <f ca="1">_xll.BDP($I43,L$1)</f>
        <v>#NAME?</v>
      </c>
      <c r="M43" s="18" t="e">
        <f ca="1">_xll.BDP($I43,M$1)</f>
        <v>#NAME?</v>
      </c>
      <c r="N43" s="18" t="e">
        <f ca="1">_xll.BDP($I43,N$1)</f>
        <v>#NAME?</v>
      </c>
      <c r="O43" s="18" t="e">
        <f ca="1">_xll.BDP($I43,O$1)</f>
        <v>#NAME?</v>
      </c>
      <c r="P43" s="18" t="e">
        <f ca="1">_xll.BDP($I43,P$1)</f>
        <v>#NAME?</v>
      </c>
      <c r="Q43" s="18" t="e">
        <f ca="1">_xll.BDP($I43,Q$1)</f>
        <v>#NAME?</v>
      </c>
      <c r="R43" s="18" t="e">
        <f ca="1">_xll.BDP($I43,R$1)</f>
        <v>#NAME?</v>
      </c>
      <c r="S43" s="18" t="e">
        <f ca="1">_xll.BDP($I43,S$1)</f>
        <v>#NAME?</v>
      </c>
      <c r="T43" s="18" t="e">
        <f ca="1">_xll.BDP($I43,T$1)</f>
        <v>#NAME?</v>
      </c>
      <c r="U43" s="18" t="e">
        <f ca="1">_xll.BDP($I43,U$1)</f>
        <v>#NAME?</v>
      </c>
      <c r="V43" s="18" t="e">
        <f ca="1">_xll.BDP($I43,V$1)</f>
        <v>#NAME?</v>
      </c>
      <c r="W43" s="18" t="e">
        <f ca="1">_xll.BDP($I43,W$1)</f>
        <v>#NAME?</v>
      </c>
      <c r="X43" s="18" t="e">
        <f ca="1">_xll.BDP($I43,X$1)</f>
        <v>#NAME?</v>
      </c>
      <c r="Y43" s="18" t="e">
        <f ca="1">_xll.BDP($I43,Y$1)</f>
        <v>#NAME?</v>
      </c>
      <c r="Z43" s="18" t="e">
        <f ca="1">_xll.BDP($I43,Z$1)</f>
        <v>#NAME?</v>
      </c>
      <c r="AA43" s="18" t="e">
        <f ca="1">_xll.BDP($I43,AA$1)</f>
        <v>#NAME?</v>
      </c>
    </row>
    <row r="44" spans="1:27" x14ac:dyDescent="0.2">
      <c r="F44" s="12"/>
      <c r="H44" s="12"/>
      <c r="I44" s="18" t="s">
        <v>416</v>
      </c>
      <c r="J44" s="87">
        <v>-6.7284188395326657E-5</v>
      </c>
      <c r="K44" s="87">
        <v>-50000</v>
      </c>
      <c r="L44" s="18" t="e">
        <f ca="1">_xll.BDP($I44,L$1)</f>
        <v>#NAME?</v>
      </c>
      <c r="M44" s="18" t="e">
        <f ca="1">_xll.BDP($I44,M$1)</f>
        <v>#NAME?</v>
      </c>
      <c r="N44" s="18" t="e">
        <f ca="1">_xll.BDP($I44,N$1)</f>
        <v>#NAME?</v>
      </c>
      <c r="O44" s="18" t="e">
        <f ca="1">_xll.BDP($I44,O$1)</f>
        <v>#NAME?</v>
      </c>
      <c r="P44" s="18" t="e">
        <f ca="1">_xll.BDP($I44,P$1)</f>
        <v>#NAME?</v>
      </c>
      <c r="Q44" s="18" t="e">
        <f ca="1">_xll.BDP($I44,Q$1)</f>
        <v>#NAME?</v>
      </c>
      <c r="R44" s="18" t="e">
        <f ca="1">_xll.BDP($I44,R$1)</f>
        <v>#NAME?</v>
      </c>
      <c r="S44" s="18" t="e">
        <f ca="1">_xll.BDP($I44,S$1)</f>
        <v>#NAME?</v>
      </c>
      <c r="T44" s="18" t="e">
        <f ca="1">_xll.BDP($I44,T$1)</f>
        <v>#NAME?</v>
      </c>
      <c r="U44" s="18" t="e">
        <f ca="1">_xll.BDP($I44,U$1)</f>
        <v>#NAME?</v>
      </c>
      <c r="V44" s="18" t="e">
        <f ca="1">_xll.BDP($I44,V$1)</f>
        <v>#NAME?</v>
      </c>
      <c r="W44" s="18" t="e">
        <f ca="1">_xll.BDP($I44,W$1)</f>
        <v>#NAME?</v>
      </c>
      <c r="X44" s="18" t="e">
        <f ca="1">_xll.BDP($I44,X$1)</f>
        <v>#NAME?</v>
      </c>
      <c r="Y44" s="18" t="e">
        <f ca="1">_xll.BDP($I44,Y$1)</f>
        <v>#NAME?</v>
      </c>
      <c r="Z44" s="18" t="e">
        <f ca="1">_xll.BDP($I44,Z$1)</f>
        <v>#NAME?</v>
      </c>
      <c r="AA44" s="18" t="e">
        <f ca="1">_xll.BDP($I44,AA$1)</f>
        <v>#NAME?</v>
      </c>
    </row>
    <row r="45" spans="1:27" x14ac:dyDescent="0.2">
      <c r="A45" s="18" t="s">
        <v>68</v>
      </c>
      <c r="B45" s="28">
        <v>3.9038612963902466</v>
      </c>
      <c r="C45" s="18" t="s">
        <v>234</v>
      </c>
      <c r="D45" s="12">
        <v>-4.2444794178343805</v>
      </c>
      <c r="E45" s="78">
        <v>3.9038612963902465E-2</v>
      </c>
      <c r="F45" s="12" t="s">
        <v>609</v>
      </c>
      <c r="G45" s="12">
        <v>137.59</v>
      </c>
      <c r="H45" s="12">
        <v>137426125</v>
      </c>
      <c r="I45" s="18" t="s">
        <v>384</v>
      </c>
      <c r="J45" s="87">
        <v>-6.7284188395326657E-5</v>
      </c>
      <c r="K45" s="87">
        <v>-50000</v>
      </c>
      <c r="L45" s="18" t="e">
        <f ca="1">_xll.BDP($I45,L$1)</f>
        <v>#NAME?</v>
      </c>
      <c r="M45" s="18" t="e">
        <f ca="1">_xll.BDP($I45,M$1)</f>
        <v>#NAME?</v>
      </c>
      <c r="N45" s="18" t="e">
        <f ca="1">_xll.BDP($I45,N$1)</f>
        <v>#NAME?</v>
      </c>
      <c r="O45" s="18" t="e">
        <f ca="1">_xll.BDP($I45,O$1)</f>
        <v>#NAME?</v>
      </c>
      <c r="P45" s="18" t="e">
        <f ca="1">_xll.BDP($I45,P$1)</f>
        <v>#NAME?</v>
      </c>
      <c r="Q45" s="18" t="e">
        <f ca="1">_xll.BDP($I45,Q$1)</f>
        <v>#NAME?</v>
      </c>
      <c r="R45" s="18" t="e">
        <f ca="1">_xll.BDP($I45,R$1)</f>
        <v>#NAME?</v>
      </c>
      <c r="S45" s="18" t="e">
        <f ca="1">_xll.BDP($I45,S$1)</f>
        <v>#NAME?</v>
      </c>
      <c r="T45" s="18" t="e">
        <f ca="1">_xll.BDP($I45,T$1)</f>
        <v>#NAME?</v>
      </c>
      <c r="U45" s="18" t="e">
        <f ca="1">_xll.BDP($I45,U$1)</f>
        <v>#NAME?</v>
      </c>
      <c r="V45" s="18" t="e">
        <f ca="1">_xll.BDP($I45,V$1)</f>
        <v>#NAME?</v>
      </c>
      <c r="W45" s="18" t="e">
        <f ca="1">_xll.BDP($I45,W$1)</f>
        <v>#NAME?</v>
      </c>
      <c r="X45" s="18" t="e">
        <f ca="1">_xll.BDP($I45,X$1)</f>
        <v>#NAME?</v>
      </c>
      <c r="Y45" s="18" t="e">
        <f ca="1">_xll.BDP($I45,Y$1)</f>
        <v>#NAME?</v>
      </c>
      <c r="Z45" s="18" t="e">
        <f ca="1">_xll.BDP($I45,Z$1)</f>
        <v>#NAME?</v>
      </c>
      <c r="AA45" s="18" t="e">
        <f ca="1">_xll.BDP($I45,AA$1)</f>
        <v>#NAME?</v>
      </c>
    </row>
    <row r="46" spans="1:27" s="18" customFormat="1" x14ac:dyDescent="0.2">
      <c r="B46" s="28"/>
      <c r="D46" s="12"/>
      <c r="E46" s="78"/>
      <c r="F46" s="12"/>
      <c r="G46" s="12"/>
      <c r="H46" s="12"/>
      <c r="I46" s="18" t="s">
        <v>385</v>
      </c>
      <c r="J46" s="87">
        <v>-6.7284188395326657E-5</v>
      </c>
      <c r="K46" s="87">
        <v>-50000</v>
      </c>
      <c r="L46" s="18" t="e">
        <f ca="1">_xll.BDP($I46,L$1)</f>
        <v>#NAME?</v>
      </c>
      <c r="M46" s="18" t="e">
        <f ca="1">_xll.BDP($I46,M$1)</f>
        <v>#NAME?</v>
      </c>
      <c r="N46" s="18" t="e">
        <f ca="1">_xll.BDP($I46,N$1)</f>
        <v>#NAME?</v>
      </c>
      <c r="O46" s="18" t="e">
        <f ca="1">_xll.BDP($I46,O$1)</f>
        <v>#NAME?</v>
      </c>
      <c r="P46" s="18" t="e">
        <f ca="1">_xll.BDP($I46,P$1)</f>
        <v>#NAME?</v>
      </c>
      <c r="Q46" s="18" t="e">
        <f ca="1">_xll.BDP($I46,Q$1)</f>
        <v>#NAME?</v>
      </c>
      <c r="R46" s="18" t="e">
        <f ca="1">_xll.BDP($I46,R$1)</f>
        <v>#NAME?</v>
      </c>
      <c r="S46" s="18" t="e">
        <f ca="1">_xll.BDP($I46,S$1)</f>
        <v>#NAME?</v>
      </c>
      <c r="T46" s="18" t="e">
        <f ca="1">_xll.BDP($I46,T$1)</f>
        <v>#NAME?</v>
      </c>
      <c r="U46" s="18" t="e">
        <f ca="1">_xll.BDP($I46,U$1)</f>
        <v>#NAME?</v>
      </c>
      <c r="V46" s="18" t="e">
        <f ca="1">_xll.BDP($I46,V$1)</f>
        <v>#NAME?</v>
      </c>
      <c r="W46" s="18" t="e">
        <f ca="1">_xll.BDP($I46,W$1)</f>
        <v>#NAME?</v>
      </c>
      <c r="X46" s="18" t="e">
        <f ca="1">_xll.BDP($I46,X$1)</f>
        <v>#NAME?</v>
      </c>
      <c r="Y46" s="18" t="e">
        <f ca="1">_xll.BDP($I46,Y$1)</f>
        <v>#NAME?</v>
      </c>
      <c r="Z46" s="18" t="e">
        <f ca="1">_xll.BDP($I46,Z$1)</f>
        <v>#NAME?</v>
      </c>
      <c r="AA46" s="18" t="e">
        <f ca="1">_xll.BDP($I46,AA$1)</f>
        <v>#NAME?</v>
      </c>
    </row>
    <row r="47" spans="1:27" x14ac:dyDescent="0.2">
      <c r="A47" s="18" t="s">
        <v>94</v>
      </c>
      <c r="B47" s="28">
        <v>2.0207060429644605</v>
      </c>
      <c r="C47" s="18" t="s">
        <v>234</v>
      </c>
      <c r="D47" s="12">
        <v>-5.1809441827536311</v>
      </c>
      <c r="E47" s="78">
        <v>2.0496168246594282E-2</v>
      </c>
      <c r="F47" s="12" t="s">
        <v>580</v>
      </c>
      <c r="G47" s="12">
        <v>131.6</v>
      </c>
      <c r="H47" s="12">
        <v>11370115</v>
      </c>
      <c r="I47" s="18" t="s">
        <v>428</v>
      </c>
      <c r="J47" s="87">
        <v>-1.0765470143252266E-4</v>
      </c>
      <c r="K47" s="87">
        <v>-40000</v>
      </c>
      <c r="L47" s="18" t="e">
        <f ca="1">_xll.BDP($I47,L$1)</f>
        <v>#NAME?</v>
      </c>
      <c r="M47" s="18" t="e">
        <f ca="1">_xll.BDP($I47,M$1)</f>
        <v>#NAME?</v>
      </c>
      <c r="N47" s="18" t="e">
        <f ca="1">_xll.BDP($I47,N$1)</f>
        <v>#NAME?</v>
      </c>
      <c r="O47" s="18" t="e">
        <f ca="1">_xll.BDP($I47,O$1)</f>
        <v>#NAME?</v>
      </c>
      <c r="P47" s="18" t="e">
        <f ca="1">_xll.BDP($I47,P$1)</f>
        <v>#NAME?</v>
      </c>
      <c r="Q47" s="18" t="e">
        <f ca="1">_xll.BDP($I47,Q$1)</f>
        <v>#NAME?</v>
      </c>
      <c r="R47" s="18" t="e">
        <f ca="1">_xll.BDP($I47,R$1)</f>
        <v>#NAME?</v>
      </c>
      <c r="S47" s="18" t="e">
        <f ca="1">_xll.BDP($I47,S$1)</f>
        <v>#NAME?</v>
      </c>
      <c r="T47" s="18" t="e">
        <f ca="1">_xll.BDP($I47,T$1)</f>
        <v>#NAME?</v>
      </c>
      <c r="U47" s="18" t="e">
        <f ca="1">_xll.BDP($I47,U$1)</f>
        <v>#NAME?</v>
      </c>
      <c r="V47" s="18" t="e">
        <f ca="1">_xll.BDP($I47,V$1)</f>
        <v>#NAME?</v>
      </c>
      <c r="W47" s="18" t="e">
        <f ca="1">_xll.BDP($I47,W$1)</f>
        <v>#NAME?</v>
      </c>
      <c r="X47" s="18" t="e">
        <f ca="1">_xll.BDP($I47,X$1)</f>
        <v>#NAME?</v>
      </c>
      <c r="Y47" s="18" t="e">
        <f ca="1">_xll.BDP($I47,Y$1)</f>
        <v>#NAME?</v>
      </c>
      <c r="Z47" s="18" t="e">
        <f ca="1">_xll.BDP($I47,Z$1)</f>
        <v>#NAME?</v>
      </c>
      <c r="AA47" s="18" t="e">
        <f ca="1">_xll.BDP($I47,AA$1)</f>
        <v>#NAME?</v>
      </c>
    </row>
    <row r="48" spans="1:27" x14ac:dyDescent="0.2">
      <c r="C48" s="15"/>
      <c r="D48" s="72"/>
      <c r="E48" s="81"/>
      <c r="F48" s="12"/>
      <c r="H48" s="12"/>
      <c r="I48" s="18" t="s">
        <v>429</v>
      </c>
      <c r="J48" s="87">
        <v>-1.0765470143252266E-4</v>
      </c>
      <c r="K48" s="87">
        <v>-40000</v>
      </c>
      <c r="L48" s="18" t="e">
        <f ca="1">_xll.BDP($I48,L$1)</f>
        <v>#NAME?</v>
      </c>
      <c r="M48" s="18" t="e">
        <f ca="1">_xll.BDP($I48,M$1)</f>
        <v>#NAME?</v>
      </c>
      <c r="N48" s="18" t="e">
        <f ca="1">_xll.BDP($I48,N$1)</f>
        <v>#NAME?</v>
      </c>
      <c r="O48" s="18" t="e">
        <f ca="1">_xll.BDP($I48,O$1)</f>
        <v>#NAME?</v>
      </c>
      <c r="P48" s="18" t="e">
        <f ca="1">_xll.BDP($I48,P$1)</f>
        <v>#NAME?</v>
      </c>
      <c r="Q48" s="18" t="e">
        <f ca="1">_xll.BDP($I48,Q$1)</f>
        <v>#NAME?</v>
      </c>
      <c r="R48" s="18" t="e">
        <f ca="1">_xll.BDP($I48,R$1)</f>
        <v>#NAME?</v>
      </c>
      <c r="S48" s="18" t="e">
        <f ca="1">_xll.BDP($I48,S$1)</f>
        <v>#NAME?</v>
      </c>
      <c r="T48" s="18" t="e">
        <f ca="1">_xll.BDP($I48,T$1)</f>
        <v>#NAME?</v>
      </c>
      <c r="U48" s="18" t="e">
        <f ca="1">_xll.BDP($I48,U$1)</f>
        <v>#NAME?</v>
      </c>
      <c r="V48" s="18" t="e">
        <f ca="1">_xll.BDP($I48,V$1)</f>
        <v>#NAME?</v>
      </c>
      <c r="W48" s="18" t="e">
        <f ca="1">_xll.BDP($I48,W$1)</f>
        <v>#NAME?</v>
      </c>
      <c r="X48" s="18" t="e">
        <f ca="1">_xll.BDP($I48,X$1)</f>
        <v>#NAME?</v>
      </c>
      <c r="Y48" s="18" t="e">
        <f ca="1">_xll.BDP($I48,Y$1)</f>
        <v>#NAME?</v>
      </c>
      <c r="Z48" s="18" t="e">
        <f ca="1">_xll.BDP($I48,Z$1)</f>
        <v>#NAME?</v>
      </c>
      <c r="AA48" s="18" t="e">
        <f ca="1">_xll.BDP($I48,AA$1)</f>
        <v>#NAME?</v>
      </c>
    </row>
    <row r="49" spans="1:27" x14ac:dyDescent="0.2">
      <c r="A49" s="15" t="s">
        <v>80</v>
      </c>
      <c r="B49" s="72" t="s">
        <v>125</v>
      </c>
      <c r="C49" s="15" t="s">
        <v>461</v>
      </c>
      <c r="D49" s="85">
        <v>15.107173573518917</v>
      </c>
      <c r="E49" s="81">
        <v>1.8616106463242233E-2</v>
      </c>
      <c r="F49" s="15" t="s">
        <v>526</v>
      </c>
      <c r="G49" s="72">
        <v>99.7</v>
      </c>
      <c r="H49" s="15">
        <v>2925622</v>
      </c>
      <c r="I49" t="s">
        <v>670</v>
      </c>
      <c r="J49" s="87" t="e">
        <f ca="1">K49*V49/954.6/1000000</f>
        <v>#NAME?</v>
      </c>
      <c r="K49" s="87" t="e">
        <f ca="1">-G49*H49*U49/N49/1000</f>
        <v>#NAME?</v>
      </c>
      <c r="L49" s="18" t="e">
        <f ca="1">_xll.BDP($I49,L$1)</f>
        <v>#NAME?</v>
      </c>
      <c r="M49" s="18" t="e">
        <f ca="1">_xll.BDP($I49,M$1)</f>
        <v>#NAME?</v>
      </c>
      <c r="N49" s="18" t="e">
        <f ca="1">_xll.BDP($I49,N$1)</f>
        <v>#NAME?</v>
      </c>
      <c r="O49" s="18" t="e">
        <f ca="1">_xll.BDP($I49,O$1)</f>
        <v>#NAME?</v>
      </c>
      <c r="P49" s="18" t="e">
        <f ca="1">_xll.BDP($I49,P$1)</f>
        <v>#NAME?</v>
      </c>
      <c r="Q49" s="18" t="e">
        <f ca="1">_xll.BDP($I49,Q$1)</f>
        <v>#NAME?</v>
      </c>
      <c r="R49" s="18" t="e">
        <f ca="1">_xll.BDP($I49,R$1)</f>
        <v>#NAME?</v>
      </c>
      <c r="S49" s="18" t="e">
        <f ca="1">_xll.BDP($I49,S$1)</f>
        <v>#NAME?</v>
      </c>
      <c r="T49" s="18" t="e">
        <f ca="1">_xll.BDP($I49,T$1)</f>
        <v>#NAME?</v>
      </c>
      <c r="U49" s="18" t="e">
        <f ca="1">_xll.BDP($I49,U$1)</f>
        <v>#NAME?</v>
      </c>
      <c r="V49" s="18" t="e">
        <f ca="1">_xll.BDP($I49,V$1)</f>
        <v>#NAME?</v>
      </c>
      <c r="W49" s="18" t="e">
        <f ca="1">_xll.BDP($I49,W$1)</f>
        <v>#NAME?</v>
      </c>
      <c r="X49" s="18" t="e">
        <f ca="1">_xll.BDP($I49,X$1)</f>
        <v>#NAME?</v>
      </c>
      <c r="Y49" s="18" t="e">
        <f ca="1">_xll.BDP($I49,Y$1)</f>
        <v>#NAME?</v>
      </c>
      <c r="Z49" s="18" t="e">
        <f ca="1">_xll.BDP($I49,Z$1)</f>
        <v>#NAME?</v>
      </c>
      <c r="AA49" s="18" t="e">
        <f ca="1">_xll.BDP($I49,AA$1)</f>
        <v>#NAME?</v>
      </c>
    </row>
    <row r="50" spans="1:27" x14ac:dyDescent="0.2">
      <c r="A50" s="18" t="s">
        <v>28</v>
      </c>
      <c r="B50" s="12" t="s">
        <v>125</v>
      </c>
      <c r="C50" s="18" t="s">
        <v>461</v>
      </c>
      <c r="D50" s="79">
        <v>14.180255317416915</v>
      </c>
      <c r="E50" s="78">
        <v>1.7473893536757774E-2</v>
      </c>
      <c r="F50" s="18" t="s">
        <v>516</v>
      </c>
      <c r="G50" s="12">
        <v>95.81</v>
      </c>
      <c r="H50" s="18">
        <v>2400453</v>
      </c>
      <c r="I50" t="s">
        <v>671</v>
      </c>
      <c r="J50" s="87" t="e">
        <f ca="1">K50*V50/954.6/1000000</f>
        <v>#NAME?</v>
      </c>
      <c r="K50" s="87" t="e">
        <f ca="1">-G50*H50*U50/N50/1000</f>
        <v>#NAME?</v>
      </c>
      <c r="L50" s="18" t="e">
        <f ca="1">_xll.BDP($I50,L$1)</f>
        <v>#NAME?</v>
      </c>
      <c r="M50" s="18" t="e">
        <f ca="1">_xll.BDP($I50,M$1)</f>
        <v>#NAME?</v>
      </c>
      <c r="N50" s="18" t="e">
        <f ca="1">_xll.BDP($I50,N$1)</f>
        <v>#NAME?</v>
      </c>
      <c r="O50" s="18" t="e">
        <f ca="1">_xll.BDP($I50,O$1)</f>
        <v>#NAME?</v>
      </c>
      <c r="P50" s="18" t="e">
        <f ca="1">_xll.BDP($I50,P$1)</f>
        <v>#NAME?</v>
      </c>
      <c r="Q50" s="18" t="e">
        <f ca="1">_xll.BDP($I50,Q$1)</f>
        <v>#NAME?</v>
      </c>
      <c r="R50" s="18" t="e">
        <f ca="1">_xll.BDP($I50,R$1)</f>
        <v>#NAME?</v>
      </c>
      <c r="S50" s="18" t="e">
        <f ca="1">_xll.BDP($I50,S$1)</f>
        <v>#NAME?</v>
      </c>
      <c r="T50" s="18" t="e">
        <f ca="1">_xll.BDP($I50,T$1)</f>
        <v>#NAME?</v>
      </c>
      <c r="U50" s="18" t="e">
        <f ca="1">_xll.BDP($I50,U$1)</f>
        <v>#NAME?</v>
      </c>
      <c r="V50" s="18" t="e">
        <f ca="1">_xll.BDP($I50,V$1)</f>
        <v>#NAME?</v>
      </c>
      <c r="W50" s="18" t="e">
        <f ca="1">_xll.BDP($I50,W$1)</f>
        <v>#NAME?</v>
      </c>
      <c r="X50" s="18" t="e">
        <f ca="1">_xll.BDP($I50,X$1)</f>
        <v>#NAME?</v>
      </c>
      <c r="Y50" s="18" t="e">
        <f ca="1">_xll.BDP($I50,Y$1)</f>
        <v>#NAME?</v>
      </c>
      <c r="Z50" s="18" t="e">
        <f ca="1">_xll.BDP($I50,Z$1)</f>
        <v>#NAME?</v>
      </c>
      <c r="AA50" s="18" t="e">
        <f ca="1">_xll.BDP($I50,AA$1)</f>
        <v>#NAME?</v>
      </c>
    </row>
    <row r="51" spans="1:27" x14ac:dyDescent="0.2">
      <c r="A51" s="18" t="s">
        <v>45</v>
      </c>
      <c r="B51" s="28">
        <v>0.42602822472449681</v>
      </c>
      <c r="E51" s="78">
        <v>4.5500000000003871E-4</v>
      </c>
      <c r="L51" s="18"/>
      <c r="M51" s="18"/>
      <c r="N51" s="18"/>
      <c r="O51" s="18"/>
      <c r="P51" s="18"/>
      <c r="Q51" s="18"/>
      <c r="R51" s="18"/>
      <c r="S51" s="18"/>
      <c r="T51" s="18"/>
      <c r="U51" s="18"/>
      <c r="V51" s="18"/>
      <c r="W51" s="18"/>
      <c r="X51" s="18"/>
      <c r="Y51" s="18"/>
      <c r="Z51" s="18"/>
      <c r="AA51" s="18"/>
    </row>
    <row r="52" spans="1:27" ht="16" thickBot="1" x14ac:dyDescent="0.25">
      <c r="A52" s="18" t="s">
        <v>55</v>
      </c>
      <c r="B52" s="28">
        <v>3.8685703514493878E-3</v>
      </c>
      <c r="E52" s="86">
        <v>4.5500000000003871E-4</v>
      </c>
      <c r="L52" s="18"/>
      <c r="M52" s="18"/>
      <c r="N52" s="18"/>
      <c r="O52" s="18"/>
      <c r="P52" s="18"/>
      <c r="Q52" s="18"/>
      <c r="R52" s="18"/>
      <c r="S52" s="18"/>
      <c r="T52" s="18"/>
      <c r="U52" s="18"/>
      <c r="V52" s="18"/>
      <c r="W52" s="18"/>
      <c r="X52" s="18"/>
      <c r="Y52" s="18"/>
      <c r="Z52" s="18"/>
      <c r="AA52" s="18"/>
    </row>
    <row r="53" spans="1:27" ht="16" thickTop="1" x14ac:dyDescent="0.2">
      <c r="E53" s="78">
        <v>1</v>
      </c>
      <c r="G53" s="12">
        <f>SUMPRODUCT(E2:E50, G2:G50)</f>
        <v>123.17787449284833</v>
      </c>
      <c r="L53" s="18"/>
      <c r="M53" s="18"/>
      <c r="N53" s="18"/>
      <c r="O53" s="18"/>
      <c r="P53" s="18"/>
      <c r="Q53" s="18"/>
      <c r="R53" s="18"/>
      <c r="S53" s="18"/>
      <c r="T53" s="18"/>
      <c r="U53" s="18"/>
      <c r="V53" s="18"/>
      <c r="W53" s="18"/>
      <c r="X53" s="18"/>
      <c r="Y53" s="18"/>
      <c r="Z53" s="18"/>
      <c r="AA53"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X131"/>
  <sheetViews>
    <sheetView workbookViewId="0">
      <selection activeCell="N16" sqref="N16"/>
    </sheetView>
  </sheetViews>
  <sheetFormatPr baseColWidth="10" defaultColWidth="8.83203125" defaultRowHeight="14" outlineLevelRow="3" x14ac:dyDescent="0.2"/>
  <cols>
    <col min="1" max="2" width="5" style="2" customWidth="1"/>
    <col min="3" max="3" width="32.83203125" style="2" customWidth="1"/>
    <col min="4" max="4" width="6.83203125" style="2" customWidth="1"/>
    <col min="5" max="5" width="11.33203125" style="2" customWidth="1"/>
    <col min="6" max="6" width="9" style="2" customWidth="1"/>
    <col min="7" max="7" width="7.5" style="2" customWidth="1"/>
    <col min="8" max="9" width="6" style="2" customWidth="1"/>
    <col min="10" max="10" width="6.83203125" style="2" customWidth="1"/>
    <col min="11" max="11" width="11.5" style="2" customWidth="1"/>
    <col min="12" max="12" width="13" style="2" customWidth="1"/>
    <col min="13" max="13" width="12.1640625" style="2" customWidth="1"/>
    <col min="14" max="14" width="7" style="2" customWidth="1"/>
    <col min="15" max="50" width="8.83203125" style="2" customWidth="1"/>
    <col min="51" max="256" width="9.1640625" style="3"/>
    <col min="257" max="258" width="5" style="3" customWidth="1"/>
    <col min="259" max="259" width="32.83203125" style="3" customWidth="1"/>
    <col min="260" max="260" width="6.83203125" style="3" customWidth="1"/>
    <col min="261" max="261" width="11.33203125" style="3" customWidth="1"/>
    <col min="262" max="262" width="9" style="3" customWidth="1"/>
    <col min="263" max="263" width="7.5" style="3" customWidth="1"/>
    <col min="264" max="265" width="6" style="3" customWidth="1"/>
    <col min="266" max="266" width="6.83203125" style="3" customWidth="1"/>
    <col min="267" max="267" width="11.5" style="3" customWidth="1"/>
    <col min="268" max="268" width="13" style="3" customWidth="1"/>
    <col min="269" max="269" width="12.1640625" style="3" customWidth="1"/>
    <col min="270" max="270" width="7" style="3" customWidth="1"/>
    <col min="271" max="306" width="8.83203125" style="3" customWidth="1"/>
    <col min="307" max="512" width="9.1640625" style="3"/>
    <col min="513" max="514" width="5" style="3" customWidth="1"/>
    <col min="515" max="515" width="32.83203125" style="3" customWidth="1"/>
    <col min="516" max="516" width="6.83203125" style="3" customWidth="1"/>
    <col min="517" max="517" width="11.33203125" style="3" customWidth="1"/>
    <col min="518" max="518" width="9" style="3" customWidth="1"/>
    <col min="519" max="519" width="7.5" style="3" customWidth="1"/>
    <col min="520" max="521" width="6" style="3" customWidth="1"/>
    <col min="522" max="522" width="6.83203125" style="3" customWidth="1"/>
    <col min="523" max="523" width="11.5" style="3" customWidth="1"/>
    <col min="524" max="524" width="13" style="3" customWidth="1"/>
    <col min="525" max="525" width="12.1640625" style="3" customWidth="1"/>
    <col min="526" max="526" width="7" style="3" customWidth="1"/>
    <col min="527" max="562" width="8.83203125" style="3" customWidth="1"/>
    <col min="563" max="768" width="9.1640625" style="3"/>
    <col min="769" max="770" width="5" style="3" customWidth="1"/>
    <col min="771" max="771" width="32.83203125" style="3" customWidth="1"/>
    <col min="772" max="772" width="6.83203125" style="3" customWidth="1"/>
    <col min="773" max="773" width="11.33203125" style="3" customWidth="1"/>
    <col min="774" max="774" width="9" style="3" customWidth="1"/>
    <col min="775" max="775" width="7.5" style="3" customWidth="1"/>
    <col min="776" max="777" width="6" style="3" customWidth="1"/>
    <col min="778" max="778" width="6.83203125" style="3" customWidth="1"/>
    <col min="779" max="779" width="11.5" style="3" customWidth="1"/>
    <col min="780" max="780" width="13" style="3" customWidth="1"/>
    <col min="781" max="781" width="12.1640625" style="3" customWidth="1"/>
    <col min="782" max="782" width="7" style="3" customWidth="1"/>
    <col min="783" max="818" width="8.83203125" style="3" customWidth="1"/>
    <col min="819" max="1024" width="9.1640625" style="3"/>
    <col min="1025" max="1026" width="5" style="3" customWidth="1"/>
    <col min="1027" max="1027" width="32.83203125" style="3" customWidth="1"/>
    <col min="1028" max="1028" width="6.83203125" style="3" customWidth="1"/>
    <col min="1029" max="1029" width="11.33203125" style="3" customWidth="1"/>
    <col min="1030" max="1030" width="9" style="3" customWidth="1"/>
    <col min="1031" max="1031" width="7.5" style="3" customWidth="1"/>
    <col min="1032" max="1033" width="6" style="3" customWidth="1"/>
    <col min="1034" max="1034" width="6.83203125" style="3" customWidth="1"/>
    <col min="1035" max="1035" width="11.5" style="3" customWidth="1"/>
    <col min="1036" max="1036" width="13" style="3" customWidth="1"/>
    <col min="1037" max="1037" width="12.1640625" style="3" customWidth="1"/>
    <col min="1038" max="1038" width="7" style="3" customWidth="1"/>
    <col min="1039" max="1074" width="8.83203125" style="3" customWidth="1"/>
    <col min="1075" max="1280" width="9.1640625" style="3"/>
    <col min="1281" max="1282" width="5" style="3" customWidth="1"/>
    <col min="1283" max="1283" width="32.83203125" style="3" customWidth="1"/>
    <col min="1284" max="1284" width="6.83203125" style="3" customWidth="1"/>
    <col min="1285" max="1285" width="11.33203125" style="3" customWidth="1"/>
    <col min="1286" max="1286" width="9" style="3" customWidth="1"/>
    <col min="1287" max="1287" width="7.5" style="3" customWidth="1"/>
    <col min="1288" max="1289" width="6" style="3" customWidth="1"/>
    <col min="1290" max="1290" width="6.83203125" style="3" customWidth="1"/>
    <col min="1291" max="1291" width="11.5" style="3" customWidth="1"/>
    <col min="1292" max="1292" width="13" style="3" customWidth="1"/>
    <col min="1293" max="1293" width="12.1640625" style="3" customWidth="1"/>
    <col min="1294" max="1294" width="7" style="3" customWidth="1"/>
    <col min="1295" max="1330" width="8.83203125" style="3" customWidth="1"/>
    <col min="1331" max="1536" width="9.1640625" style="3"/>
    <col min="1537" max="1538" width="5" style="3" customWidth="1"/>
    <col min="1539" max="1539" width="32.83203125" style="3" customWidth="1"/>
    <col min="1540" max="1540" width="6.83203125" style="3" customWidth="1"/>
    <col min="1541" max="1541" width="11.33203125" style="3" customWidth="1"/>
    <col min="1542" max="1542" width="9" style="3" customWidth="1"/>
    <col min="1543" max="1543" width="7.5" style="3" customWidth="1"/>
    <col min="1544" max="1545" width="6" style="3" customWidth="1"/>
    <col min="1546" max="1546" width="6.83203125" style="3" customWidth="1"/>
    <col min="1547" max="1547" width="11.5" style="3" customWidth="1"/>
    <col min="1548" max="1548" width="13" style="3" customWidth="1"/>
    <col min="1549" max="1549" width="12.1640625" style="3" customWidth="1"/>
    <col min="1550" max="1550" width="7" style="3" customWidth="1"/>
    <col min="1551" max="1586" width="8.83203125" style="3" customWidth="1"/>
    <col min="1587" max="1792" width="9.1640625" style="3"/>
    <col min="1793" max="1794" width="5" style="3" customWidth="1"/>
    <col min="1795" max="1795" width="32.83203125" style="3" customWidth="1"/>
    <col min="1796" max="1796" width="6.83203125" style="3" customWidth="1"/>
    <col min="1797" max="1797" width="11.33203125" style="3" customWidth="1"/>
    <col min="1798" max="1798" width="9" style="3" customWidth="1"/>
    <col min="1799" max="1799" width="7.5" style="3" customWidth="1"/>
    <col min="1800" max="1801" width="6" style="3" customWidth="1"/>
    <col min="1802" max="1802" width="6.83203125" style="3" customWidth="1"/>
    <col min="1803" max="1803" width="11.5" style="3" customWidth="1"/>
    <col min="1804" max="1804" width="13" style="3" customWidth="1"/>
    <col min="1805" max="1805" width="12.1640625" style="3" customWidth="1"/>
    <col min="1806" max="1806" width="7" style="3" customWidth="1"/>
    <col min="1807" max="1842" width="8.83203125" style="3" customWidth="1"/>
    <col min="1843" max="2048" width="9.1640625" style="3"/>
    <col min="2049" max="2050" width="5" style="3" customWidth="1"/>
    <col min="2051" max="2051" width="32.83203125" style="3" customWidth="1"/>
    <col min="2052" max="2052" width="6.83203125" style="3" customWidth="1"/>
    <col min="2053" max="2053" width="11.33203125" style="3" customWidth="1"/>
    <col min="2054" max="2054" width="9" style="3" customWidth="1"/>
    <col min="2055" max="2055" width="7.5" style="3" customWidth="1"/>
    <col min="2056" max="2057" width="6" style="3" customWidth="1"/>
    <col min="2058" max="2058" width="6.83203125" style="3" customWidth="1"/>
    <col min="2059" max="2059" width="11.5" style="3" customWidth="1"/>
    <col min="2060" max="2060" width="13" style="3" customWidth="1"/>
    <col min="2061" max="2061" width="12.1640625" style="3" customWidth="1"/>
    <col min="2062" max="2062" width="7" style="3" customWidth="1"/>
    <col min="2063" max="2098" width="8.83203125" style="3" customWidth="1"/>
    <col min="2099" max="2304" width="9.1640625" style="3"/>
    <col min="2305" max="2306" width="5" style="3" customWidth="1"/>
    <col min="2307" max="2307" width="32.83203125" style="3" customWidth="1"/>
    <col min="2308" max="2308" width="6.83203125" style="3" customWidth="1"/>
    <col min="2309" max="2309" width="11.33203125" style="3" customWidth="1"/>
    <col min="2310" max="2310" width="9" style="3" customWidth="1"/>
    <col min="2311" max="2311" width="7.5" style="3" customWidth="1"/>
    <col min="2312" max="2313" width="6" style="3" customWidth="1"/>
    <col min="2314" max="2314" width="6.83203125" style="3" customWidth="1"/>
    <col min="2315" max="2315" width="11.5" style="3" customWidth="1"/>
    <col min="2316" max="2316" width="13" style="3" customWidth="1"/>
    <col min="2317" max="2317" width="12.1640625" style="3" customWidth="1"/>
    <col min="2318" max="2318" width="7" style="3" customWidth="1"/>
    <col min="2319" max="2354" width="8.83203125" style="3" customWidth="1"/>
    <col min="2355" max="2560" width="9.1640625" style="3"/>
    <col min="2561" max="2562" width="5" style="3" customWidth="1"/>
    <col min="2563" max="2563" width="32.83203125" style="3" customWidth="1"/>
    <col min="2564" max="2564" width="6.83203125" style="3" customWidth="1"/>
    <col min="2565" max="2565" width="11.33203125" style="3" customWidth="1"/>
    <col min="2566" max="2566" width="9" style="3" customWidth="1"/>
    <col min="2567" max="2567" width="7.5" style="3" customWidth="1"/>
    <col min="2568" max="2569" width="6" style="3" customWidth="1"/>
    <col min="2570" max="2570" width="6.83203125" style="3" customWidth="1"/>
    <col min="2571" max="2571" width="11.5" style="3" customWidth="1"/>
    <col min="2572" max="2572" width="13" style="3" customWidth="1"/>
    <col min="2573" max="2573" width="12.1640625" style="3" customWidth="1"/>
    <col min="2574" max="2574" width="7" style="3" customWidth="1"/>
    <col min="2575" max="2610" width="8.83203125" style="3" customWidth="1"/>
    <col min="2611" max="2816" width="9.1640625" style="3"/>
    <col min="2817" max="2818" width="5" style="3" customWidth="1"/>
    <col min="2819" max="2819" width="32.83203125" style="3" customWidth="1"/>
    <col min="2820" max="2820" width="6.83203125" style="3" customWidth="1"/>
    <col min="2821" max="2821" width="11.33203125" style="3" customWidth="1"/>
    <col min="2822" max="2822" width="9" style="3" customWidth="1"/>
    <col min="2823" max="2823" width="7.5" style="3" customWidth="1"/>
    <col min="2824" max="2825" width="6" style="3" customWidth="1"/>
    <col min="2826" max="2826" width="6.83203125" style="3" customWidth="1"/>
    <col min="2827" max="2827" width="11.5" style="3" customWidth="1"/>
    <col min="2828" max="2828" width="13" style="3" customWidth="1"/>
    <col min="2829" max="2829" width="12.1640625" style="3" customWidth="1"/>
    <col min="2830" max="2830" width="7" style="3" customWidth="1"/>
    <col min="2831" max="2866" width="8.83203125" style="3" customWidth="1"/>
    <col min="2867" max="3072" width="9.1640625" style="3"/>
    <col min="3073" max="3074" width="5" style="3" customWidth="1"/>
    <col min="3075" max="3075" width="32.83203125" style="3" customWidth="1"/>
    <col min="3076" max="3076" width="6.83203125" style="3" customWidth="1"/>
    <col min="3077" max="3077" width="11.33203125" style="3" customWidth="1"/>
    <col min="3078" max="3078" width="9" style="3" customWidth="1"/>
    <col min="3079" max="3079" width="7.5" style="3" customWidth="1"/>
    <col min="3080" max="3081" width="6" style="3" customWidth="1"/>
    <col min="3082" max="3082" width="6.83203125" style="3" customWidth="1"/>
    <col min="3083" max="3083" width="11.5" style="3" customWidth="1"/>
    <col min="3084" max="3084" width="13" style="3" customWidth="1"/>
    <col min="3085" max="3085" width="12.1640625" style="3" customWidth="1"/>
    <col min="3086" max="3086" width="7" style="3" customWidth="1"/>
    <col min="3087" max="3122" width="8.83203125" style="3" customWidth="1"/>
    <col min="3123" max="3328" width="9.1640625" style="3"/>
    <col min="3329" max="3330" width="5" style="3" customWidth="1"/>
    <col min="3331" max="3331" width="32.83203125" style="3" customWidth="1"/>
    <col min="3332" max="3332" width="6.83203125" style="3" customWidth="1"/>
    <col min="3333" max="3333" width="11.33203125" style="3" customWidth="1"/>
    <col min="3334" max="3334" width="9" style="3" customWidth="1"/>
    <col min="3335" max="3335" width="7.5" style="3" customWidth="1"/>
    <col min="3336" max="3337" width="6" style="3" customWidth="1"/>
    <col min="3338" max="3338" width="6.83203125" style="3" customWidth="1"/>
    <col min="3339" max="3339" width="11.5" style="3" customWidth="1"/>
    <col min="3340" max="3340" width="13" style="3" customWidth="1"/>
    <col min="3341" max="3341" width="12.1640625" style="3" customWidth="1"/>
    <col min="3342" max="3342" width="7" style="3" customWidth="1"/>
    <col min="3343" max="3378" width="8.83203125" style="3" customWidth="1"/>
    <col min="3379" max="3584" width="9.1640625" style="3"/>
    <col min="3585" max="3586" width="5" style="3" customWidth="1"/>
    <col min="3587" max="3587" width="32.83203125" style="3" customWidth="1"/>
    <col min="3588" max="3588" width="6.83203125" style="3" customWidth="1"/>
    <col min="3589" max="3589" width="11.33203125" style="3" customWidth="1"/>
    <col min="3590" max="3590" width="9" style="3" customWidth="1"/>
    <col min="3591" max="3591" width="7.5" style="3" customWidth="1"/>
    <col min="3592" max="3593" width="6" style="3" customWidth="1"/>
    <col min="3594" max="3594" width="6.83203125" style="3" customWidth="1"/>
    <col min="3595" max="3595" width="11.5" style="3" customWidth="1"/>
    <col min="3596" max="3596" width="13" style="3" customWidth="1"/>
    <col min="3597" max="3597" width="12.1640625" style="3" customWidth="1"/>
    <col min="3598" max="3598" width="7" style="3" customWidth="1"/>
    <col min="3599" max="3634" width="8.83203125" style="3" customWidth="1"/>
    <col min="3635" max="3840" width="9.1640625" style="3"/>
    <col min="3841" max="3842" width="5" style="3" customWidth="1"/>
    <col min="3843" max="3843" width="32.83203125" style="3" customWidth="1"/>
    <col min="3844" max="3844" width="6.83203125" style="3" customWidth="1"/>
    <col min="3845" max="3845" width="11.33203125" style="3" customWidth="1"/>
    <col min="3846" max="3846" width="9" style="3" customWidth="1"/>
    <col min="3847" max="3847" width="7.5" style="3" customWidth="1"/>
    <col min="3848" max="3849" width="6" style="3" customWidth="1"/>
    <col min="3850" max="3850" width="6.83203125" style="3" customWidth="1"/>
    <col min="3851" max="3851" width="11.5" style="3" customWidth="1"/>
    <col min="3852" max="3852" width="13" style="3" customWidth="1"/>
    <col min="3853" max="3853" width="12.1640625" style="3" customWidth="1"/>
    <col min="3854" max="3854" width="7" style="3" customWidth="1"/>
    <col min="3855" max="3890" width="8.83203125" style="3" customWidth="1"/>
    <col min="3891" max="4096" width="9.1640625" style="3"/>
    <col min="4097" max="4098" width="5" style="3" customWidth="1"/>
    <col min="4099" max="4099" width="32.83203125" style="3" customWidth="1"/>
    <col min="4100" max="4100" width="6.83203125" style="3" customWidth="1"/>
    <col min="4101" max="4101" width="11.33203125" style="3" customWidth="1"/>
    <col min="4102" max="4102" width="9" style="3" customWidth="1"/>
    <col min="4103" max="4103" width="7.5" style="3" customWidth="1"/>
    <col min="4104" max="4105" width="6" style="3" customWidth="1"/>
    <col min="4106" max="4106" width="6.83203125" style="3" customWidth="1"/>
    <col min="4107" max="4107" width="11.5" style="3" customWidth="1"/>
    <col min="4108" max="4108" width="13" style="3" customWidth="1"/>
    <col min="4109" max="4109" width="12.1640625" style="3" customWidth="1"/>
    <col min="4110" max="4110" width="7" style="3" customWidth="1"/>
    <col min="4111" max="4146" width="8.83203125" style="3" customWidth="1"/>
    <col min="4147" max="4352" width="9.1640625" style="3"/>
    <col min="4353" max="4354" width="5" style="3" customWidth="1"/>
    <col min="4355" max="4355" width="32.83203125" style="3" customWidth="1"/>
    <col min="4356" max="4356" width="6.83203125" style="3" customWidth="1"/>
    <col min="4357" max="4357" width="11.33203125" style="3" customWidth="1"/>
    <col min="4358" max="4358" width="9" style="3" customWidth="1"/>
    <col min="4359" max="4359" width="7.5" style="3" customWidth="1"/>
    <col min="4360" max="4361" width="6" style="3" customWidth="1"/>
    <col min="4362" max="4362" width="6.83203125" style="3" customWidth="1"/>
    <col min="4363" max="4363" width="11.5" style="3" customWidth="1"/>
    <col min="4364" max="4364" width="13" style="3" customWidth="1"/>
    <col min="4365" max="4365" width="12.1640625" style="3" customWidth="1"/>
    <col min="4366" max="4366" width="7" style="3" customWidth="1"/>
    <col min="4367" max="4402" width="8.83203125" style="3" customWidth="1"/>
    <col min="4403" max="4608" width="9.1640625" style="3"/>
    <col min="4609" max="4610" width="5" style="3" customWidth="1"/>
    <col min="4611" max="4611" width="32.83203125" style="3" customWidth="1"/>
    <col min="4612" max="4612" width="6.83203125" style="3" customWidth="1"/>
    <col min="4613" max="4613" width="11.33203125" style="3" customWidth="1"/>
    <col min="4614" max="4614" width="9" style="3" customWidth="1"/>
    <col min="4615" max="4615" width="7.5" style="3" customWidth="1"/>
    <col min="4616" max="4617" width="6" style="3" customWidth="1"/>
    <col min="4618" max="4618" width="6.83203125" style="3" customWidth="1"/>
    <col min="4619" max="4619" width="11.5" style="3" customWidth="1"/>
    <col min="4620" max="4620" width="13" style="3" customWidth="1"/>
    <col min="4621" max="4621" width="12.1640625" style="3" customWidth="1"/>
    <col min="4622" max="4622" width="7" style="3" customWidth="1"/>
    <col min="4623" max="4658" width="8.83203125" style="3" customWidth="1"/>
    <col min="4659" max="4864" width="9.1640625" style="3"/>
    <col min="4865" max="4866" width="5" style="3" customWidth="1"/>
    <col min="4867" max="4867" width="32.83203125" style="3" customWidth="1"/>
    <col min="4868" max="4868" width="6.83203125" style="3" customWidth="1"/>
    <col min="4869" max="4869" width="11.33203125" style="3" customWidth="1"/>
    <col min="4870" max="4870" width="9" style="3" customWidth="1"/>
    <col min="4871" max="4871" width="7.5" style="3" customWidth="1"/>
    <col min="4872" max="4873" width="6" style="3" customWidth="1"/>
    <col min="4874" max="4874" width="6.83203125" style="3" customWidth="1"/>
    <col min="4875" max="4875" width="11.5" style="3" customWidth="1"/>
    <col min="4876" max="4876" width="13" style="3" customWidth="1"/>
    <col min="4877" max="4877" width="12.1640625" style="3" customWidth="1"/>
    <col min="4878" max="4878" width="7" style="3" customWidth="1"/>
    <col min="4879" max="4914" width="8.83203125" style="3" customWidth="1"/>
    <col min="4915" max="5120" width="9.1640625" style="3"/>
    <col min="5121" max="5122" width="5" style="3" customWidth="1"/>
    <col min="5123" max="5123" width="32.83203125" style="3" customWidth="1"/>
    <col min="5124" max="5124" width="6.83203125" style="3" customWidth="1"/>
    <col min="5125" max="5125" width="11.33203125" style="3" customWidth="1"/>
    <col min="5126" max="5126" width="9" style="3" customWidth="1"/>
    <col min="5127" max="5127" width="7.5" style="3" customWidth="1"/>
    <col min="5128" max="5129" width="6" style="3" customWidth="1"/>
    <col min="5130" max="5130" width="6.83203125" style="3" customWidth="1"/>
    <col min="5131" max="5131" width="11.5" style="3" customWidth="1"/>
    <col min="5132" max="5132" width="13" style="3" customWidth="1"/>
    <col min="5133" max="5133" width="12.1640625" style="3" customWidth="1"/>
    <col min="5134" max="5134" width="7" style="3" customWidth="1"/>
    <col min="5135" max="5170" width="8.83203125" style="3" customWidth="1"/>
    <col min="5171" max="5376" width="9.1640625" style="3"/>
    <col min="5377" max="5378" width="5" style="3" customWidth="1"/>
    <col min="5379" max="5379" width="32.83203125" style="3" customWidth="1"/>
    <col min="5380" max="5380" width="6.83203125" style="3" customWidth="1"/>
    <col min="5381" max="5381" width="11.33203125" style="3" customWidth="1"/>
    <col min="5382" max="5382" width="9" style="3" customWidth="1"/>
    <col min="5383" max="5383" width="7.5" style="3" customWidth="1"/>
    <col min="5384" max="5385" width="6" style="3" customWidth="1"/>
    <col min="5386" max="5386" width="6.83203125" style="3" customWidth="1"/>
    <col min="5387" max="5387" width="11.5" style="3" customWidth="1"/>
    <col min="5388" max="5388" width="13" style="3" customWidth="1"/>
    <col min="5389" max="5389" width="12.1640625" style="3" customWidth="1"/>
    <col min="5390" max="5390" width="7" style="3" customWidth="1"/>
    <col min="5391" max="5426" width="8.83203125" style="3" customWidth="1"/>
    <col min="5427" max="5632" width="9.1640625" style="3"/>
    <col min="5633" max="5634" width="5" style="3" customWidth="1"/>
    <col min="5635" max="5635" width="32.83203125" style="3" customWidth="1"/>
    <col min="5636" max="5636" width="6.83203125" style="3" customWidth="1"/>
    <col min="5637" max="5637" width="11.33203125" style="3" customWidth="1"/>
    <col min="5638" max="5638" width="9" style="3" customWidth="1"/>
    <col min="5639" max="5639" width="7.5" style="3" customWidth="1"/>
    <col min="5640" max="5641" width="6" style="3" customWidth="1"/>
    <col min="5642" max="5642" width="6.83203125" style="3" customWidth="1"/>
    <col min="5643" max="5643" width="11.5" style="3" customWidth="1"/>
    <col min="5644" max="5644" width="13" style="3" customWidth="1"/>
    <col min="5645" max="5645" width="12.1640625" style="3" customWidth="1"/>
    <col min="5646" max="5646" width="7" style="3" customWidth="1"/>
    <col min="5647" max="5682" width="8.83203125" style="3" customWidth="1"/>
    <col min="5683" max="5888" width="9.1640625" style="3"/>
    <col min="5889" max="5890" width="5" style="3" customWidth="1"/>
    <col min="5891" max="5891" width="32.83203125" style="3" customWidth="1"/>
    <col min="5892" max="5892" width="6.83203125" style="3" customWidth="1"/>
    <col min="5893" max="5893" width="11.33203125" style="3" customWidth="1"/>
    <col min="5894" max="5894" width="9" style="3" customWidth="1"/>
    <col min="5895" max="5895" width="7.5" style="3" customWidth="1"/>
    <col min="5896" max="5897" width="6" style="3" customWidth="1"/>
    <col min="5898" max="5898" width="6.83203125" style="3" customWidth="1"/>
    <col min="5899" max="5899" width="11.5" style="3" customWidth="1"/>
    <col min="5900" max="5900" width="13" style="3" customWidth="1"/>
    <col min="5901" max="5901" width="12.1640625" style="3" customWidth="1"/>
    <col min="5902" max="5902" width="7" style="3" customWidth="1"/>
    <col min="5903" max="5938" width="8.83203125" style="3" customWidth="1"/>
    <col min="5939" max="6144" width="9.1640625" style="3"/>
    <col min="6145" max="6146" width="5" style="3" customWidth="1"/>
    <col min="6147" max="6147" width="32.83203125" style="3" customWidth="1"/>
    <col min="6148" max="6148" width="6.83203125" style="3" customWidth="1"/>
    <col min="6149" max="6149" width="11.33203125" style="3" customWidth="1"/>
    <col min="6150" max="6150" width="9" style="3" customWidth="1"/>
    <col min="6151" max="6151" width="7.5" style="3" customWidth="1"/>
    <col min="6152" max="6153" width="6" style="3" customWidth="1"/>
    <col min="6154" max="6154" width="6.83203125" style="3" customWidth="1"/>
    <col min="6155" max="6155" width="11.5" style="3" customWidth="1"/>
    <col min="6156" max="6156" width="13" style="3" customWidth="1"/>
    <col min="6157" max="6157" width="12.1640625" style="3" customWidth="1"/>
    <col min="6158" max="6158" width="7" style="3" customWidth="1"/>
    <col min="6159" max="6194" width="8.83203125" style="3" customWidth="1"/>
    <col min="6195" max="6400" width="9.1640625" style="3"/>
    <col min="6401" max="6402" width="5" style="3" customWidth="1"/>
    <col min="6403" max="6403" width="32.83203125" style="3" customWidth="1"/>
    <col min="6404" max="6404" width="6.83203125" style="3" customWidth="1"/>
    <col min="6405" max="6405" width="11.33203125" style="3" customWidth="1"/>
    <col min="6406" max="6406" width="9" style="3" customWidth="1"/>
    <col min="6407" max="6407" width="7.5" style="3" customWidth="1"/>
    <col min="6408" max="6409" width="6" style="3" customWidth="1"/>
    <col min="6410" max="6410" width="6.83203125" style="3" customWidth="1"/>
    <col min="6411" max="6411" width="11.5" style="3" customWidth="1"/>
    <col min="6412" max="6412" width="13" style="3" customWidth="1"/>
    <col min="6413" max="6413" width="12.1640625" style="3" customWidth="1"/>
    <col min="6414" max="6414" width="7" style="3" customWidth="1"/>
    <col min="6415" max="6450" width="8.83203125" style="3" customWidth="1"/>
    <col min="6451" max="6656" width="9.1640625" style="3"/>
    <col min="6657" max="6658" width="5" style="3" customWidth="1"/>
    <col min="6659" max="6659" width="32.83203125" style="3" customWidth="1"/>
    <col min="6660" max="6660" width="6.83203125" style="3" customWidth="1"/>
    <col min="6661" max="6661" width="11.33203125" style="3" customWidth="1"/>
    <col min="6662" max="6662" width="9" style="3" customWidth="1"/>
    <col min="6663" max="6663" width="7.5" style="3" customWidth="1"/>
    <col min="6664" max="6665" width="6" style="3" customWidth="1"/>
    <col min="6666" max="6666" width="6.83203125" style="3" customWidth="1"/>
    <col min="6667" max="6667" width="11.5" style="3" customWidth="1"/>
    <col min="6668" max="6668" width="13" style="3" customWidth="1"/>
    <col min="6669" max="6669" width="12.1640625" style="3" customWidth="1"/>
    <col min="6670" max="6670" width="7" style="3" customWidth="1"/>
    <col min="6671" max="6706" width="8.83203125" style="3" customWidth="1"/>
    <col min="6707" max="6912" width="9.1640625" style="3"/>
    <col min="6913" max="6914" width="5" style="3" customWidth="1"/>
    <col min="6915" max="6915" width="32.83203125" style="3" customWidth="1"/>
    <col min="6916" max="6916" width="6.83203125" style="3" customWidth="1"/>
    <col min="6917" max="6917" width="11.33203125" style="3" customWidth="1"/>
    <col min="6918" max="6918" width="9" style="3" customWidth="1"/>
    <col min="6919" max="6919" width="7.5" style="3" customWidth="1"/>
    <col min="6920" max="6921" width="6" style="3" customWidth="1"/>
    <col min="6922" max="6922" width="6.83203125" style="3" customWidth="1"/>
    <col min="6923" max="6923" width="11.5" style="3" customWidth="1"/>
    <col min="6924" max="6924" width="13" style="3" customWidth="1"/>
    <col min="6925" max="6925" width="12.1640625" style="3" customWidth="1"/>
    <col min="6926" max="6926" width="7" style="3" customWidth="1"/>
    <col min="6927" max="6962" width="8.83203125" style="3" customWidth="1"/>
    <col min="6963" max="7168" width="9.1640625" style="3"/>
    <col min="7169" max="7170" width="5" style="3" customWidth="1"/>
    <col min="7171" max="7171" width="32.83203125" style="3" customWidth="1"/>
    <col min="7172" max="7172" width="6.83203125" style="3" customWidth="1"/>
    <col min="7173" max="7173" width="11.33203125" style="3" customWidth="1"/>
    <col min="7174" max="7174" width="9" style="3" customWidth="1"/>
    <col min="7175" max="7175" width="7.5" style="3" customWidth="1"/>
    <col min="7176" max="7177" width="6" style="3" customWidth="1"/>
    <col min="7178" max="7178" width="6.83203125" style="3" customWidth="1"/>
    <col min="7179" max="7179" width="11.5" style="3" customWidth="1"/>
    <col min="7180" max="7180" width="13" style="3" customWidth="1"/>
    <col min="7181" max="7181" width="12.1640625" style="3" customWidth="1"/>
    <col min="7182" max="7182" width="7" style="3" customWidth="1"/>
    <col min="7183" max="7218" width="8.83203125" style="3" customWidth="1"/>
    <col min="7219" max="7424" width="9.1640625" style="3"/>
    <col min="7425" max="7426" width="5" style="3" customWidth="1"/>
    <col min="7427" max="7427" width="32.83203125" style="3" customWidth="1"/>
    <col min="7428" max="7428" width="6.83203125" style="3" customWidth="1"/>
    <col min="7429" max="7429" width="11.33203125" style="3" customWidth="1"/>
    <col min="7430" max="7430" width="9" style="3" customWidth="1"/>
    <col min="7431" max="7431" width="7.5" style="3" customWidth="1"/>
    <col min="7432" max="7433" width="6" style="3" customWidth="1"/>
    <col min="7434" max="7434" width="6.83203125" style="3" customWidth="1"/>
    <col min="7435" max="7435" width="11.5" style="3" customWidth="1"/>
    <col min="7436" max="7436" width="13" style="3" customWidth="1"/>
    <col min="7437" max="7437" width="12.1640625" style="3" customWidth="1"/>
    <col min="7438" max="7438" width="7" style="3" customWidth="1"/>
    <col min="7439" max="7474" width="8.83203125" style="3" customWidth="1"/>
    <col min="7475" max="7680" width="9.1640625" style="3"/>
    <col min="7681" max="7682" width="5" style="3" customWidth="1"/>
    <col min="7683" max="7683" width="32.83203125" style="3" customWidth="1"/>
    <col min="7684" max="7684" width="6.83203125" style="3" customWidth="1"/>
    <col min="7685" max="7685" width="11.33203125" style="3" customWidth="1"/>
    <col min="7686" max="7686" width="9" style="3" customWidth="1"/>
    <col min="7687" max="7687" width="7.5" style="3" customWidth="1"/>
    <col min="7688" max="7689" width="6" style="3" customWidth="1"/>
    <col min="7690" max="7690" width="6.83203125" style="3" customWidth="1"/>
    <col min="7691" max="7691" width="11.5" style="3" customWidth="1"/>
    <col min="7692" max="7692" width="13" style="3" customWidth="1"/>
    <col min="7693" max="7693" width="12.1640625" style="3" customWidth="1"/>
    <col min="7694" max="7694" width="7" style="3" customWidth="1"/>
    <col min="7695" max="7730" width="8.83203125" style="3" customWidth="1"/>
    <col min="7731" max="7936" width="9.1640625" style="3"/>
    <col min="7937" max="7938" width="5" style="3" customWidth="1"/>
    <col min="7939" max="7939" width="32.83203125" style="3" customWidth="1"/>
    <col min="7940" max="7940" width="6.83203125" style="3" customWidth="1"/>
    <col min="7941" max="7941" width="11.33203125" style="3" customWidth="1"/>
    <col min="7942" max="7942" width="9" style="3" customWidth="1"/>
    <col min="7943" max="7943" width="7.5" style="3" customWidth="1"/>
    <col min="7944" max="7945" width="6" style="3" customWidth="1"/>
    <col min="7946" max="7946" width="6.83203125" style="3" customWidth="1"/>
    <col min="7947" max="7947" width="11.5" style="3" customWidth="1"/>
    <col min="7948" max="7948" width="13" style="3" customWidth="1"/>
    <col min="7949" max="7949" width="12.1640625" style="3" customWidth="1"/>
    <col min="7950" max="7950" width="7" style="3" customWidth="1"/>
    <col min="7951" max="7986" width="8.83203125" style="3" customWidth="1"/>
    <col min="7987" max="8192" width="9.1640625" style="3"/>
    <col min="8193" max="8194" width="5" style="3" customWidth="1"/>
    <col min="8195" max="8195" width="32.83203125" style="3" customWidth="1"/>
    <col min="8196" max="8196" width="6.83203125" style="3" customWidth="1"/>
    <col min="8197" max="8197" width="11.33203125" style="3" customWidth="1"/>
    <col min="8198" max="8198" width="9" style="3" customWidth="1"/>
    <col min="8199" max="8199" width="7.5" style="3" customWidth="1"/>
    <col min="8200" max="8201" width="6" style="3" customWidth="1"/>
    <col min="8202" max="8202" width="6.83203125" style="3" customWidth="1"/>
    <col min="8203" max="8203" width="11.5" style="3" customWidth="1"/>
    <col min="8204" max="8204" width="13" style="3" customWidth="1"/>
    <col min="8205" max="8205" width="12.1640625" style="3" customWidth="1"/>
    <col min="8206" max="8206" width="7" style="3" customWidth="1"/>
    <col min="8207" max="8242" width="8.83203125" style="3" customWidth="1"/>
    <col min="8243" max="8448" width="9.1640625" style="3"/>
    <col min="8449" max="8450" width="5" style="3" customWidth="1"/>
    <col min="8451" max="8451" width="32.83203125" style="3" customWidth="1"/>
    <col min="8452" max="8452" width="6.83203125" style="3" customWidth="1"/>
    <col min="8453" max="8453" width="11.33203125" style="3" customWidth="1"/>
    <col min="8454" max="8454" width="9" style="3" customWidth="1"/>
    <col min="8455" max="8455" width="7.5" style="3" customWidth="1"/>
    <col min="8456" max="8457" width="6" style="3" customWidth="1"/>
    <col min="8458" max="8458" width="6.83203125" style="3" customWidth="1"/>
    <col min="8459" max="8459" width="11.5" style="3" customWidth="1"/>
    <col min="8460" max="8460" width="13" style="3" customWidth="1"/>
    <col min="8461" max="8461" width="12.1640625" style="3" customWidth="1"/>
    <col min="8462" max="8462" width="7" style="3" customWidth="1"/>
    <col min="8463" max="8498" width="8.83203125" style="3" customWidth="1"/>
    <col min="8499" max="8704" width="9.1640625" style="3"/>
    <col min="8705" max="8706" width="5" style="3" customWidth="1"/>
    <col min="8707" max="8707" width="32.83203125" style="3" customWidth="1"/>
    <col min="8708" max="8708" width="6.83203125" style="3" customWidth="1"/>
    <col min="8709" max="8709" width="11.33203125" style="3" customWidth="1"/>
    <col min="8710" max="8710" width="9" style="3" customWidth="1"/>
    <col min="8711" max="8711" width="7.5" style="3" customWidth="1"/>
    <col min="8712" max="8713" width="6" style="3" customWidth="1"/>
    <col min="8714" max="8714" width="6.83203125" style="3" customWidth="1"/>
    <col min="8715" max="8715" width="11.5" style="3" customWidth="1"/>
    <col min="8716" max="8716" width="13" style="3" customWidth="1"/>
    <col min="8717" max="8717" width="12.1640625" style="3" customWidth="1"/>
    <col min="8718" max="8718" width="7" style="3" customWidth="1"/>
    <col min="8719" max="8754" width="8.83203125" style="3" customWidth="1"/>
    <col min="8755" max="8960" width="9.1640625" style="3"/>
    <col min="8961" max="8962" width="5" style="3" customWidth="1"/>
    <col min="8963" max="8963" width="32.83203125" style="3" customWidth="1"/>
    <col min="8964" max="8964" width="6.83203125" style="3" customWidth="1"/>
    <col min="8965" max="8965" width="11.33203125" style="3" customWidth="1"/>
    <col min="8966" max="8966" width="9" style="3" customWidth="1"/>
    <col min="8967" max="8967" width="7.5" style="3" customWidth="1"/>
    <col min="8968" max="8969" width="6" style="3" customWidth="1"/>
    <col min="8970" max="8970" width="6.83203125" style="3" customWidth="1"/>
    <col min="8971" max="8971" width="11.5" style="3" customWidth="1"/>
    <col min="8972" max="8972" width="13" style="3" customWidth="1"/>
    <col min="8973" max="8973" width="12.1640625" style="3" customWidth="1"/>
    <col min="8974" max="8974" width="7" style="3" customWidth="1"/>
    <col min="8975" max="9010" width="8.83203125" style="3" customWidth="1"/>
    <col min="9011" max="9216" width="9.1640625" style="3"/>
    <col min="9217" max="9218" width="5" style="3" customWidth="1"/>
    <col min="9219" max="9219" width="32.83203125" style="3" customWidth="1"/>
    <col min="9220" max="9220" width="6.83203125" style="3" customWidth="1"/>
    <col min="9221" max="9221" width="11.33203125" style="3" customWidth="1"/>
    <col min="9222" max="9222" width="9" style="3" customWidth="1"/>
    <col min="9223" max="9223" width="7.5" style="3" customWidth="1"/>
    <col min="9224" max="9225" width="6" style="3" customWidth="1"/>
    <col min="9226" max="9226" width="6.83203125" style="3" customWidth="1"/>
    <col min="9227" max="9227" width="11.5" style="3" customWidth="1"/>
    <col min="9228" max="9228" width="13" style="3" customWidth="1"/>
    <col min="9229" max="9229" width="12.1640625" style="3" customWidth="1"/>
    <col min="9230" max="9230" width="7" style="3" customWidth="1"/>
    <col min="9231" max="9266" width="8.83203125" style="3" customWidth="1"/>
    <col min="9267" max="9472" width="9.1640625" style="3"/>
    <col min="9473" max="9474" width="5" style="3" customWidth="1"/>
    <col min="9475" max="9475" width="32.83203125" style="3" customWidth="1"/>
    <col min="9476" max="9476" width="6.83203125" style="3" customWidth="1"/>
    <col min="9477" max="9477" width="11.33203125" style="3" customWidth="1"/>
    <col min="9478" max="9478" width="9" style="3" customWidth="1"/>
    <col min="9479" max="9479" width="7.5" style="3" customWidth="1"/>
    <col min="9480" max="9481" width="6" style="3" customWidth="1"/>
    <col min="9482" max="9482" width="6.83203125" style="3" customWidth="1"/>
    <col min="9483" max="9483" width="11.5" style="3" customWidth="1"/>
    <col min="9484" max="9484" width="13" style="3" customWidth="1"/>
    <col min="9485" max="9485" width="12.1640625" style="3" customWidth="1"/>
    <col min="9486" max="9486" width="7" style="3" customWidth="1"/>
    <col min="9487" max="9522" width="8.83203125" style="3" customWidth="1"/>
    <col min="9523" max="9728" width="9.1640625" style="3"/>
    <col min="9729" max="9730" width="5" style="3" customWidth="1"/>
    <col min="9731" max="9731" width="32.83203125" style="3" customWidth="1"/>
    <col min="9732" max="9732" width="6.83203125" style="3" customWidth="1"/>
    <col min="9733" max="9733" width="11.33203125" style="3" customWidth="1"/>
    <col min="9734" max="9734" width="9" style="3" customWidth="1"/>
    <col min="9735" max="9735" width="7.5" style="3" customWidth="1"/>
    <col min="9736" max="9737" width="6" style="3" customWidth="1"/>
    <col min="9738" max="9738" width="6.83203125" style="3" customWidth="1"/>
    <col min="9739" max="9739" width="11.5" style="3" customWidth="1"/>
    <col min="9740" max="9740" width="13" style="3" customWidth="1"/>
    <col min="9741" max="9741" width="12.1640625" style="3" customWidth="1"/>
    <col min="9742" max="9742" width="7" style="3" customWidth="1"/>
    <col min="9743" max="9778" width="8.83203125" style="3" customWidth="1"/>
    <col min="9779" max="9984" width="9.1640625" style="3"/>
    <col min="9985" max="9986" width="5" style="3" customWidth="1"/>
    <col min="9987" max="9987" width="32.83203125" style="3" customWidth="1"/>
    <col min="9988" max="9988" width="6.83203125" style="3" customWidth="1"/>
    <col min="9989" max="9989" width="11.33203125" style="3" customWidth="1"/>
    <col min="9990" max="9990" width="9" style="3" customWidth="1"/>
    <col min="9991" max="9991" width="7.5" style="3" customWidth="1"/>
    <col min="9992" max="9993" width="6" style="3" customWidth="1"/>
    <col min="9994" max="9994" width="6.83203125" style="3" customWidth="1"/>
    <col min="9995" max="9995" width="11.5" style="3" customWidth="1"/>
    <col min="9996" max="9996" width="13" style="3" customWidth="1"/>
    <col min="9997" max="9997" width="12.1640625" style="3" customWidth="1"/>
    <col min="9998" max="9998" width="7" style="3" customWidth="1"/>
    <col min="9999" max="10034" width="8.83203125" style="3" customWidth="1"/>
    <col min="10035" max="10240" width="9.1640625" style="3"/>
    <col min="10241" max="10242" width="5" style="3" customWidth="1"/>
    <col min="10243" max="10243" width="32.83203125" style="3" customWidth="1"/>
    <col min="10244" max="10244" width="6.83203125" style="3" customWidth="1"/>
    <col min="10245" max="10245" width="11.33203125" style="3" customWidth="1"/>
    <col min="10246" max="10246" width="9" style="3" customWidth="1"/>
    <col min="10247" max="10247" width="7.5" style="3" customWidth="1"/>
    <col min="10248" max="10249" width="6" style="3" customWidth="1"/>
    <col min="10250" max="10250" width="6.83203125" style="3" customWidth="1"/>
    <col min="10251" max="10251" width="11.5" style="3" customWidth="1"/>
    <col min="10252" max="10252" width="13" style="3" customWidth="1"/>
    <col min="10253" max="10253" width="12.1640625" style="3" customWidth="1"/>
    <col min="10254" max="10254" width="7" style="3" customWidth="1"/>
    <col min="10255" max="10290" width="8.83203125" style="3" customWidth="1"/>
    <col min="10291" max="10496" width="9.1640625" style="3"/>
    <col min="10497" max="10498" width="5" style="3" customWidth="1"/>
    <col min="10499" max="10499" width="32.83203125" style="3" customWidth="1"/>
    <col min="10500" max="10500" width="6.83203125" style="3" customWidth="1"/>
    <col min="10501" max="10501" width="11.33203125" style="3" customWidth="1"/>
    <col min="10502" max="10502" width="9" style="3" customWidth="1"/>
    <col min="10503" max="10503" width="7.5" style="3" customWidth="1"/>
    <col min="10504" max="10505" width="6" style="3" customWidth="1"/>
    <col min="10506" max="10506" width="6.83203125" style="3" customWidth="1"/>
    <col min="10507" max="10507" width="11.5" style="3" customWidth="1"/>
    <col min="10508" max="10508" width="13" style="3" customWidth="1"/>
    <col min="10509" max="10509" width="12.1640625" style="3" customWidth="1"/>
    <col min="10510" max="10510" width="7" style="3" customWidth="1"/>
    <col min="10511" max="10546" width="8.83203125" style="3" customWidth="1"/>
    <col min="10547" max="10752" width="9.1640625" style="3"/>
    <col min="10753" max="10754" width="5" style="3" customWidth="1"/>
    <col min="10755" max="10755" width="32.83203125" style="3" customWidth="1"/>
    <col min="10756" max="10756" width="6.83203125" style="3" customWidth="1"/>
    <col min="10757" max="10757" width="11.33203125" style="3" customWidth="1"/>
    <col min="10758" max="10758" width="9" style="3" customWidth="1"/>
    <col min="10759" max="10759" width="7.5" style="3" customWidth="1"/>
    <col min="10760" max="10761" width="6" style="3" customWidth="1"/>
    <col min="10762" max="10762" width="6.83203125" style="3" customWidth="1"/>
    <col min="10763" max="10763" width="11.5" style="3" customWidth="1"/>
    <col min="10764" max="10764" width="13" style="3" customWidth="1"/>
    <col min="10765" max="10765" width="12.1640625" style="3" customWidth="1"/>
    <col min="10766" max="10766" width="7" style="3" customWidth="1"/>
    <col min="10767" max="10802" width="8.83203125" style="3" customWidth="1"/>
    <col min="10803" max="11008" width="9.1640625" style="3"/>
    <col min="11009" max="11010" width="5" style="3" customWidth="1"/>
    <col min="11011" max="11011" width="32.83203125" style="3" customWidth="1"/>
    <col min="11012" max="11012" width="6.83203125" style="3" customWidth="1"/>
    <col min="11013" max="11013" width="11.33203125" style="3" customWidth="1"/>
    <col min="11014" max="11014" width="9" style="3" customWidth="1"/>
    <col min="11015" max="11015" width="7.5" style="3" customWidth="1"/>
    <col min="11016" max="11017" width="6" style="3" customWidth="1"/>
    <col min="11018" max="11018" width="6.83203125" style="3" customWidth="1"/>
    <col min="11019" max="11019" width="11.5" style="3" customWidth="1"/>
    <col min="11020" max="11020" width="13" style="3" customWidth="1"/>
    <col min="11021" max="11021" width="12.1640625" style="3" customWidth="1"/>
    <col min="11022" max="11022" width="7" style="3" customWidth="1"/>
    <col min="11023" max="11058" width="8.83203125" style="3" customWidth="1"/>
    <col min="11059" max="11264" width="9.1640625" style="3"/>
    <col min="11265" max="11266" width="5" style="3" customWidth="1"/>
    <col min="11267" max="11267" width="32.83203125" style="3" customWidth="1"/>
    <col min="11268" max="11268" width="6.83203125" style="3" customWidth="1"/>
    <col min="11269" max="11269" width="11.33203125" style="3" customWidth="1"/>
    <col min="11270" max="11270" width="9" style="3" customWidth="1"/>
    <col min="11271" max="11271" width="7.5" style="3" customWidth="1"/>
    <col min="11272" max="11273" width="6" style="3" customWidth="1"/>
    <col min="11274" max="11274" width="6.83203125" style="3" customWidth="1"/>
    <col min="11275" max="11275" width="11.5" style="3" customWidth="1"/>
    <col min="11276" max="11276" width="13" style="3" customWidth="1"/>
    <col min="11277" max="11277" width="12.1640625" style="3" customWidth="1"/>
    <col min="11278" max="11278" width="7" style="3" customWidth="1"/>
    <col min="11279" max="11314" width="8.83203125" style="3" customWidth="1"/>
    <col min="11315" max="11520" width="9.1640625" style="3"/>
    <col min="11521" max="11522" width="5" style="3" customWidth="1"/>
    <col min="11523" max="11523" width="32.83203125" style="3" customWidth="1"/>
    <col min="11524" max="11524" width="6.83203125" style="3" customWidth="1"/>
    <col min="11525" max="11525" width="11.33203125" style="3" customWidth="1"/>
    <col min="11526" max="11526" width="9" style="3" customWidth="1"/>
    <col min="11527" max="11527" width="7.5" style="3" customWidth="1"/>
    <col min="11528" max="11529" width="6" style="3" customWidth="1"/>
    <col min="11530" max="11530" width="6.83203125" style="3" customWidth="1"/>
    <col min="11531" max="11531" width="11.5" style="3" customWidth="1"/>
    <col min="11532" max="11532" width="13" style="3" customWidth="1"/>
    <col min="11533" max="11533" width="12.1640625" style="3" customWidth="1"/>
    <col min="11534" max="11534" width="7" style="3" customWidth="1"/>
    <col min="11535" max="11570" width="8.83203125" style="3" customWidth="1"/>
    <col min="11571" max="11776" width="9.1640625" style="3"/>
    <col min="11777" max="11778" width="5" style="3" customWidth="1"/>
    <col min="11779" max="11779" width="32.83203125" style="3" customWidth="1"/>
    <col min="11780" max="11780" width="6.83203125" style="3" customWidth="1"/>
    <col min="11781" max="11781" width="11.33203125" style="3" customWidth="1"/>
    <col min="11782" max="11782" width="9" style="3" customWidth="1"/>
    <col min="11783" max="11783" width="7.5" style="3" customWidth="1"/>
    <col min="11784" max="11785" width="6" style="3" customWidth="1"/>
    <col min="11786" max="11786" width="6.83203125" style="3" customWidth="1"/>
    <col min="11787" max="11787" width="11.5" style="3" customWidth="1"/>
    <col min="11788" max="11788" width="13" style="3" customWidth="1"/>
    <col min="11789" max="11789" width="12.1640625" style="3" customWidth="1"/>
    <col min="11790" max="11790" width="7" style="3" customWidth="1"/>
    <col min="11791" max="11826" width="8.83203125" style="3" customWidth="1"/>
    <col min="11827" max="12032" width="9.1640625" style="3"/>
    <col min="12033" max="12034" width="5" style="3" customWidth="1"/>
    <col min="12035" max="12035" width="32.83203125" style="3" customWidth="1"/>
    <col min="12036" max="12036" width="6.83203125" style="3" customWidth="1"/>
    <col min="12037" max="12037" width="11.33203125" style="3" customWidth="1"/>
    <col min="12038" max="12038" width="9" style="3" customWidth="1"/>
    <col min="12039" max="12039" width="7.5" style="3" customWidth="1"/>
    <col min="12040" max="12041" width="6" style="3" customWidth="1"/>
    <col min="12042" max="12042" width="6.83203125" style="3" customWidth="1"/>
    <col min="12043" max="12043" width="11.5" style="3" customWidth="1"/>
    <col min="12044" max="12044" width="13" style="3" customWidth="1"/>
    <col min="12045" max="12045" width="12.1640625" style="3" customWidth="1"/>
    <col min="12046" max="12046" width="7" style="3" customWidth="1"/>
    <col min="12047" max="12082" width="8.83203125" style="3" customWidth="1"/>
    <col min="12083" max="12288" width="9.1640625" style="3"/>
    <col min="12289" max="12290" width="5" style="3" customWidth="1"/>
    <col min="12291" max="12291" width="32.83203125" style="3" customWidth="1"/>
    <col min="12292" max="12292" width="6.83203125" style="3" customWidth="1"/>
    <col min="12293" max="12293" width="11.33203125" style="3" customWidth="1"/>
    <col min="12294" max="12294" width="9" style="3" customWidth="1"/>
    <col min="12295" max="12295" width="7.5" style="3" customWidth="1"/>
    <col min="12296" max="12297" width="6" style="3" customWidth="1"/>
    <col min="12298" max="12298" width="6.83203125" style="3" customWidth="1"/>
    <col min="12299" max="12299" width="11.5" style="3" customWidth="1"/>
    <col min="12300" max="12300" width="13" style="3" customWidth="1"/>
    <col min="12301" max="12301" width="12.1640625" style="3" customWidth="1"/>
    <col min="12302" max="12302" width="7" style="3" customWidth="1"/>
    <col min="12303" max="12338" width="8.83203125" style="3" customWidth="1"/>
    <col min="12339" max="12544" width="9.1640625" style="3"/>
    <col min="12545" max="12546" width="5" style="3" customWidth="1"/>
    <col min="12547" max="12547" width="32.83203125" style="3" customWidth="1"/>
    <col min="12548" max="12548" width="6.83203125" style="3" customWidth="1"/>
    <col min="12549" max="12549" width="11.33203125" style="3" customWidth="1"/>
    <col min="12550" max="12550" width="9" style="3" customWidth="1"/>
    <col min="12551" max="12551" width="7.5" style="3" customWidth="1"/>
    <col min="12552" max="12553" width="6" style="3" customWidth="1"/>
    <col min="12554" max="12554" width="6.83203125" style="3" customWidth="1"/>
    <col min="12555" max="12555" width="11.5" style="3" customWidth="1"/>
    <col min="12556" max="12556" width="13" style="3" customWidth="1"/>
    <col min="12557" max="12557" width="12.1640625" style="3" customWidth="1"/>
    <col min="12558" max="12558" width="7" style="3" customWidth="1"/>
    <col min="12559" max="12594" width="8.83203125" style="3" customWidth="1"/>
    <col min="12595" max="12800" width="9.1640625" style="3"/>
    <col min="12801" max="12802" width="5" style="3" customWidth="1"/>
    <col min="12803" max="12803" width="32.83203125" style="3" customWidth="1"/>
    <col min="12804" max="12804" width="6.83203125" style="3" customWidth="1"/>
    <col min="12805" max="12805" width="11.33203125" style="3" customWidth="1"/>
    <col min="12806" max="12806" width="9" style="3" customWidth="1"/>
    <col min="12807" max="12807" width="7.5" style="3" customWidth="1"/>
    <col min="12808" max="12809" width="6" style="3" customWidth="1"/>
    <col min="12810" max="12810" width="6.83203125" style="3" customWidth="1"/>
    <col min="12811" max="12811" width="11.5" style="3" customWidth="1"/>
    <col min="12812" max="12812" width="13" style="3" customWidth="1"/>
    <col min="12813" max="12813" width="12.1640625" style="3" customWidth="1"/>
    <col min="12814" max="12814" width="7" style="3" customWidth="1"/>
    <col min="12815" max="12850" width="8.83203125" style="3" customWidth="1"/>
    <col min="12851" max="13056" width="9.1640625" style="3"/>
    <col min="13057" max="13058" width="5" style="3" customWidth="1"/>
    <col min="13059" max="13059" width="32.83203125" style="3" customWidth="1"/>
    <col min="13060" max="13060" width="6.83203125" style="3" customWidth="1"/>
    <col min="13061" max="13061" width="11.33203125" style="3" customWidth="1"/>
    <col min="13062" max="13062" width="9" style="3" customWidth="1"/>
    <col min="13063" max="13063" width="7.5" style="3" customWidth="1"/>
    <col min="13064" max="13065" width="6" style="3" customWidth="1"/>
    <col min="13066" max="13066" width="6.83203125" style="3" customWidth="1"/>
    <col min="13067" max="13067" width="11.5" style="3" customWidth="1"/>
    <col min="13068" max="13068" width="13" style="3" customWidth="1"/>
    <col min="13069" max="13069" width="12.1640625" style="3" customWidth="1"/>
    <col min="13070" max="13070" width="7" style="3" customWidth="1"/>
    <col min="13071" max="13106" width="8.83203125" style="3" customWidth="1"/>
    <col min="13107" max="13312" width="9.1640625" style="3"/>
    <col min="13313" max="13314" width="5" style="3" customWidth="1"/>
    <col min="13315" max="13315" width="32.83203125" style="3" customWidth="1"/>
    <col min="13316" max="13316" width="6.83203125" style="3" customWidth="1"/>
    <col min="13317" max="13317" width="11.33203125" style="3" customWidth="1"/>
    <col min="13318" max="13318" width="9" style="3" customWidth="1"/>
    <col min="13319" max="13319" width="7.5" style="3" customWidth="1"/>
    <col min="13320" max="13321" width="6" style="3" customWidth="1"/>
    <col min="13322" max="13322" width="6.83203125" style="3" customWidth="1"/>
    <col min="13323" max="13323" width="11.5" style="3" customWidth="1"/>
    <col min="13324" max="13324" width="13" style="3" customWidth="1"/>
    <col min="13325" max="13325" width="12.1640625" style="3" customWidth="1"/>
    <col min="13326" max="13326" width="7" style="3" customWidth="1"/>
    <col min="13327" max="13362" width="8.83203125" style="3" customWidth="1"/>
    <col min="13363" max="13568" width="9.1640625" style="3"/>
    <col min="13569" max="13570" width="5" style="3" customWidth="1"/>
    <col min="13571" max="13571" width="32.83203125" style="3" customWidth="1"/>
    <col min="13572" max="13572" width="6.83203125" style="3" customWidth="1"/>
    <col min="13573" max="13573" width="11.33203125" style="3" customWidth="1"/>
    <col min="13574" max="13574" width="9" style="3" customWidth="1"/>
    <col min="13575" max="13575" width="7.5" style="3" customWidth="1"/>
    <col min="13576" max="13577" width="6" style="3" customWidth="1"/>
    <col min="13578" max="13578" width="6.83203125" style="3" customWidth="1"/>
    <col min="13579" max="13579" width="11.5" style="3" customWidth="1"/>
    <col min="13580" max="13580" width="13" style="3" customWidth="1"/>
    <col min="13581" max="13581" width="12.1640625" style="3" customWidth="1"/>
    <col min="13582" max="13582" width="7" style="3" customWidth="1"/>
    <col min="13583" max="13618" width="8.83203125" style="3" customWidth="1"/>
    <col min="13619" max="13824" width="9.1640625" style="3"/>
    <col min="13825" max="13826" width="5" style="3" customWidth="1"/>
    <col min="13827" max="13827" width="32.83203125" style="3" customWidth="1"/>
    <col min="13828" max="13828" width="6.83203125" style="3" customWidth="1"/>
    <col min="13829" max="13829" width="11.33203125" style="3" customWidth="1"/>
    <col min="13830" max="13830" width="9" style="3" customWidth="1"/>
    <col min="13831" max="13831" width="7.5" style="3" customWidth="1"/>
    <col min="13832" max="13833" width="6" style="3" customWidth="1"/>
    <col min="13834" max="13834" width="6.83203125" style="3" customWidth="1"/>
    <col min="13835" max="13835" width="11.5" style="3" customWidth="1"/>
    <col min="13836" max="13836" width="13" style="3" customWidth="1"/>
    <col min="13837" max="13837" width="12.1640625" style="3" customWidth="1"/>
    <col min="13838" max="13838" width="7" style="3" customWidth="1"/>
    <col min="13839" max="13874" width="8.83203125" style="3" customWidth="1"/>
    <col min="13875" max="14080" width="9.1640625" style="3"/>
    <col min="14081" max="14082" width="5" style="3" customWidth="1"/>
    <col min="14083" max="14083" width="32.83203125" style="3" customWidth="1"/>
    <col min="14084" max="14084" width="6.83203125" style="3" customWidth="1"/>
    <col min="14085" max="14085" width="11.33203125" style="3" customWidth="1"/>
    <col min="14086" max="14086" width="9" style="3" customWidth="1"/>
    <col min="14087" max="14087" width="7.5" style="3" customWidth="1"/>
    <col min="14088" max="14089" width="6" style="3" customWidth="1"/>
    <col min="14090" max="14090" width="6.83203125" style="3" customWidth="1"/>
    <col min="14091" max="14091" width="11.5" style="3" customWidth="1"/>
    <col min="14092" max="14092" width="13" style="3" customWidth="1"/>
    <col min="14093" max="14093" width="12.1640625" style="3" customWidth="1"/>
    <col min="14094" max="14094" width="7" style="3" customWidth="1"/>
    <col min="14095" max="14130" width="8.83203125" style="3" customWidth="1"/>
    <col min="14131" max="14336" width="9.1640625" style="3"/>
    <col min="14337" max="14338" width="5" style="3" customWidth="1"/>
    <col min="14339" max="14339" width="32.83203125" style="3" customWidth="1"/>
    <col min="14340" max="14340" width="6.83203125" style="3" customWidth="1"/>
    <col min="14341" max="14341" width="11.33203125" style="3" customWidth="1"/>
    <col min="14342" max="14342" width="9" style="3" customWidth="1"/>
    <col min="14343" max="14343" width="7.5" style="3" customWidth="1"/>
    <col min="14344" max="14345" width="6" style="3" customWidth="1"/>
    <col min="14346" max="14346" width="6.83203125" style="3" customWidth="1"/>
    <col min="14347" max="14347" width="11.5" style="3" customWidth="1"/>
    <col min="14348" max="14348" width="13" style="3" customWidth="1"/>
    <col min="14349" max="14349" width="12.1640625" style="3" customWidth="1"/>
    <col min="14350" max="14350" width="7" style="3" customWidth="1"/>
    <col min="14351" max="14386" width="8.83203125" style="3" customWidth="1"/>
    <col min="14387" max="14592" width="9.1640625" style="3"/>
    <col min="14593" max="14594" width="5" style="3" customWidth="1"/>
    <col min="14595" max="14595" width="32.83203125" style="3" customWidth="1"/>
    <col min="14596" max="14596" width="6.83203125" style="3" customWidth="1"/>
    <col min="14597" max="14597" width="11.33203125" style="3" customWidth="1"/>
    <col min="14598" max="14598" width="9" style="3" customWidth="1"/>
    <col min="14599" max="14599" width="7.5" style="3" customWidth="1"/>
    <col min="14600" max="14601" width="6" style="3" customWidth="1"/>
    <col min="14602" max="14602" width="6.83203125" style="3" customWidth="1"/>
    <col min="14603" max="14603" width="11.5" style="3" customWidth="1"/>
    <col min="14604" max="14604" width="13" style="3" customWidth="1"/>
    <col min="14605" max="14605" width="12.1640625" style="3" customWidth="1"/>
    <col min="14606" max="14606" width="7" style="3" customWidth="1"/>
    <col min="14607" max="14642" width="8.83203125" style="3" customWidth="1"/>
    <col min="14643" max="14848" width="9.1640625" style="3"/>
    <col min="14849" max="14850" width="5" style="3" customWidth="1"/>
    <col min="14851" max="14851" width="32.83203125" style="3" customWidth="1"/>
    <col min="14852" max="14852" width="6.83203125" style="3" customWidth="1"/>
    <col min="14853" max="14853" width="11.33203125" style="3" customWidth="1"/>
    <col min="14854" max="14854" width="9" style="3" customWidth="1"/>
    <col min="14855" max="14855" width="7.5" style="3" customWidth="1"/>
    <col min="14856" max="14857" width="6" style="3" customWidth="1"/>
    <col min="14858" max="14858" width="6.83203125" style="3" customWidth="1"/>
    <col min="14859" max="14859" width="11.5" style="3" customWidth="1"/>
    <col min="14860" max="14860" width="13" style="3" customWidth="1"/>
    <col min="14861" max="14861" width="12.1640625" style="3" customWidth="1"/>
    <col min="14862" max="14862" width="7" style="3" customWidth="1"/>
    <col min="14863" max="14898" width="8.83203125" style="3" customWidth="1"/>
    <col min="14899" max="15104" width="9.1640625" style="3"/>
    <col min="15105" max="15106" width="5" style="3" customWidth="1"/>
    <col min="15107" max="15107" width="32.83203125" style="3" customWidth="1"/>
    <col min="15108" max="15108" width="6.83203125" style="3" customWidth="1"/>
    <col min="15109" max="15109" width="11.33203125" style="3" customWidth="1"/>
    <col min="15110" max="15110" width="9" style="3" customWidth="1"/>
    <col min="15111" max="15111" width="7.5" style="3" customWidth="1"/>
    <col min="15112" max="15113" width="6" style="3" customWidth="1"/>
    <col min="15114" max="15114" width="6.83203125" style="3" customWidth="1"/>
    <col min="15115" max="15115" width="11.5" style="3" customWidth="1"/>
    <col min="15116" max="15116" width="13" style="3" customWidth="1"/>
    <col min="15117" max="15117" width="12.1640625" style="3" customWidth="1"/>
    <col min="15118" max="15118" width="7" style="3" customWidth="1"/>
    <col min="15119" max="15154" width="8.83203125" style="3" customWidth="1"/>
    <col min="15155" max="15360" width="9.1640625" style="3"/>
    <col min="15361" max="15362" width="5" style="3" customWidth="1"/>
    <col min="15363" max="15363" width="32.83203125" style="3" customWidth="1"/>
    <col min="15364" max="15364" width="6.83203125" style="3" customWidth="1"/>
    <col min="15365" max="15365" width="11.33203125" style="3" customWidth="1"/>
    <col min="15366" max="15366" width="9" style="3" customWidth="1"/>
    <col min="15367" max="15367" width="7.5" style="3" customWidth="1"/>
    <col min="15368" max="15369" width="6" style="3" customWidth="1"/>
    <col min="15370" max="15370" width="6.83203125" style="3" customWidth="1"/>
    <col min="15371" max="15371" width="11.5" style="3" customWidth="1"/>
    <col min="15372" max="15372" width="13" style="3" customWidth="1"/>
    <col min="15373" max="15373" width="12.1640625" style="3" customWidth="1"/>
    <col min="15374" max="15374" width="7" style="3" customWidth="1"/>
    <col min="15375" max="15410" width="8.83203125" style="3" customWidth="1"/>
    <col min="15411" max="15616" width="9.1640625" style="3"/>
    <col min="15617" max="15618" width="5" style="3" customWidth="1"/>
    <col min="15619" max="15619" width="32.83203125" style="3" customWidth="1"/>
    <col min="15620" max="15620" width="6.83203125" style="3" customWidth="1"/>
    <col min="15621" max="15621" width="11.33203125" style="3" customWidth="1"/>
    <col min="15622" max="15622" width="9" style="3" customWidth="1"/>
    <col min="15623" max="15623" width="7.5" style="3" customWidth="1"/>
    <col min="15624" max="15625" width="6" style="3" customWidth="1"/>
    <col min="15626" max="15626" width="6.83203125" style="3" customWidth="1"/>
    <col min="15627" max="15627" width="11.5" style="3" customWidth="1"/>
    <col min="15628" max="15628" width="13" style="3" customWidth="1"/>
    <col min="15629" max="15629" width="12.1640625" style="3" customWidth="1"/>
    <col min="15630" max="15630" width="7" style="3" customWidth="1"/>
    <col min="15631" max="15666" width="8.83203125" style="3" customWidth="1"/>
    <col min="15667" max="15872" width="9.1640625" style="3"/>
    <col min="15873" max="15874" width="5" style="3" customWidth="1"/>
    <col min="15875" max="15875" width="32.83203125" style="3" customWidth="1"/>
    <col min="15876" max="15876" width="6.83203125" style="3" customWidth="1"/>
    <col min="15877" max="15877" width="11.33203125" style="3" customWidth="1"/>
    <col min="15878" max="15878" width="9" style="3" customWidth="1"/>
    <col min="15879" max="15879" width="7.5" style="3" customWidth="1"/>
    <col min="15880" max="15881" width="6" style="3" customWidth="1"/>
    <col min="15882" max="15882" width="6.83203125" style="3" customWidth="1"/>
    <col min="15883" max="15883" width="11.5" style="3" customWidth="1"/>
    <col min="15884" max="15884" width="13" style="3" customWidth="1"/>
    <col min="15885" max="15885" width="12.1640625" style="3" customWidth="1"/>
    <col min="15886" max="15886" width="7" style="3" customWidth="1"/>
    <col min="15887" max="15922" width="8.83203125" style="3" customWidth="1"/>
    <col min="15923" max="16128" width="9.1640625" style="3"/>
    <col min="16129" max="16130" width="5" style="3" customWidth="1"/>
    <col min="16131" max="16131" width="32.83203125" style="3" customWidth="1"/>
    <col min="16132" max="16132" width="6.83203125" style="3" customWidth="1"/>
    <col min="16133" max="16133" width="11.33203125" style="3" customWidth="1"/>
    <col min="16134" max="16134" width="9" style="3" customWidth="1"/>
    <col min="16135" max="16135" width="7.5" style="3" customWidth="1"/>
    <col min="16136" max="16137" width="6" style="3" customWidth="1"/>
    <col min="16138" max="16138" width="6.83203125" style="3" customWidth="1"/>
    <col min="16139" max="16139" width="11.5" style="3" customWidth="1"/>
    <col min="16140" max="16140" width="13" style="3" customWidth="1"/>
    <col min="16141" max="16141" width="12.1640625" style="3" customWidth="1"/>
    <col min="16142" max="16142" width="7" style="3" customWidth="1"/>
    <col min="16143" max="16178" width="8.83203125" style="3" customWidth="1"/>
    <col min="16179" max="16384" width="9.1640625" style="3"/>
  </cols>
  <sheetData>
    <row r="1" spans="1:14" ht="26" x14ac:dyDescent="0.35">
      <c r="A1" s="171" t="s">
        <v>115</v>
      </c>
      <c r="B1" s="170"/>
      <c r="C1" s="170"/>
      <c r="D1" s="170"/>
      <c r="E1" s="170"/>
      <c r="F1" s="170"/>
      <c r="G1" s="170"/>
      <c r="H1" s="170"/>
      <c r="I1" s="170"/>
      <c r="J1" s="170"/>
      <c r="K1" s="170"/>
    </row>
    <row r="3" spans="1:14" ht="18" x14ac:dyDescent="0.25">
      <c r="A3" s="168" t="s">
        <v>116</v>
      </c>
      <c r="B3" s="168"/>
      <c r="C3" s="168"/>
      <c r="D3" s="168"/>
      <c r="E3" s="168"/>
      <c r="F3" s="168"/>
      <c r="G3" s="168"/>
      <c r="H3" s="168"/>
      <c r="I3" s="168"/>
      <c r="J3" s="170"/>
      <c r="K3" s="170"/>
      <c r="L3" s="170"/>
      <c r="M3" s="170"/>
      <c r="N3" s="170"/>
    </row>
    <row r="4" spans="1:14" x14ac:dyDescent="0.2">
      <c r="A4" s="4"/>
      <c r="B4" s="4"/>
      <c r="C4" s="4" t="s">
        <v>117</v>
      </c>
      <c r="D4" s="172" t="s">
        <v>118</v>
      </c>
      <c r="E4" s="172"/>
      <c r="F4" s="172"/>
      <c r="G4" s="172"/>
      <c r="H4" s="172"/>
      <c r="I4" s="172"/>
    </row>
    <row r="5" spans="1:14" x14ac:dyDescent="0.2">
      <c r="A5" s="4"/>
      <c r="B5" s="4"/>
      <c r="C5" s="4" t="s">
        <v>119</v>
      </c>
      <c r="D5" s="172" t="s">
        <v>120</v>
      </c>
      <c r="E5" s="172"/>
      <c r="F5" s="172"/>
      <c r="G5" s="172"/>
      <c r="H5" s="172"/>
      <c r="I5" s="172"/>
    </row>
    <row r="6" spans="1:14" x14ac:dyDescent="0.2">
      <c r="A6" s="4"/>
      <c r="B6" s="4"/>
      <c r="C6" s="4" t="s">
        <v>121</v>
      </c>
      <c r="D6" s="172" t="s">
        <v>122</v>
      </c>
      <c r="E6" s="172"/>
      <c r="F6" s="172"/>
      <c r="G6" s="172"/>
      <c r="H6" s="172"/>
      <c r="I6" s="172"/>
    </row>
    <row r="7" spans="1:14" x14ac:dyDescent="0.2">
      <c r="A7" s="4"/>
      <c r="B7" s="4"/>
      <c r="C7" s="4" t="s">
        <v>123</v>
      </c>
      <c r="D7" s="172" t="s">
        <v>13</v>
      </c>
      <c r="E7" s="172"/>
      <c r="F7" s="172"/>
      <c r="G7" s="172"/>
      <c r="H7" s="172"/>
      <c r="I7" s="172"/>
    </row>
    <row r="9" spans="1:14" ht="18" x14ac:dyDescent="0.25">
      <c r="A9" s="168" t="s">
        <v>124</v>
      </c>
      <c r="B9" s="168"/>
      <c r="C9" s="168"/>
      <c r="D9" s="168"/>
      <c r="E9" s="168"/>
      <c r="F9" s="168"/>
      <c r="G9" s="168"/>
      <c r="H9" s="168"/>
      <c r="I9" s="168"/>
      <c r="J9" s="168"/>
      <c r="K9" s="168"/>
      <c r="L9" s="168"/>
      <c r="M9" s="168"/>
      <c r="N9" s="168"/>
    </row>
    <row r="10" spans="1:14" outlineLevel="1" x14ac:dyDescent="0.2">
      <c r="A10" s="5" t="s">
        <v>125</v>
      </c>
      <c r="B10" s="5" t="s">
        <v>125</v>
      </c>
      <c r="C10" s="5" t="s">
        <v>125</v>
      </c>
      <c r="D10" s="5" t="s">
        <v>126</v>
      </c>
      <c r="E10" s="5" t="s">
        <v>127</v>
      </c>
      <c r="F10" s="5" t="s">
        <v>128</v>
      </c>
      <c r="G10" s="5" t="s">
        <v>129</v>
      </c>
      <c r="H10" s="5" t="s">
        <v>130</v>
      </c>
      <c r="I10" s="5" t="s">
        <v>131</v>
      </c>
      <c r="J10" s="5" t="s">
        <v>132</v>
      </c>
      <c r="K10" s="5" t="s">
        <v>133</v>
      </c>
      <c r="L10" s="5" t="s">
        <v>134</v>
      </c>
      <c r="M10" s="5" t="s">
        <v>135</v>
      </c>
      <c r="N10" s="5" t="s">
        <v>136</v>
      </c>
    </row>
    <row r="11" spans="1:14" outlineLevel="1" x14ac:dyDescent="0.2">
      <c r="A11" s="4" t="s">
        <v>120</v>
      </c>
      <c r="B11" s="4"/>
      <c r="C11" s="4"/>
      <c r="D11" s="6">
        <v>100</v>
      </c>
      <c r="E11" s="7">
        <v>20769337</v>
      </c>
      <c r="F11" s="6"/>
      <c r="G11" s="6">
        <v>2.78</v>
      </c>
      <c r="H11" s="6">
        <v>15.39</v>
      </c>
      <c r="I11" s="6">
        <v>11.81</v>
      </c>
      <c r="J11" s="6">
        <v>3.27</v>
      </c>
      <c r="K11" s="6">
        <v>181.7</v>
      </c>
      <c r="L11" s="6">
        <v>1.1100000000000001</v>
      </c>
      <c r="M11" s="8">
        <v>2.952</v>
      </c>
      <c r="N11" s="6">
        <v>19.07</v>
      </c>
    </row>
    <row r="12" spans="1:14" outlineLevel="2" x14ac:dyDescent="0.2">
      <c r="A12" s="4"/>
      <c r="B12" s="9" t="s">
        <v>137</v>
      </c>
      <c r="C12" s="9"/>
      <c r="D12" s="6">
        <v>12.47</v>
      </c>
      <c r="E12" s="7">
        <v>1616759</v>
      </c>
      <c r="F12" s="6"/>
      <c r="G12" s="6">
        <v>3.3</v>
      </c>
      <c r="H12" s="6">
        <v>8.69</v>
      </c>
      <c r="I12" s="6">
        <v>8.81</v>
      </c>
      <c r="J12" s="6">
        <v>1.1299999999999999</v>
      </c>
      <c r="K12" s="6">
        <v>308.72000000000003</v>
      </c>
      <c r="L12" s="6"/>
      <c r="M12" s="8">
        <v>3.613</v>
      </c>
      <c r="N12" s="6">
        <v>12.85</v>
      </c>
    </row>
    <row r="13" spans="1:14" outlineLevel="3" x14ac:dyDescent="0.2">
      <c r="A13" s="4"/>
      <c r="B13" s="4"/>
      <c r="C13" s="4" t="s">
        <v>138</v>
      </c>
      <c r="D13" s="6">
        <v>2.27</v>
      </c>
      <c r="E13" s="7">
        <v>355831</v>
      </c>
      <c r="F13" s="6">
        <v>34.450000000000003</v>
      </c>
      <c r="G13" s="6">
        <v>2.35</v>
      </c>
      <c r="H13" s="6">
        <v>9.7899999999999991</v>
      </c>
      <c r="I13" s="6"/>
      <c r="J13" s="6">
        <v>1.1599999999999999</v>
      </c>
      <c r="K13" s="6">
        <v>265.29000000000002</v>
      </c>
      <c r="L13" s="6"/>
      <c r="M13" s="8">
        <v>2.7480000000000002</v>
      </c>
      <c r="N13" s="6">
        <v>12.1</v>
      </c>
    </row>
    <row r="14" spans="1:14" outlineLevel="3" x14ac:dyDescent="0.2">
      <c r="A14" s="4"/>
      <c r="B14" s="4"/>
      <c r="C14" s="4" t="s">
        <v>139</v>
      </c>
      <c r="D14" s="6">
        <v>0.37</v>
      </c>
      <c r="E14" s="7">
        <v>44862</v>
      </c>
      <c r="F14" s="6">
        <v>43.32</v>
      </c>
      <c r="G14" s="6">
        <v>3.14</v>
      </c>
      <c r="H14" s="6">
        <v>10.62</v>
      </c>
      <c r="I14" s="6">
        <v>3.8</v>
      </c>
      <c r="J14" s="6">
        <v>0.95</v>
      </c>
      <c r="K14" s="6">
        <v>183.47</v>
      </c>
      <c r="L14" s="6"/>
      <c r="M14" s="8">
        <v>3.448</v>
      </c>
      <c r="N14" s="6">
        <v>8.77</v>
      </c>
    </row>
    <row r="15" spans="1:14" outlineLevel="3" x14ac:dyDescent="0.2">
      <c r="A15" s="4"/>
      <c r="B15" s="4"/>
      <c r="C15" s="4" t="s">
        <v>140</v>
      </c>
      <c r="D15" s="6">
        <v>1.36</v>
      </c>
      <c r="E15" s="7">
        <v>123929</v>
      </c>
      <c r="F15" s="6">
        <v>49.78</v>
      </c>
      <c r="G15" s="6">
        <v>4.0999999999999996</v>
      </c>
      <c r="H15" s="6">
        <v>5.62</v>
      </c>
      <c r="I15" s="6">
        <v>4.12</v>
      </c>
      <c r="J15" s="6">
        <v>0.54</v>
      </c>
      <c r="K15" s="6">
        <v>393.91</v>
      </c>
      <c r="L15" s="6"/>
      <c r="M15" s="8">
        <v>4.2519999999999998</v>
      </c>
      <c r="N15" s="6">
        <v>9.58</v>
      </c>
    </row>
    <row r="16" spans="1:14" outlineLevel="3" x14ac:dyDescent="0.2">
      <c r="A16" s="4"/>
      <c r="B16" s="4"/>
      <c r="C16" s="4" t="s">
        <v>141</v>
      </c>
      <c r="D16" s="6">
        <v>0.97</v>
      </c>
      <c r="E16" s="7">
        <v>141469</v>
      </c>
      <c r="F16" s="6">
        <v>308.2</v>
      </c>
      <c r="G16" s="6">
        <v>2.35</v>
      </c>
      <c r="H16" s="6">
        <v>5.84</v>
      </c>
      <c r="I16" s="6"/>
      <c r="J16" s="6">
        <v>1.01</v>
      </c>
      <c r="K16" s="6">
        <v>684.54</v>
      </c>
      <c r="L16" s="6"/>
      <c r="M16" s="8">
        <v>2.8690000000000002</v>
      </c>
      <c r="N16" s="6">
        <v>18.93</v>
      </c>
    </row>
    <row r="17" spans="1:14" outlineLevel="3" x14ac:dyDescent="0.2">
      <c r="A17" s="4"/>
      <c r="B17" s="4"/>
      <c r="C17" s="4" t="s">
        <v>142</v>
      </c>
      <c r="D17" s="6">
        <v>0.24</v>
      </c>
      <c r="E17" s="7">
        <v>24188</v>
      </c>
      <c r="F17" s="6">
        <v>13.11</v>
      </c>
      <c r="G17" s="6">
        <v>4.6500000000000004</v>
      </c>
      <c r="H17" s="6">
        <v>14.99</v>
      </c>
      <c r="I17" s="6">
        <v>5.69</v>
      </c>
      <c r="J17" s="6">
        <v>1.1599999999999999</v>
      </c>
      <c r="K17" s="6">
        <v>43.97</v>
      </c>
      <c r="L17" s="6"/>
      <c r="M17" s="8">
        <v>4.95</v>
      </c>
      <c r="N17" s="6">
        <v>8.0500000000000007</v>
      </c>
    </row>
    <row r="18" spans="1:14" outlineLevel="3" x14ac:dyDescent="0.2">
      <c r="A18" s="4"/>
      <c r="B18" s="4"/>
      <c r="C18" s="4" t="s">
        <v>143</v>
      </c>
      <c r="D18" s="6">
        <v>2.5299999999999998</v>
      </c>
      <c r="E18" s="7">
        <v>445472</v>
      </c>
      <c r="F18" s="6">
        <v>118.31</v>
      </c>
      <c r="G18" s="6">
        <v>3.3</v>
      </c>
      <c r="H18" s="6">
        <v>8.61</v>
      </c>
      <c r="I18" s="6">
        <v>4.43</v>
      </c>
      <c r="J18" s="6">
        <v>1.37</v>
      </c>
      <c r="K18" s="6">
        <v>291.41000000000003</v>
      </c>
      <c r="L18" s="6"/>
      <c r="M18" s="8">
        <v>3.5760000000000001</v>
      </c>
      <c r="N18" s="6">
        <v>16.21</v>
      </c>
    </row>
    <row r="19" spans="1:14" outlineLevel="3" x14ac:dyDescent="0.2">
      <c r="A19" s="4"/>
      <c r="B19" s="4"/>
      <c r="C19" s="4" t="s">
        <v>144</v>
      </c>
      <c r="D19" s="6">
        <v>0.23</v>
      </c>
      <c r="E19" s="7">
        <v>21948</v>
      </c>
      <c r="F19" s="6">
        <v>18.36</v>
      </c>
      <c r="G19" s="6">
        <v>4.1399999999999997</v>
      </c>
      <c r="H19" s="6">
        <v>7.44</v>
      </c>
      <c r="I19" s="6">
        <v>7.69</v>
      </c>
      <c r="J19" s="6">
        <v>1.28</v>
      </c>
      <c r="K19" s="6">
        <v>101.69</v>
      </c>
      <c r="L19" s="6"/>
      <c r="M19" s="8">
        <v>4.5</v>
      </c>
      <c r="N19" s="6">
        <v>16.09</v>
      </c>
    </row>
    <row r="20" spans="1:14" outlineLevel="3" x14ac:dyDescent="0.2">
      <c r="A20" s="4"/>
      <c r="B20" s="4"/>
      <c r="C20" s="4" t="s">
        <v>145</v>
      </c>
      <c r="D20" s="6">
        <v>1.65</v>
      </c>
      <c r="E20" s="7">
        <v>179317</v>
      </c>
      <c r="F20" s="6">
        <v>79.959999999999994</v>
      </c>
      <c r="G20" s="6">
        <v>3.5</v>
      </c>
      <c r="H20" s="6">
        <v>9.91</v>
      </c>
      <c r="I20" s="6">
        <v>19.62</v>
      </c>
      <c r="J20" s="6">
        <v>1.48</v>
      </c>
      <c r="K20" s="6">
        <v>475.37</v>
      </c>
      <c r="L20" s="6"/>
      <c r="M20" s="8">
        <v>3.742</v>
      </c>
      <c r="N20" s="6">
        <v>14.59</v>
      </c>
    </row>
    <row r="21" spans="1:14" outlineLevel="3" x14ac:dyDescent="0.2">
      <c r="A21" s="4"/>
      <c r="B21" s="4"/>
      <c r="C21" s="4" t="s">
        <v>146</v>
      </c>
      <c r="D21" s="6">
        <v>0.85</v>
      </c>
      <c r="E21" s="7">
        <v>82050</v>
      </c>
      <c r="F21" s="6">
        <v>154.75</v>
      </c>
      <c r="G21" s="6">
        <v>3.39</v>
      </c>
      <c r="H21" s="6">
        <v>11.77</v>
      </c>
      <c r="I21" s="6">
        <v>12.11</v>
      </c>
      <c r="J21" s="6">
        <v>1.45</v>
      </c>
      <c r="K21" s="6">
        <v>60.16</v>
      </c>
      <c r="L21" s="6"/>
      <c r="M21" s="8">
        <v>3.8570000000000002</v>
      </c>
      <c r="N21" s="6">
        <v>10.71</v>
      </c>
    </row>
    <row r="22" spans="1:14" outlineLevel="3" x14ac:dyDescent="0.2">
      <c r="A22" s="4"/>
      <c r="B22" s="4"/>
      <c r="C22" s="4" t="s">
        <v>147</v>
      </c>
      <c r="D22" s="6">
        <v>0.21</v>
      </c>
      <c r="E22" s="7">
        <v>23985</v>
      </c>
      <c r="F22" s="6">
        <v>20.02</v>
      </c>
      <c r="G22" s="6">
        <v>3.32</v>
      </c>
      <c r="H22" s="6">
        <v>8.24</v>
      </c>
      <c r="I22" s="6">
        <v>6.57</v>
      </c>
      <c r="J22" s="6">
        <v>1.23</v>
      </c>
      <c r="K22" s="6">
        <v>15.38</v>
      </c>
      <c r="L22" s="6"/>
      <c r="M22" s="8">
        <v>3.7320000000000002</v>
      </c>
      <c r="N22" s="6">
        <v>15.09</v>
      </c>
    </row>
    <row r="23" spans="1:14" outlineLevel="3" x14ac:dyDescent="0.2">
      <c r="A23" s="4"/>
      <c r="B23" s="4"/>
      <c r="C23" s="4" t="s">
        <v>148</v>
      </c>
      <c r="D23" s="6">
        <v>0.86</v>
      </c>
      <c r="E23" s="7">
        <v>78721</v>
      </c>
      <c r="F23" s="6">
        <v>46.12</v>
      </c>
      <c r="G23" s="6">
        <v>4.16</v>
      </c>
      <c r="H23" s="6">
        <v>8.4700000000000006</v>
      </c>
      <c r="I23" s="6">
        <v>7.95</v>
      </c>
      <c r="J23" s="6">
        <v>1.05</v>
      </c>
      <c r="K23" s="6">
        <v>69.319999999999993</v>
      </c>
      <c r="L23" s="6"/>
      <c r="M23" s="8">
        <v>4.3959999999999999</v>
      </c>
      <c r="N23" s="6">
        <v>10.119999999999999</v>
      </c>
    </row>
    <row r="24" spans="1:14" outlineLevel="3" x14ac:dyDescent="0.2">
      <c r="A24" s="4"/>
      <c r="B24" s="4"/>
      <c r="C24" s="4" t="s">
        <v>149</v>
      </c>
      <c r="D24" s="6">
        <v>0.95</v>
      </c>
      <c r="E24" s="7">
        <v>93788</v>
      </c>
      <c r="F24" s="6">
        <v>49.24</v>
      </c>
      <c r="G24" s="6">
        <v>3.66</v>
      </c>
      <c r="H24" s="6">
        <v>10.61</v>
      </c>
      <c r="I24" s="6">
        <v>4.21</v>
      </c>
      <c r="J24" s="6">
        <v>1.66</v>
      </c>
      <c r="K24" s="6">
        <v>122.18</v>
      </c>
      <c r="L24" s="6"/>
      <c r="M24" s="8">
        <v>3.8980000000000001</v>
      </c>
      <c r="N24" s="6">
        <v>15.38</v>
      </c>
    </row>
    <row r="25" spans="1:14" outlineLevel="2" x14ac:dyDescent="0.2">
      <c r="A25" s="4"/>
      <c r="B25" s="9" t="s">
        <v>150</v>
      </c>
      <c r="C25" s="9"/>
      <c r="D25" s="6">
        <v>1.84</v>
      </c>
      <c r="E25" s="7">
        <v>331321</v>
      </c>
      <c r="F25" s="6"/>
      <c r="G25" s="6">
        <v>2.38</v>
      </c>
      <c r="H25" s="6">
        <v>14.69</v>
      </c>
      <c r="I25" s="6">
        <v>10.61</v>
      </c>
      <c r="J25" s="6">
        <v>2.76</v>
      </c>
      <c r="K25" s="6">
        <v>44.76</v>
      </c>
      <c r="L25" s="6">
        <v>1.8</v>
      </c>
      <c r="M25" s="8">
        <v>2.4390000000000001</v>
      </c>
      <c r="N25" s="6">
        <v>16.32</v>
      </c>
    </row>
    <row r="26" spans="1:14" outlineLevel="3" x14ac:dyDescent="0.2">
      <c r="A26" s="4"/>
      <c r="B26" s="4"/>
      <c r="C26" s="4" t="s">
        <v>151</v>
      </c>
      <c r="D26" s="6">
        <v>0.23</v>
      </c>
      <c r="E26" s="7">
        <v>22722</v>
      </c>
      <c r="F26" s="6">
        <v>47.82</v>
      </c>
      <c r="G26" s="6">
        <v>4.08</v>
      </c>
      <c r="H26" s="6">
        <v>9.83</v>
      </c>
      <c r="I26" s="6">
        <v>8.76</v>
      </c>
      <c r="J26" s="6">
        <v>1.99</v>
      </c>
      <c r="K26" s="6">
        <v>91.64</v>
      </c>
      <c r="L26" s="6">
        <v>1.73</v>
      </c>
      <c r="M26" s="8">
        <v>3.9860000000000002</v>
      </c>
      <c r="N26" s="6">
        <v>21.18</v>
      </c>
    </row>
    <row r="27" spans="1:14" outlineLevel="3" x14ac:dyDescent="0.2">
      <c r="A27" s="4"/>
      <c r="B27" s="4"/>
      <c r="C27" s="4" t="s">
        <v>152</v>
      </c>
      <c r="D27" s="6">
        <v>0.77</v>
      </c>
      <c r="E27" s="7">
        <v>199926</v>
      </c>
      <c r="F27" s="6">
        <v>310.7</v>
      </c>
      <c r="G27" s="6">
        <v>1.4</v>
      </c>
      <c r="H27" s="6">
        <v>27.9</v>
      </c>
      <c r="I27" s="6">
        <v>16.57</v>
      </c>
      <c r="J27" s="6">
        <v>3.64</v>
      </c>
      <c r="K27" s="6">
        <v>38.299999999999997</v>
      </c>
      <c r="L27" s="6">
        <v>0.84</v>
      </c>
      <c r="M27" s="8">
        <v>1.5389999999999999</v>
      </c>
      <c r="N27" s="6">
        <v>9.02</v>
      </c>
    </row>
    <row r="28" spans="1:14" outlineLevel="3" x14ac:dyDescent="0.2">
      <c r="A28" s="4"/>
      <c r="B28" s="4"/>
      <c r="C28" s="4" t="s">
        <v>153</v>
      </c>
      <c r="D28" s="6">
        <v>0.61</v>
      </c>
      <c r="E28" s="7">
        <v>67264</v>
      </c>
      <c r="F28" s="6">
        <v>66.11</v>
      </c>
      <c r="G28" s="6">
        <v>3.33</v>
      </c>
      <c r="H28" s="6">
        <v>26.8</v>
      </c>
      <c r="I28" s="6">
        <v>12.75</v>
      </c>
      <c r="J28" s="6">
        <v>2.44</v>
      </c>
      <c r="K28" s="6">
        <v>28.95</v>
      </c>
      <c r="L28" s="6">
        <v>2.92</v>
      </c>
      <c r="M28" s="8">
        <v>3.2690000000000001</v>
      </c>
      <c r="N28" s="6">
        <v>4.7300000000000004</v>
      </c>
    </row>
    <row r="29" spans="1:14" outlineLevel="3" x14ac:dyDescent="0.2">
      <c r="A29" s="4"/>
      <c r="B29" s="4"/>
      <c r="C29" s="4" t="s">
        <v>154</v>
      </c>
      <c r="D29" s="6">
        <v>0.23</v>
      </c>
      <c r="E29" s="7">
        <v>41164</v>
      </c>
      <c r="F29" s="6">
        <v>120.71</v>
      </c>
      <c r="G29" s="6">
        <v>1.5</v>
      </c>
      <c r="H29" s="6">
        <v>4.22</v>
      </c>
      <c r="I29" s="6">
        <v>4.17</v>
      </c>
      <c r="J29" s="6">
        <v>2.11</v>
      </c>
      <c r="K29" s="6">
        <v>44.91</v>
      </c>
      <c r="L29" s="6">
        <v>2.88</v>
      </c>
      <c r="M29" s="8">
        <v>1.7090000000000001</v>
      </c>
      <c r="N29" s="6">
        <v>59.89</v>
      </c>
    </row>
    <row r="30" spans="1:14" outlineLevel="2" x14ac:dyDescent="0.2">
      <c r="A30" s="4"/>
      <c r="B30" s="9" t="s">
        <v>155</v>
      </c>
      <c r="C30" s="9"/>
      <c r="D30" s="6">
        <v>1.4</v>
      </c>
      <c r="E30" s="7">
        <v>151044</v>
      </c>
      <c r="F30" s="6"/>
      <c r="G30" s="6">
        <v>3.75</v>
      </c>
      <c r="H30" s="6">
        <v>13.78</v>
      </c>
      <c r="I30" s="6">
        <v>13.45</v>
      </c>
      <c r="J30" s="6">
        <v>2.6</v>
      </c>
      <c r="K30" s="6">
        <v>19.96</v>
      </c>
      <c r="L30" s="6"/>
      <c r="M30" s="8">
        <v>3.5680000000000001</v>
      </c>
      <c r="N30" s="6">
        <v>20.440000000000001</v>
      </c>
    </row>
    <row r="31" spans="1:14" outlineLevel="3" x14ac:dyDescent="0.2">
      <c r="A31" s="4"/>
      <c r="B31" s="4"/>
      <c r="C31" s="4" t="s">
        <v>156</v>
      </c>
      <c r="D31" s="6">
        <v>1.05</v>
      </c>
      <c r="E31" s="7">
        <v>115927</v>
      </c>
      <c r="F31" s="6">
        <v>593.08000000000004</v>
      </c>
      <c r="G31" s="6">
        <v>2.91</v>
      </c>
      <c r="H31" s="6">
        <v>15.5</v>
      </c>
      <c r="I31" s="6">
        <v>17.71</v>
      </c>
      <c r="J31" s="6">
        <v>2.4</v>
      </c>
      <c r="K31" s="6">
        <v>24.73</v>
      </c>
      <c r="L31" s="6"/>
      <c r="M31" s="8">
        <v>3.3929999999999998</v>
      </c>
      <c r="N31" s="6">
        <v>16.850000000000001</v>
      </c>
    </row>
    <row r="32" spans="1:14" outlineLevel="3" x14ac:dyDescent="0.2">
      <c r="A32" s="4"/>
      <c r="B32" s="4"/>
      <c r="C32" s="4" t="s">
        <v>157</v>
      </c>
      <c r="D32" s="6">
        <v>0.36</v>
      </c>
      <c r="E32" s="7">
        <v>35005</v>
      </c>
      <c r="F32" s="6">
        <v>120.13</v>
      </c>
      <c r="G32" s="6">
        <v>6.19</v>
      </c>
      <c r="H32" s="6">
        <v>9.73</v>
      </c>
      <c r="I32" s="6">
        <v>7.66</v>
      </c>
      <c r="J32" s="6">
        <v>3.02</v>
      </c>
      <c r="K32" s="6">
        <v>2.34</v>
      </c>
      <c r="L32" s="6"/>
      <c r="M32" s="8">
        <v>4.0890000000000004</v>
      </c>
      <c r="N32" s="6">
        <v>34.01</v>
      </c>
    </row>
    <row r="33" spans="1:14" outlineLevel="2" x14ac:dyDescent="0.2">
      <c r="A33" s="4"/>
      <c r="B33" s="9" t="s">
        <v>158</v>
      </c>
      <c r="C33" s="9"/>
      <c r="D33" s="6">
        <v>5.01</v>
      </c>
      <c r="E33" s="7">
        <v>741786</v>
      </c>
      <c r="F33" s="6"/>
      <c r="G33" s="6">
        <v>2.69</v>
      </c>
      <c r="H33" s="6">
        <v>17.13</v>
      </c>
      <c r="I33" s="6">
        <v>17</v>
      </c>
      <c r="J33" s="6">
        <v>5.71</v>
      </c>
      <c r="K33" s="6">
        <v>113.3</v>
      </c>
      <c r="L33" s="6">
        <v>1.33</v>
      </c>
      <c r="M33" s="8">
        <v>2.8519999999999999</v>
      </c>
      <c r="N33" s="6">
        <v>30.88</v>
      </c>
    </row>
    <row r="34" spans="1:14" outlineLevel="3" x14ac:dyDescent="0.2">
      <c r="A34" s="4"/>
      <c r="B34" s="4"/>
      <c r="C34" s="4" t="s">
        <v>159</v>
      </c>
      <c r="D34" s="6">
        <v>1.1399999999999999</v>
      </c>
      <c r="E34" s="7">
        <v>107212</v>
      </c>
      <c r="F34" s="6">
        <v>146.96</v>
      </c>
      <c r="G34" s="6">
        <v>4.04</v>
      </c>
      <c r="H34" s="6">
        <v>14.72</v>
      </c>
      <c r="I34" s="6">
        <v>12.52</v>
      </c>
      <c r="J34" s="6">
        <v>5.6</v>
      </c>
      <c r="K34" s="6">
        <v>117.53</v>
      </c>
      <c r="L34" s="6">
        <v>1.58</v>
      </c>
      <c r="M34" s="8">
        <v>4.157</v>
      </c>
      <c r="N34" s="6">
        <v>39.01</v>
      </c>
    </row>
    <row r="35" spans="1:14" outlineLevel="3" x14ac:dyDescent="0.2">
      <c r="A35" s="4"/>
      <c r="B35" s="4"/>
      <c r="C35" s="4" t="s">
        <v>160</v>
      </c>
      <c r="D35" s="6">
        <v>0.81</v>
      </c>
      <c r="E35" s="7">
        <v>141380</v>
      </c>
      <c r="F35" s="6">
        <v>206.76</v>
      </c>
      <c r="G35" s="6">
        <v>2.15</v>
      </c>
      <c r="H35" s="6">
        <v>18.45</v>
      </c>
      <c r="I35" s="6">
        <v>20.13</v>
      </c>
      <c r="J35" s="6">
        <v>6.46</v>
      </c>
      <c r="K35" s="6">
        <v>220.24</v>
      </c>
      <c r="L35" s="6">
        <v>1.44</v>
      </c>
      <c r="M35" s="8">
        <v>2.2789999999999999</v>
      </c>
      <c r="N35" s="6">
        <v>38.619999999999997</v>
      </c>
    </row>
    <row r="36" spans="1:14" outlineLevel="3" x14ac:dyDescent="0.2">
      <c r="A36" s="4"/>
      <c r="B36" s="4"/>
      <c r="C36" s="4" t="s">
        <v>161</v>
      </c>
      <c r="D36" s="6">
        <v>0.37</v>
      </c>
      <c r="E36" s="7">
        <v>69607</v>
      </c>
      <c r="F36" s="6">
        <v>136.08000000000001</v>
      </c>
      <c r="G36" s="6">
        <v>2.31</v>
      </c>
      <c r="H36" s="6">
        <v>23.51</v>
      </c>
      <c r="I36" s="6">
        <v>27.91</v>
      </c>
      <c r="J36" s="6">
        <v>3.27</v>
      </c>
      <c r="K36" s="6">
        <v>59.86</v>
      </c>
      <c r="L36" s="6">
        <v>0.99</v>
      </c>
      <c r="M36" s="8">
        <v>2.4209999999999998</v>
      </c>
      <c r="N36" s="6">
        <v>14.03</v>
      </c>
    </row>
    <row r="37" spans="1:14" outlineLevel="3" x14ac:dyDescent="0.2">
      <c r="A37" s="4"/>
      <c r="B37" s="4"/>
      <c r="C37" s="4" t="s">
        <v>162</v>
      </c>
      <c r="D37" s="6">
        <v>0.41</v>
      </c>
      <c r="E37" s="7">
        <v>63434</v>
      </c>
      <c r="F37" s="6">
        <v>83.3</v>
      </c>
      <c r="G37" s="6">
        <v>2.46</v>
      </c>
      <c r="H37" s="6">
        <v>16.59</v>
      </c>
      <c r="I37" s="6">
        <v>17.02</v>
      </c>
      <c r="J37" s="6">
        <v>4.6900000000000004</v>
      </c>
      <c r="K37" s="6">
        <v>103.69</v>
      </c>
      <c r="L37" s="6">
        <v>1.68</v>
      </c>
      <c r="M37" s="8">
        <v>2.593</v>
      </c>
      <c r="N37" s="6">
        <v>29.1</v>
      </c>
    </row>
    <row r="38" spans="1:14" outlineLevel="3" x14ac:dyDescent="0.2">
      <c r="A38" s="4"/>
      <c r="B38" s="4"/>
      <c r="C38" s="4" t="s">
        <v>163</v>
      </c>
      <c r="D38" s="6">
        <v>0.89</v>
      </c>
      <c r="E38" s="7">
        <v>168126</v>
      </c>
      <c r="F38" s="6">
        <v>192.65</v>
      </c>
      <c r="G38" s="6">
        <v>2.0099999999999998</v>
      </c>
      <c r="H38" s="6">
        <v>23.09</v>
      </c>
      <c r="I38" s="6">
        <v>26.09</v>
      </c>
      <c r="J38" s="6">
        <v>7.14</v>
      </c>
      <c r="K38" s="6">
        <v>111.18</v>
      </c>
      <c r="L38" s="6">
        <v>1.21</v>
      </c>
      <c r="M38" s="8">
        <v>2.121</v>
      </c>
      <c r="N38" s="6">
        <v>28.88</v>
      </c>
    </row>
    <row r="39" spans="1:14" outlineLevel="3" x14ac:dyDescent="0.2">
      <c r="A39" s="4"/>
      <c r="B39" s="4"/>
      <c r="C39" s="4" t="s">
        <v>164</v>
      </c>
      <c r="D39" s="6">
        <v>0.34</v>
      </c>
      <c r="E39" s="7">
        <v>46278</v>
      </c>
      <c r="F39" s="6">
        <v>51.89</v>
      </c>
      <c r="G39" s="6">
        <v>2.37</v>
      </c>
      <c r="H39" s="6">
        <v>17.71</v>
      </c>
      <c r="I39" s="6">
        <v>21.94</v>
      </c>
      <c r="J39" s="6">
        <v>2.1800000000000002</v>
      </c>
      <c r="K39" s="6">
        <v>64.8</v>
      </c>
      <c r="L39" s="6">
        <v>1</v>
      </c>
      <c r="M39" s="8">
        <v>2.7050000000000001</v>
      </c>
      <c r="N39" s="6">
        <v>7.22</v>
      </c>
    </row>
    <row r="40" spans="1:14" outlineLevel="3" x14ac:dyDescent="0.2">
      <c r="A40" s="4"/>
      <c r="B40" s="4"/>
      <c r="C40" s="4" t="s">
        <v>165</v>
      </c>
      <c r="D40" s="6">
        <v>1.05</v>
      </c>
      <c r="E40" s="7">
        <v>145200</v>
      </c>
      <c r="F40" s="6">
        <v>425.62</v>
      </c>
      <c r="G40" s="6">
        <v>2.54</v>
      </c>
      <c r="H40" s="6">
        <v>13.19</v>
      </c>
      <c r="I40" s="6">
        <v>13.11</v>
      </c>
      <c r="J40" s="6">
        <v>11.28</v>
      </c>
      <c r="K40" s="6">
        <v>116.43</v>
      </c>
      <c r="L40" s="6">
        <v>1.27</v>
      </c>
      <c r="M40" s="8">
        <v>2.7480000000000002</v>
      </c>
      <c r="N40" s="6">
        <v>76.14</v>
      </c>
    </row>
    <row r="41" spans="1:14" outlineLevel="2" x14ac:dyDescent="0.2">
      <c r="A41" s="4"/>
      <c r="B41" s="9" t="s">
        <v>166</v>
      </c>
      <c r="C41" s="9"/>
      <c r="D41" s="6">
        <v>0.13</v>
      </c>
      <c r="E41" s="7">
        <v>0</v>
      </c>
      <c r="F41" s="6"/>
      <c r="G41" s="6"/>
      <c r="H41" s="6"/>
      <c r="I41" s="6"/>
      <c r="J41" s="6"/>
      <c r="K41" s="6"/>
      <c r="L41" s="6"/>
      <c r="M41" s="8"/>
      <c r="N41" s="6"/>
    </row>
    <row r="42" spans="1:14" outlineLevel="3" x14ac:dyDescent="0.2">
      <c r="A42" s="4"/>
      <c r="B42" s="4"/>
      <c r="C42" s="4" t="s">
        <v>167</v>
      </c>
      <c r="D42" s="6">
        <v>0</v>
      </c>
      <c r="E42" s="7"/>
      <c r="F42" s="6">
        <v>1</v>
      </c>
      <c r="G42" s="6"/>
      <c r="H42" s="6"/>
      <c r="I42" s="6"/>
      <c r="J42" s="6"/>
      <c r="K42" s="6"/>
      <c r="L42" s="6"/>
      <c r="M42" s="8"/>
      <c r="N42" s="6"/>
    </row>
    <row r="43" spans="1:14" outlineLevel="3" x14ac:dyDescent="0.2">
      <c r="A43" s="4"/>
      <c r="B43" s="4"/>
      <c r="C43" s="4" t="s">
        <v>168</v>
      </c>
      <c r="D43" s="6">
        <v>0.13</v>
      </c>
      <c r="E43" s="7"/>
      <c r="F43" s="6">
        <v>1</v>
      </c>
      <c r="G43" s="6"/>
      <c r="H43" s="6"/>
      <c r="I43" s="6"/>
      <c r="J43" s="6"/>
      <c r="K43" s="6"/>
      <c r="L43" s="6"/>
      <c r="M43" s="8"/>
      <c r="N43" s="6"/>
    </row>
    <row r="44" spans="1:14" outlineLevel="2" x14ac:dyDescent="0.2">
      <c r="A44" s="4"/>
      <c r="B44" s="9" t="s">
        <v>169</v>
      </c>
      <c r="C44" s="9"/>
      <c r="D44" s="6">
        <v>4.6500000000000004</v>
      </c>
      <c r="E44" s="7">
        <v>541343</v>
      </c>
      <c r="F44" s="6"/>
      <c r="G44" s="6">
        <v>4.08</v>
      </c>
      <c r="H44" s="6">
        <v>10.69</v>
      </c>
      <c r="I44" s="6">
        <v>6.17</v>
      </c>
      <c r="J44" s="6">
        <v>2.4</v>
      </c>
      <c r="K44" s="6">
        <v>167.06</v>
      </c>
      <c r="L44" s="6">
        <v>0.84</v>
      </c>
      <c r="M44" s="8">
        <v>4.258</v>
      </c>
      <c r="N44" s="6">
        <v>22.68</v>
      </c>
    </row>
    <row r="45" spans="1:14" outlineLevel="3" x14ac:dyDescent="0.2">
      <c r="A45" s="4"/>
      <c r="B45" s="4"/>
      <c r="C45" s="4" t="s">
        <v>170</v>
      </c>
      <c r="D45" s="6">
        <v>1.66</v>
      </c>
      <c r="E45" s="7">
        <v>241337</v>
      </c>
      <c r="F45" s="6">
        <v>42.02</v>
      </c>
      <c r="G45" s="6">
        <v>2.4300000000000002</v>
      </c>
      <c r="H45" s="6">
        <v>13.15</v>
      </c>
      <c r="I45" s="6">
        <v>6.71</v>
      </c>
      <c r="J45" s="6">
        <v>1.99</v>
      </c>
      <c r="K45" s="6">
        <v>105.32</v>
      </c>
      <c r="L45" s="6">
        <v>0.86</v>
      </c>
      <c r="M45" s="8">
        <v>2.6320000000000001</v>
      </c>
      <c r="N45" s="6">
        <v>15.36</v>
      </c>
    </row>
    <row r="46" spans="1:14" outlineLevel="3" x14ac:dyDescent="0.2">
      <c r="A46" s="4"/>
      <c r="B46" s="4"/>
      <c r="C46" s="4" t="s">
        <v>171</v>
      </c>
      <c r="D46" s="6">
        <v>0.14000000000000001</v>
      </c>
      <c r="E46" s="7">
        <v>15499</v>
      </c>
      <c r="F46" s="6">
        <v>30.71</v>
      </c>
      <c r="G46" s="6">
        <v>3.58</v>
      </c>
      <c r="H46" s="6">
        <v>12.51</v>
      </c>
      <c r="I46" s="6">
        <v>7.14</v>
      </c>
      <c r="J46" s="6">
        <v>3.49</v>
      </c>
      <c r="K46" s="6">
        <v>136.71</v>
      </c>
      <c r="L46" s="6">
        <v>1.04</v>
      </c>
      <c r="M46" s="8">
        <v>3.827</v>
      </c>
      <c r="N46" s="6">
        <v>32.090000000000003</v>
      </c>
    </row>
    <row r="47" spans="1:14" outlineLevel="3" x14ac:dyDescent="0.2">
      <c r="A47" s="4"/>
      <c r="B47" s="4"/>
      <c r="C47" s="4" t="s">
        <v>172</v>
      </c>
      <c r="D47" s="6">
        <v>0.24</v>
      </c>
      <c r="E47" s="7">
        <v>19755</v>
      </c>
      <c r="F47" s="6">
        <v>74.900000000000006</v>
      </c>
      <c r="G47" s="6">
        <v>3.74</v>
      </c>
      <c r="H47" s="6">
        <v>11.51</v>
      </c>
      <c r="I47" s="6">
        <v>8.6199999999999992</v>
      </c>
      <c r="J47" s="6">
        <v>4.53</v>
      </c>
      <c r="K47" s="6">
        <v>194.09</v>
      </c>
      <c r="L47" s="6">
        <v>0.95</v>
      </c>
      <c r="M47" s="8">
        <v>4.0010000000000003</v>
      </c>
      <c r="N47" s="6">
        <v>37.909999999999997</v>
      </c>
    </row>
    <row r="48" spans="1:14" outlineLevel="3" x14ac:dyDescent="0.2">
      <c r="A48" s="4"/>
      <c r="B48" s="4"/>
      <c r="C48" s="4" t="s">
        <v>173</v>
      </c>
      <c r="D48" s="6">
        <v>2.61</v>
      </c>
      <c r="E48" s="7">
        <v>264352</v>
      </c>
      <c r="F48" s="6">
        <v>49.1</v>
      </c>
      <c r="G48" s="6">
        <v>5.19</v>
      </c>
      <c r="H48" s="6">
        <v>9.09</v>
      </c>
      <c r="I48" s="6">
        <v>5.57</v>
      </c>
      <c r="J48" s="6">
        <v>2.46</v>
      </c>
      <c r="K48" s="6">
        <v>215.09</v>
      </c>
      <c r="L48" s="6">
        <v>0.76</v>
      </c>
      <c r="M48" s="8">
        <v>5.3049999999999997</v>
      </c>
      <c r="N48" s="6">
        <v>27.61</v>
      </c>
    </row>
    <row r="49" spans="1:14" outlineLevel="2" x14ac:dyDescent="0.2">
      <c r="A49" s="4"/>
      <c r="B49" s="9" t="s">
        <v>174</v>
      </c>
      <c r="C49" s="9"/>
      <c r="D49" s="6">
        <v>9.33</v>
      </c>
      <c r="E49" s="7">
        <v>1888379</v>
      </c>
      <c r="F49" s="6"/>
      <c r="G49" s="6">
        <v>2.14</v>
      </c>
      <c r="H49" s="6">
        <v>19.95</v>
      </c>
      <c r="I49" s="6">
        <v>18.86</v>
      </c>
      <c r="J49" s="6">
        <v>16.600000000000001</v>
      </c>
      <c r="K49" s="6">
        <v>335.86</v>
      </c>
      <c r="L49" s="6">
        <v>1.06</v>
      </c>
      <c r="M49" s="8">
        <v>2.3159999999999998</v>
      </c>
      <c r="N49" s="6">
        <v>24.63</v>
      </c>
    </row>
    <row r="50" spans="1:14" outlineLevel="3" x14ac:dyDescent="0.2">
      <c r="A50" s="4"/>
      <c r="B50" s="4"/>
      <c r="C50" s="4" t="s">
        <v>175</v>
      </c>
      <c r="D50" s="6">
        <v>0.53</v>
      </c>
      <c r="E50" s="7">
        <v>240315</v>
      </c>
      <c r="F50" s="6">
        <v>422.93</v>
      </c>
      <c r="G50" s="6">
        <v>0.77</v>
      </c>
      <c r="H50" s="6">
        <v>33.04</v>
      </c>
      <c r="I50" s="6">
        <v>18.87</v>
      </c>
      <c r="J50" s="6">
        <v>9.65</v>
      </c>
      <c r="K50" s="6">
        <v>47.62</v>
      </c>
      <c r="L50" s="6">
        <v>1.03</v>
      </c>
      <c r="M50" s="8">
        <v>0.82299999999999995</v>
      </c>
      <c r="N50" s="6">
        <v>31.44</v>
      </c>
    </row>
    <row r="51" spans="1:14" outlineLevel="3" x14ac:dyDescent="0.2">
      <c r="A51" s="4"/>
      <c r="B51" s="4"/>
      <c r="C51" s="4" t="s">
        <v>176</v>
      </c>
      <c r="D51" s="6">
        <v>0.27</v>
      </c>
      <c r="E51" s="7">
        <v>36518</v>
      </c>
      <c r="F51" s="6">
        <v>201.88</v>
      </c>
      <c r="G51" s="6">
        <v>2.87</v>
      </c>
      <c r="H51" s="6">
        <v>14.91</v>
      </c>
      <c r="I51" s="6">
        <v>13.94</v>
      </c>
      <c r="J51" s="6">
        <v>3.38</v>
      </c>
      <c r="K51" s="6">
        <v>54.27</v>
      </c>
      <c r="L51" s="6">
        <v>1.68</v>
      </c>
      <c r="M51" s="8">
        <v>2.976</v>
      </c>
      <c r="N51" s="6">
        <v>23.52</v>
      </c>
    </row>
    <row r="52" spans="1:14" outlineLevel="3" x14ac:dyDescent="0.2">
      <c r="A52" s="4"/>
      <c r="B52" s="4"/>
      <c r="C52" s="4" t="s">
        <v>177</v>
      </c>
      <c r="D52" s="6">
        <v>2.52</v>
      </c>
      <c r="E52" s="7">
        <v>381846</v>
      </c>
      <c r="F52" s="6">
        <v>287.76</v>
      </c>
      <c r="G52" s="6">
        <v>2.38</v>
      </c>
      <c r="H52" s="6">
        <v>18.27</v>
      </c>
      <c r="I52" s="6">
        <v>21.37</v>
      </c>
      <c r="J52" s="6"/>
      <c r="K52" s="6"/>
      <c r="L52" s="6">
        <v>1.1100000000000001</v>
      </c>
      <c r="M52" s="8">
        <v>2.6890000000000001</v>
      </c>
      <c r="N52" s="6"/>
    </row>
    <row r="53" spans="1:14" outlineLevel="3" x14ac:dyDescent="0.2">
      <c r="A53" s="4"/>
      <c r="B53" s="4"/>
      <c r="C53" s="4" t="s">
        <v>178</v>
      </c>
      <c r="D53" s="6">
        <v>0.65</v>
      </c>
      <c r="E53" s="7">
        <v>157025</v>
      </c>
      <c r="F53" s="6">
        <v>187.86</v>
      </c>
      <c r="G53" s="6">
        <v>1.7</v>
      </c>
      <c r="H53" s="6">
        <v>15.24</v>
      </c>
      <c r="I53" s="6">
        <v>14.89</v>
      </c>
      <c r="J53" s="6"/>
      <c r="K53" s="6"/>
      <c r="L53" s="6">
        <v>1.17</v>
      </c>
      <c r="M53" s="8">
        <v>1.86</v>
      </c>
      <c r="N53" s="6"/>
    </row>
    <row r="54" spans="1:14" outlineLevel="3" x14ac:dyDescent="0.2">
      <c r="A54" s="4"/>
      <c r="B54" s="4"/>
      <c r="C54" s="4" t="s">
        <v>179</v>
      </c>
      <c r="D54" s="6">
        <v>1.43</v>
      </c>
      <c r="E54" s="7">
        <v>217115</v>
      </c>
      <c r="F54" s="6">
        <v>229</v>
      </c>
      <c r="G54" s="6">
        <v>2.33</v>
      </c>
      <c r="H54" s="6">
        <v>23.79</v>
      </c>
      <c r="I54" s="6">
        <v>18.7</v>
      </c>
      <c r="J54" s="6"/>
      <c r="K54" s="6"/>
      <c r="L54" s="6">
        <v>1.1000000000000001</v>
      </c>
      <c r="M54" s="8">
        <v>2.5259999999999998</v>
      </c>
      <c r="N54" s="6"/>
    </row>
    <row r="55" spans="1:14" outlineLevel="3" x14ac:dyDescent="0.2">
      <c r="A55" s="4"/>
      <c r="B55" s="4"/>
      <c r="C55" s="4" t="s">
        <v>180</v>
      </c>
      <c r="D55" s="6">
        <v>0.61</v>
      </c>
      <c r="E55" s="7">
        <v>214750</v>
      </c>
      <c r="F55" s="6">
        <v>106.44</v>
      </c>
      <c r="G55" s="6">
        <v>1.0900000000000001</v>
      </c>
      <c r="H55" s="6">
        <v>28.08</v>
      </c>
      <c r="I55" s="6">
        <v>27.82</v>
      </c>
      <c r="J55" s="6">
        <v>11.33</v>
      </c>
      <c r="K55" s="6">
        <v>85.47</v>
      </c>
      <c r="L55" s="6">
        <v>3.06</v>
      </c>
      <c r="M55" s="8">
        <v>1.206</v>
      </c>
      <c r="N55" s="6">
        <v>45.74</v>
      </c>
    </row>
    <row r="56" spans="1:14" outlineLevel="3" x14ac:dyDescent="0.2">
      <c r="A56" s="4"/>
      <c r="B56" s="4"/>
      <c r="C56" s="4" t="s">
        <v>181</v>
      </c>
      <c r="D56" s="6">
        <v>0.77</v>
      </c>
      <c r="E56" s="7">
        <v>105761</v>
      </c>
      <c r="F56" s="6">
        <v>71.930000000000007</v>
      </c>
      <c r="G56" s="6">
        <v>2.67</v>
      </c>
      <c r="H56" s="6">
        <v>21.46</v>
      </c>
      <c r="I56" s="6">
        <v>15.97</v>
      </c>
      <c r="J56" s="6"/>
      <c r="K56" s="6"/>
      <c r="L56" s="6">
        <v>0.83</v>
      </c>
      <c r="M56" s="8">
        <v>2.8740000000000001</v>
      </c>
      <c r="N56" s="6"/>
    </row>
    <row r="57" spans="1:14" outlineLevel="3" x14ac:dyDescent="0.2">
      <c r="A57" s="4"/>
      <c r="B57" s="4"/>
      <c r="C57" s="4" t="s">
        <v>182</v>
      </c>
      <c r="D57" s="6">
        <v>0.4</v>
      </c>
      <c r="E57" s="7">
        <v>91205</v>
      </c>
      <c r="F57" s="6">
        <v>153.43</v>
      </c>
      <c r="G57" s="6">
        <v>2.35</v>
      </c>
      <c r="H57" s="6">
        <v>12.74</v>
      </c>
      <c r="I57" s="6">
        <v>12.3</v>
      </c>
      <c r="J57" s="6">
        <v>6.6</v>
      </c>
      <c r="K57" s="6">
        <v>160.78</v>
      </c>
      <c r="L57" s="6">
        <v>0.87</v>
      </c>
      <c r="M57" s="8">
        <v>2.6429999999999998</v>
      </c>
      <c r="N57" s="6">
        <v>45.53</v>
      </c>
    </row>
    <row r="58" spans="1:14" outlineLevel="3" x14ac:dyDescent="0.2">
      <c r="A58" s="4"/>
      <c r="B58" s="4"/>
      <c r="C58" s="4" t="s">
        <v>183</v>
      </c>
      <c r="D58" s="6">
        <v>0.25</v>
      </c>
      <c r="E58" s="7">
        <v>22241</v>
      </c>
      <c r="F58" s="6">
        <v>44.61</v>
      </c>
      <c r="G58" s="6">
        <v>4.4400000000000004</v>
      </c>
      <c r="H58" s="6">
        <v>15.41</v>
      </c>
      <c r="I58" s="6">
        <v>20.12</v>
      </c>
      <c r="J58" s="6">
        <v>4.95</v>
      </c>
      <c r="K58" s="6">
        <v>182.55</v>
      </c>
      <c r="L58" s="6">
        <v>1.38</v>
      </c>
      <c r="M58" s="8">
        <v>4.5570000000000004</v>
      </c>
      <c r="N58" s="6">
        <v>42.11</v>
      </c>
    </row>
    <row r="59" spans="1:14" outlineLevel="3" x14ac:dyDescent="0.2">
      <c r="A59" s="4"/>
      <c r="B59" s="4"/>
      <c r="C59" s="4" t="s">
        <v>184</v>
      </c>
      <c r="D59" s="6">
        <v>1.9</v>
      </c>
      <c r="E59" s="7">
        <v>420206</v>
      </c>
      <c r="F59" s="6">
        <v>119.07</v>
      </c>
      <c r="G59" s="6">
        <v>1.86</v>
      </c>
      <c r="H59" s="6">
        <v>19.260000000000002</v>
      </c>
      <c r="I59" s="6">
        <v>18.93</v>
      </c>
      <c r="J59" s="6">
        <v>4.26</v>
      </c>
      <c r="K59" s="6">
        <v>86.89</v>
      </c>
      <c r="L59" s="6">
        <v>0.86</v>
      </c>
      <c r="M59" s="8">
        <v>1.903</v>
      </c>
      <c r="N59" s="6">
        <v>16.75</v>
      </c>
    </row>
    <row r="60" spans="1:14" outlineLevel="2" x14ac:dyDescent="0.2">
      <c r="A60" s="4"/>
      <c r="B60" s="9" t="s">
        <v>185</v>
      </c>
      <c r="C60" s="9"/>
      <c r="D60" s="6">
        <v>27.47</v>
      </c>
      <c r="E60" s="7">
        <v>4409949</v>
      </c>
      <c r="F60" s="6"/>
      <c r="G60" s="6">
        <v>2.77</v>
      </c>
      <c r="H60" s="6">
        <v>18.12</v>
      </c>
      <c r="I60" s="6">
        <v>13.86</v>
      </c>
      <c r="J60" s="6">
        <v>5.99</v>
      </c>
      <c r="K60" s="6">
        <v>108.98</v>
      </c>
      <c r="L60" s="6">
        <v>1.1200000000000001</v>
      </c>
      <c r="M60" s="8">
        <v>2.923</v>
      </c>
      <c r="N60" s="6">
        <v>30.03</v>
      </c>
    </row>
    <row r="61" spans="1:14" outlineLevel="3" x14ac:dyDescent="0.2">
      <c r="A61" s="4"/>
      <c r="B61" s="4"/>
      <c r="C61" s="4" t="s">
        <v>186</v>
      </c>
      <c r="D61" s="6">
        <v>1.1399999999999999</v>
      </c>
      <c r="E61" s="7">
        <v>252395</v>
      </c>
      <c r="F61" s="6">
        <v>112.44</v>
      </c>
      <c r="G61" s="6">
        <v>1.64</v>
      </c>
      <c r="H61" s="6">
        <v>24.11</v>
      </c>
      <c r="I61" s="6">
        <v>20.04</v>
      </c>
      <c r="J61" s="6">
        <v>5.56</v>
      </c>
      <c r="K61" s="6">
        <v>48.28</v>
      </c>
      <c r="L61" s="6">
        <v>1.85</v>
      </c>
      <c r="M61" s="8">
        <v>1.7410000000000001</v>
      </c>
      <c r="N61" s="6">
        <v>22.4</v>
      </c>
    </row>
    <row r="62" spans="1:14" outlineLevel="3" x14ac:dyDescent="0.2">
      <c r="A62" s="4"/>
      <c r="B62" s="4"/>
      <c r="C62" s="4" t="s">
        <v>187</v>
      </c>
      <c r="D62" s="6">
        <v>2.5499999999999998</v>
      </c>
      <c r="E62" s="7">
        <v>343712</v>
      </c>
      <c r="F62" s="6">
        <v>151.72</v>
      </c>
      <c r="G62" s="6">
        <v>3.57</v>
      </c>
      <c r="H62" s="6">
        <v>16.16</v>
      </c>
      <c r="I62" s="6">
        <v>11.79</v>
      </c>
      <c r="J62" s="6">
        <v>16.46</v>
      </c>
      <c r="K62" s="6">
        <v>451.23</v>
      </c>
      <c r="L62" s="6">
        <v>0.82</v>
      </c>
      <c r="M62" s="8">
        <v>3.8260000000000001</v>
      </c>
      <c r="N62" s="6">
        <v>83.21</v>
      </c>
    </row>
    <row r="63" spans="1:14" outlineLevel="3" x14ac:dyDescent="0.2">
      <c r="A63" s="4"/>
      <c r="B63" s="4"/>
      <c r="C63" s="4" t="s">
        <v>188</v>
      </c>
      <c r="D63" s="6">
        <v>0.73</v>
      </c>
      <c r="E63" s="7">
        <v>167629</v>
      </c>
      <c r="F63" s="6">
        <v>244.77</v>
      </c>
      <c r="G63" s="6">
        <v>3.02</v>
      </c>
      <c r="H63" s="6">
        <v>14.59</v>
      </c>
      <c r="I63" s="6">
        <v>14.76</v>
      </c>
      <c r="J63" s="6">
        <v>142.75</v>
      </c>
      <c r="K63" s="6">
        <v>4023.36</v>
      </c>
      <c r="L63" s="6">
        <v>1.44</v>
      </c>
      <c r="M63" s="8">
        <v>3.25</v>
      </c>
      <c r="N63" s="6">
        <v>111.67</v>
      </c>
    </row>
    <row r="64" spans="1:14" outlineLevel="3" x14ac:dyDescent="0.2">
      <c r="A64" s="4"/>
      <c r="B64" s="4"/>
      <c r="C64" s="4" t="s">
        <v>189</v>
      </c>
      <c r="D64" s="6">
        <v>1.57</v>
      </c>
      <c r="E64" s="7">
        <v>207330</v>
      </c>
      <c r="F64" s="6">
        <v>75.959999999999994</v>
      </c>
      <c r="G64" s="6">
        <v>2.71</v>
      </c>
      <c r="H64" s="6">
        <v>18.22</v>
      </c>
      <c r="I64" s="6">
        <v>10.31</v>
      </c>
      <c r="J64" s="6">
        <v>5.12</v>
      </c>
      <c r="K64" s="6">
        <v>145.65</v>
      </c>
      <c r="L64" s="6">
        <v>1.32</v>
      </c>
      <c r="M64" s="8">
        <v>2.8679999999999999</v>
      </c>
      <c r="N64" s="6">
        <v>18.07</v>
      </c>
    </row>
    <row r="65" spans="1:14" outlineLevel="3" x14ac:dyDescent="0.2">
      <c r="A65" s="4"/>
      <c r="B65" s="4"/>
      <c r="C65" s="4" t="s">
        <v>190</v>
      </c>
      <c r="D65" s="6">
        <v>0.14000000000000001</v>
      </c>
      <c r="E65" s="7">
        <v>21798</v>
      </c>
      <c r="F65" s="6">
        <v>138.15</v>
      </c>
      <c r="G65" s="6">
        <v>3.36</v>
      </c>
      <c r="H65" s="6">
        <v>33.54</v>
      </c>
      <c r="I65" s="6">
        <v>20.47</v>
      </c>
      <c r="J65" s="6">
        <v>42.51</v>
      </c>
      <c r="K65" s="6">
        <v>810.75</v>
      </c>
      <c r="L65" s="6">
        <v>0.71</v>
      </c>
      <c r="M65" s="8">
        <v>3.4729999999999999</v>
      </c>
      <c r="N65" s="6">
        <v>80.14</v>
      </c>
    </row>
    <row r="66" spans="1:14" outlineLevel="3" x14ac:dyDescent="0.2">
      <c r="A66" s="4"/>
      <c r="B66" s="4"/>
      <c r="C66" s="4" t="s">
        <v>191</v>
      </c>
      <c r="D66" s="6">
        <v>2.38</v>
      </c>
      <c r="E66" s="7">
        <v>333450</v>
      </c>
      <c r="F66" s="6">
        <v>60</v>
      </c>
      <c r="G66" s="6">
        <v>2.83</v>
      </c>
      <c r="H66" s="6">
        <v>24.81</v>
      </c>
      <c r="I66" s="6">
        <v>22.31</v>
      </c>
      <c r="J66" s="6">
        <v>10.46</v>
      </c>
      <c r="K66" s="6">
        <v>167.84</v>
      </c>
      <c r="L66" s="6">
        <v>1.18</v>
      </c>
      <c r="M66" s="8">
        <v>2.9359999999999999</v>
      </c>
      <c r="N66" s="6">
        <v>45.61</v>
      </c>
    </row>
    <row r="67" spans="1:14" outlineLevel="3" x14ac:dyDescent="0.2">
      <c r="A67" s="4"/>
      <c r="B67" s="4"/>
      <c r="C67" s="4" t="s">
        <v>192</v>
      </c>
      <c r="D67" s="6">
        <v>0.55000000000000004</v>
      </c>
      <c r="E67" s="7">
        <v>80697</v>
      </c>
      <c r="F67" s="6">
        <v>75.12</v>
      </c>
      <c r="G67" s="6">
        <v>2.42</v>
      </c>
      <c r="H67" s="6">
        <v>23.35</v>
      </c>
      <c r="I67" s="6">
        <v>20.34</v>
      </c>
      <c r="J67" s="6">
        <v>196.09</v>
      </c>
      <c r="K67" s="6">
        <v>2369.7800000000002</v>
      </c>
      <c r="L67" s="6">
        <v>1.0900000000000001</v>
      </c>
      <c r="M67" s="8">
        <v>2.56</v>
      </c>
      <c r="N67" s="6">
        <v>701.2</v>
      </c>
    </row>
    <row r="68" spans="1:14" outlineLevel="3" x14ac:dyDescent="0.2">
      <c r="A68" s="4"/>
      <c r="B68" s="4"/>
      <c r="C68" s="4" t="s">
        <v>193</v>
      </c>
      <c r="D68" s="6">
        <v>0.93</v>
      </c>
      <c r="E68" s="7">
        <v>156577</v>
      </c>
      <c r="F68" s="6">
        <v>93.14</v>
      </c>
      <c r="G68" s="6">
        <v>2.25</v>
      </c>
      <c r="H68" s="6">
        <v>12.44</v>
      </c>
      <c r="I68" s="6">
        <v>6.49</v>
      </c>
      <c r="J68" s="6">
        <v>1.65</v>
      </c>
      <c r="K68" s="6">
        <v>102.82</v>
      </c>
      <c r="L68" s="6">
        <v>0.88</v>
      </c>
      <c r="M68" s="8">
        <v>2.35</v>
      </c>
      <c r="N68" s="6">
        <v>11.06</v>
      </c>
    </row>
    <row r="69" spans="1:14" outlineLevel="3" x14ac:dyDescent="0.2">
      <c r="A69" s="4"/>
      <c r="B69" s="4"/>
      <c r="C69" s="4" t="s">
        <v>194</v>
      </c>
      <c r="D69" s="6">
        <v>1.31</v>
      </c>
      <c r="E69" s="7">
        <v>348707</v>
      </c>
      <c r="F69" s="6">
        <v>286.27</v>
      </c>
      <c r="G69" s="6">
        <v>1.28</v>
      </c>
      <c r="H69" s="6">
        <v>33.950000000000003</v>
      </c>
      <c r="I69" s="6">
        <v>32.19</v>
      </c>
      <c r="J69" s="6">
        <v>29.15</v>
      </c>
      <c r="K69" s="6">
        <v>176.93</v>
      </c>
      <c r="L69" s="6">
        <v>1.27</v>
      </c>
      <c r="M69" s="8">
        <v>1.4019999999999999</v>
      </c>
      <c r="N69" s="6">
        <v>75.53</v>
      </c>
    </row>
    <row r="70" spans="1:14" outlineLevel="3" x14ac:dyDescent="0.2">
      <c r="A70" s="4"/>
      <c r="B70" s="4"/>
      <c r="C70" s="4" t="s">
        <v>195</v>
      </c>
      <c r="D70" s="6">
        <v>0.39</v>
      </c>
      <c r="E70" s="7">
        <v>51055</v>
      </c>
      <c r="F70" s="6">
        <v>66.13</v>
      </c>
      <c r="G70" s="6">
        <v>3.08</v>
      </c>
      <c r="H70" s="6">
        <v>17.57</v>
      </c>
      <c r="I70" s="6">
        <v>7.23</v>
      </c>
      <c r="J70" s="6">
        <v>4.0599999999999996</v>
      </c>
      <c r="K70" s="6">
        <v>125.04</v>
      </c>
      <c r="L70" s="6">
        <v>0.74</v>
      </c>
      <c r="M70" s="8">
        <v>3.2519999999999998</v>
      </c>
      <c r="N70" s="6">
        <v>24.61</v>
      </c>
    </row>
    <row r="71" spans="1:14" outlineLevel="3" x14ac:dyDescent="0.2">
      <c r="A71" s="4"/>
      <c r="B71" s="4"/>
      <c r="C71" s="4" t="s">
        <v>196</v>
      </c>
      <c r="D71" s="6">
        <v>1.18</v>
      </c>
      <c r="E71" s="7">
        <v>101740</v>
      </c>
      <c r="F71" s="6">
        <v>63.27</v>
      </c>
      <c r="G71" s="6">
        <v>4.5199999999999996</v>
      </c>
      <c r="H71" s="6">
        <v>10.78</v>
      </c>
      <c r="I71" s="6">
        <v>7.48</v>
      </c>
      <c r="J71" s="6">
        <v>3.98</v>
      </c>
      <c r="K71" s="6">
        <v>131.52000000000001</v>
      </c>
      <c r="L71" s="6">
        <v>1.48</v>
      </c>
      <c r="M71" s="8">
        <v>4.6239999999999997</v>
      </c>
      <c r="N71" s="6">
        <v>23.23</v>
      </c>
    </row>
    <row r="72" spans="1:14" outlineLevel="3" x14ac:dyDescent="0.2">
      <c r="A72" s="4"/>
      <c r="B72" s="4"/>
      <c r="C72" s="4" t="s">
        <v>197</v>
      </c>
      <c r="D72" s="6">
        <v>2.5499999999999998</v>
      </c>
      <c r="E72" s="7">
        <v>586779</v>
      </c>
      <c r="F72" s="6">
        <v>173.94</v>
      </c>
      <c r="G72" s="6">
        <v>2.44</v>
      </c>
      <c r="H72" s="6">
        <v>20.85</v>
      </c>
      <c r="I72" s="6">
        <v>19.7</v>
      </c>
      <c r="J72" s="6">
        <v>6.12</v>
      </c>
      <c r="K72" s="6">
        <v>44.37</v>
      </c>
      <c r="L72" s="6">
        <v>1.39</v>
      </c>
      <c r="M72" s="8">
        <v>2.5539999999999998</v>
      </c>
      <c r="N72" s="6">
        <v>28.22</v>
      </c>
    </row>
    <row r="73" spans="1:14" outlineLevel="3" x14ac:dyDescent="0.2">
      <c r="A73" s="4"/>
      <c r="B73" s="4"/>
      <c r="C73" s="4" t="s">
        <v>198</v>
      </c>
      <c r="D73" s="6">
        <v>0.32</v>
      </c>
      <c r="E73" s="7">
        <v>29454</v>
      </c>
      <c r="F73" s="6">
        <v>68</v>
      </c>
      <c r="G73" s="6">
        <v>3.41</v>
      </c>
      <c r="H73" s="6">
        <v>17.36</v>
      </c>
      <c r="I73" s="6">
        <v>12.93</v>
      </c>
      <c r="J73" s="6">
        <v>6.06</v>
      </c>
      <c r="K73" s="6">
        <v>209.59</v>
      </c>
      <c r="L73" s="6">
        <v>0.65</v>
      </c>
      <c r="M73" s="8">
        <v>3.5030000000000001</v>
      </c>
      <c r="N73" s="6">
        <v>44.48</v>
      </c>
    </row>
    <row r="74" spans="1:14" outlineLevel="3" x14ac:dyDescent="0.2">
      <c r="A74" s="4"/>
      <c r="B74" s="4"/>
      <c r="C74" s="4" t="s">
        <v>199</v>
      </c>
      <c r="D74" s="6">
        <v>0.5</v>
      </c>
      <c r="E74" s="7">
        <v>55742</v>
      </c>
      <c r="F74" s="6">
        <v>129.05000000000001</v>
      </c>
      <c r="G74" s="6">
        <v>3.55</v>
      </c>
      <c r="H74" s="6">
        <v>22.11</v>
      </c>
      <c r="I74" s="6">
        <v>16.64</v>
      </c>
      <c r="J74" s="6">
        <v>45.07</v>
      </c>
      <c r="K74" s="6">
        <v>939.9</v>
      </c>
      <c r="L74" s="6">
        <v>0.81</v>
      </c>
      <c r="M74" s="8">
        <v>3.6349999999999998</v>
      </c>
      <c r="N74" s="6">
        <v>232.03</v>
      </c>
    </row>
    <row r="75" spans="1:14" outlineLevel="3" x14ac:dyDescent="0.2">
      <c r="A75" s="4"/>
      <c r="B75" s="4"/>
      <c r="C75" s="4" t="s">
        <v>200</v>
      </c>
      <c r="D75" s="6">
        <v>1.1499999999999999</v>
      </c>
      <c r="E75" s="7">
        <v>176715</v>
      </c>
      <c r="F75" s="6">
        <v>102.75</v>
      </c>
      <c r="G75" s="6">
        <v>2.4500000000000002</v>
      </c>
      <c r="H75" s="6">
        <v>22.76</v>
      </c>
      <c r="I75" s="6">
        <v>19.649999999999999</v>
      </c>
      <c r="J75" s="6">
        <v>2.63</v>
      </c>
      <c r="K75" s="6">
        <v>47.88</v>
      </c>
      <c r="L75" s="6">
        <v>2.61</v>
      </c>
      <c r="M75" s="8">
        <v>2.484</v>
      </c>
      <c r="N75" s="6">
        <v>9.52</v>
      </c>
    </row>
    <row r="76" spans="1:14" outlineLevel="3" x14ac:dyDescent="0.2">
      <c r="A76" s="4"/>
      <c r="B76" s="4"/>
      <c r="C76" s="4" t="s">
        <v>201</v>
      </c>
      <c r="D76" s="6">
        <v>2.4300000000000002</v>
      </c>
      <c r="E76" s="7">
        <v>298549</v>
      </c>
      <c r="F76" s="6">
        <v>92.09</v>
      </c>
      <c r="G76" s="6">
        <v>2.91</v>
      </c>
      <c r="H76" s="6">
        <v>13.87</v>
      </c>
      <c r="I76" s="6">
        <v>13.63</v>
      </c>
      <c r="J76" s="6">
        <v>5.7</v>
      </c>
      <c r="K76" s="6">
        <v>77.77</v>
      </c>
      <c r="L76" s="6">
        <v>1.4</v>
      </c>
      <c r="M76" s="8">
        <v>3.1320000000000001</v>
      </c>
      <c r="N76" s="6">
        <v>41.81</v>
      </c>
    </row>
    <row r="77" spans="1:14" outlineLevel="3" x14ac:dyDescent="0.2">
      <c r="A77" s="4"/>
      <c r="B77" s="4"/>
      <c r="C77" s="4" t="s">
        <v>202</v>
      </c>
      <c r="D77" s="6">
        <v>0.63</v>
      </c>
      <c r="E77" s="7">
        <v>108421</v>
      </c>
      <c r="F77" s="6">
        <v>61.11</v>
      </c>
      <c r="G77" s="6">
        <v>2.23</v>
      </c>
      <c r="H77" s="6">
        <v>20.5</v>
      </c>
      <c r="I77" s="6">
        <v>19.59</v>
      </c>
      <c r="J77" s="6">
        <v>3</v>
      </c>
      <c r="K77" s="6">
        <v>71.77</v>
      </c>
      <c r="L77" s="6">
        <v>0.68</v>
      </c>
      <c r="M77" s="8">
        <v>2.4079999999999999</v>
      </c>
      <c r="N77" s="6">
        <v>15.19</v>
      </c>
    </row>
    <row r="78" spans="1:14" outlineLevel="3" x14ac:dyDescent="0.2">
      <c r="A78" s="4"/>
      <c r="B78" s="4"/>
      <c r="C78" s="4" t="s">
        <v>203</v>
      </c>
      <c r="D78" s="6">
        <v>2.04</v>
      </c>
      <c r="E78" s="7">
        <v>285743</v>
      </c>
      <c r="F78" s="6">
        <v>161.19999999999999</v>
      </c>
      <c r="G78" s="6">
        <v>2.67</v>
      </c>
      <c r="H78" s="6">
        <v>25.47</v>
      </c>
      <c r="I78" s="6">
        <v>18.36</v>
      </c>
      <c r="J78" s="6">
        <v>12.26</v>
      </c>
      <c r="K78" s="6">
        <v>220.03</v>
      </c>
      <c r="L78" s="6">
        <v>0.87</v>
      </c>
      <c r="M78" s="8">
        <v>2.8660000000000001</v>
      </c>
      <c r="N78" s="6">
        <v>63.24</v>
      </c>
    </row>
    <row r="79" spans="1:14" outlineLevel="3" x14ac:dyDescent="0.2">
      <c r="A79" s="4"/>
      <c r="B79" s="4"/>
      <c r="C79" s="4" t="s">
        <v>204</v>
      </c>
      <c r="D79" s="6">
        <v>2.57</v>
      </c>
      <c r="E79" s="7">
        <v>364334</v>
      </c>
      <c r="F79" s="6">
        <v>50.65</v>
      </c>
      <c r="G79" s="6">
        <v>3.12</v>
      </c>
      <c r="H79" s="6">
        <v>10.55</v>
      </c>
      <c r="I79" s="6">
        <v>8.2100000000000009</v>
      </c>
      <c r="J79" s="6">
        <v>3.44</v>
      </c>
      <c r="K79" s="6">
        <v>44.04</v>
      </c>
      <c r="L79" s="6">
        <v>1.39</v>
      </c>
      <c r="M79" s="8">
        <v>3.2360000000000002</v>
      </c>
      <c r="N79" s="6">
        <v>33.06</v>
      </c>
    </row>
    <row r="80" spans="1:14" outlineLevel="3" x14ac:dyDescent="0.2">
      <c r="A80" s="4"/>
      <c r="B80" s="4"/>
      <c r="C80" s="4" t="s">
        <v>205</v>
      </c>
      <c r="D80" s="6">
        <v>2.4</v>
      </c>
      <c r="E80" s="7">
        <v>435855</v>
      </c>
      <c r="F80" s="6">
        <v>141.69999999999999</v>
      </c>
      <c r="G80" s="6">
        <v>2.4900000000000002</v>
      </c>
      <c r="H80" s="6">
        <v>24.7</v>
      </c>
      <c r="I80" s="6">
        <v>20.149999999999999</v>
      </c>
      <c r="J80" s="6">
        <v>7.62</v>
      </c>
      <c r="K80" s="6">
        <v>75.44</v>
      </c>
      <c r="L80" s="6">
        <v>0.68</v>
      </c>
      <c r="M80" s="8">
        <v>2.5939999999999999</v>
      </c>
      <c r="N80" s="6">
        <v>31.85</v>
      </c>
    </row>
    <row r="81" spans="1:14" outlineLevel="2" x14ac:dyDescent="0.2">
      <c r="A81" s="4"/>
      <c r="B81" s="9" t="s">
        <v>206</v>
      </c>
      <c r="C81" s="9"/>
      <c r="D81" s="6">
        <v>7.69</v>
      </c>
      <c r="E81" s="7">
        <v>880818</v>
      </c>
      <c r="F81" s="6"/>
      <c r="G81" s="6">
        <v>3.07</v>
      </c>
      <c r="H81" s="6">
        <v>20.57</v>
      </c>
      <c r="I81" s="6">
        <v>11.88</v>
      </c>
      <c r="J81" s="6">
        <v>2.4</v>
      </c>
      <c r="K81" s="6">
        <v>167.21</v>
      </c>
      <c r="L81" s="6">
        <v>0.72</v>
      </c>
      <c r="M81" s="8">
        <v>3.214</v>
      </c>
      <c r="N81" s="6">
        <v>7.5</v>
      </c>
    </row>
    <row r="82" spans="1:14" outlineLevel="3" x14ac:dyDescent="0.2">
      <c r="A82" s="4"/>
      <c r="B82" s="4"/>
      <c r="C82" s="4" t="s">
        <v>207</v>
      </c>
      <c r="D82" s="6">
        <v>0.23</v>
      </c>
      <c r="E82" s="7">
        <v>30599</v>
      </c>
      <c r="F82" s="6">
        <v>92.48</v>
      </c>
      <c r="G82" s="6">
        <v>2.42</v>
      </c>
      <c r="H82" s="6">
        <v>23.71</v>
      </c>
      <c r="I82" s="6">
        <v>11.24</v>
      </c>
      <c r="J82" s="6">
        <v>2.44</v>
      </c>
      <c r="K82" s="6">
        <v>144.49</v>
      </c>
      <c r="L82" s="6">
        <v>0.65</v>
      </c>
      <c r="M82" s="8">
        <v>2.6070000000000002</v>
      </c>
      <c r="N82" s="6">
        <v>10.65</v>
      </c>
    </row>
    <row r="83" spans="1:14" outlineLevel="3" x14ac:dyDescent="0.2">
      <c r="A83" s="4"/>
      <c r="B83" s="4"/>
      <c r="C83" s="4" t="s">
        <v>208</v>
      </c>
      <c r="D83" s="6">
        <v>0.54</v>
      </c>
      <c r="E83" s="7">
        <v>65204</v>
      </c>
      <c r="F83" s="6">
        <v>99.04</v>
      </c>
      <c r="G83" s="6">
        <v>3.11</v>
      </c>
      <c r="H83" s="6">
        <v>21.63</v>
      </c>
      <c r="I83" s="6">
        <v>8.92</v>
      </c>
      <c r="J83" s="6">
        <v>2.13</v>
      </c>
      <c r="K83" s="6">
        <v>158.94999999999999</v>
      </c>
      <c r="L83" s="6">
        <v>0.61</v>
      </c>
      <c r="M83" s="8">
        <v>3.25</v>
      </c>
      <c r="N83" s="6">
        <v>11.71</v>
      </c>
    </row>
    <row r="84" spans="1:14" outlineLevel="3" x14ac:dyDescent="0.2">
      <c r="A84" s="4"/>
      <c r="B84" s="4"/>
      <c r="C84" s="4" t="s">
        <v>209</v>
      </c>
      <c r="D84" s="6">
        <v>0.2</v>
      </c>
      <c r="E84" s="7">
        <v>25742</v>
      </c>
      <c r="F84" s="6">
        <v>69.209999999999994</v>
      </c>
      <c r="G84" s="6">
        <v>2.59</v>
      </c>
      <c r="H84" s="6">
        <v>25.09</v>
      </c>
      <c r="I84" s="6">
        <v>6.3</v>
      </c>
      <c r="J84" s="6">
        <v>3.03</v>
      </c>
      <c r="K84" s="6">
        <v>188.13</v>
      </c>
      <c r="L84" s="6">
        <v>1.36</v>
      </c>
      <c r="M84" s="8">
        <v>2.7370000000000001</v>
      </c>
      <c r="N84" s="6">
        <v>21.85</v>
      </c>
    </row>
    <row r="85" spans="1:14" outlineLevel="3" x14ac:dyDescent="0.2">
      <c r="A85" s="4"/>
      <c r="B85" s="4"/>
      <c r="C85" s="4" t="s">
        <v>210</v>
      </c>
      <c r="D85" s="6">
        <v>0.4</v>
      </c>
      <c r="E85" s="7">
        <v>43068</v>
      </c>
      <c r="F85" s="6">
        <v>94.82</v>
      </c>
      <c r="G85" s="6">
        <v>3.3</v>
      </c>
      <c r="H85" s="6">
        <v>21.93</v>
      </c>
      <c r="I85" s="6">
        <v>11.4</v>
      </c>
      <c r="J85" s="6">
        <v>1.65</v>
      </c>
      <c r="K85" s="6">
        <v>123.5</v>
      </c>
      <c r="L85" s="6">
        <v>1.01</v>
      </c>
      <c r="M85" s="8">
        <v>3.3889999999999998</v>
      </c>
      <c r="N85" s="6">
        <v>7.76</v>
      </c>
    </row>
    <row r="86" spans="1:14" outlineLevel="3" x14ac:dyDescent="0.2">
      <c r="A86" s="4"/>
      <c r="B86" s="4"/>
      <c r="C86" s="4" t="s">
        <v>211</v>
      </c>
      <c r="D86" s="6">
        <v>0.32</v>
      </c>
      <c r="E86" s="7">
        <v>31996</v>
      </c>
      <c r="F86" s="6">
        <v>128.82</v>
      </c>
      <c r="G86" s="6">
        <v>2.86</v>
      </c>
      <c r="H86" s="6">
        <v>19.21</v>
      </c>
      <c r="I86" s="6">
        <v>8.82</v>
      </c>
      <c r="J86" s="6">
        <v>2.82</v>
      </c>
      <c r="K86" s="6">
        <v>209.88</v>
      </c>
      <c r="L86" s="6">
        <v>0.64</v>
      </c>
      <c r="M86" s="8">
        <v>2.8380000000000001</v>
      </c>
      <c r="N86" s="6">
        <v>8.44</v>
      </c>
    </row>
    <row r="87" spans="1:14" outlineLevel="3" x14ac:dyDescent="0.2">
      <c r="A87" s="4"/>
      <c r="B87" s="4"/>
      <c r="C87" s="4" t="s">
        <v>212</v>
      </c>
      <c r="D87" s="6">
        <v>1.07</v>
      </c>
      <c r="E87" s="7">
        <v>107549</v>
      </c>
      <c r="F87" s="6">
        <v>108.95</v>
      </c>
      <c r="G87" s="6">
        <v>3.62</v>
      </c>
      <c r="H87" s="6">
        <v>18.690000000000001</v>
      </c>
      <c r="I87" s="6">
        <v>10.48</v>
      </c>
      <c r="J87" s="6">
        <v>1.77</v>
      </c>
      <c r="K87" s="6">
        <v>148.28</v>
      </c>
      <c r="L87" s="6">
        <v>0.72</v>
      </c>
      <c r="M87" s="8">
        <v>3.7210000000000001</v>
      </c>
      <c r="N87" s="6">
        <v>7.83</v>
      </c>
    </row>
    <row r="88" spans="1:14" outlineLevel="3" x14ac:dyDescent="0.2">
      <c r="A88" s="4"/>
      <c r="B88" s="4"/>
      <c r="C88" s="4" t="s">
        <v>213</v>
      </c>
      <c r="D88" s="6">
        <v>0.39</v>
      </c>
      <c r="E88" s="7">
        <v>32181</v>
      </c>
      <c r="F88" s="6">
        <v>65.849999999999994</v>
      </c>
      <c r="G88" s="6">
        <v>4.1399999999999997</v>
      </c>
      <c r="H88" s="6">
        <v>13.46</v>
      </c>
      <c r="I88" s="6">
        <v>34.33</v>
      </c>
      <c r="J88" s="6">
        <v>1.82</v>
      </c>
      <c r="K88" s="6">
        <v>217.99</v>
      </c>
      <c r="L88" s="6">
        <v>0.63</v>
      </c>
      <c r="M88" s="8">
        <v>4.3330000000000002</v>
      </c>
      <c r="N88" s="6">
        <v>4.2</v>
      </c>
    </row>
    <row r="89" spans="1:14" outlineLevel="3" x14ac:dyDescent="0.2">
      <c r="A89" s="4"/>
      <c r="B89" s="4"/>
      <c r="C89" s="4" t="s">
        <v>214</v>
      </c>
      <c r="D89" s="6">
        <v>0.33</v>
      </c>
      <c r="E89" s="7">
        <v>30158</v>
      </c>
      <c r="F89" s="6">
        <v>115.67</v>
      </c>
      <c r="G89" s="6">
        <v>3.44</v>
      </c>
      <c r="H89" s="6">
        <v>14.34</v>
      </c>
      <c r="I89" s="6">
        <v>8.06</v>
      </c>
      <c r="J89" s="6">
        <v>2.0099999999999998</v>
      </c>
      <c r="K89" s="6">
        <v>243.88</v>
      </c>
      <c r="L89" s="6">
        <v>0.72</v>
      </c>
      <c r="M89" s="8">
        <v>3.5870000000000002</v>
      </c>
      <c r="N89" s="6">
        <v>9.2100000000000009</v>
      </c>
    </row>
    <row r="90" spans="1:14" outlineLevel="3" x14ac:dyDescent="0.2">
      <c r="A90" s="4"/>
      <c r="B90" s="4"/>
      <c r="C90" s="4" t="s">
        <v>215</v>
      </c>
      <c r="D90" s="6">
        <v>0.3</v>
      </c>
      <c r="E90" s="7">
        <v>39544</v>
      </c>
      <c r="F90" s="6">
        <v>89.44</v>
      </c>
      <c r="G90" s="6">
        <v>2.77</v>
      </c>
      <c r="H90" s="6">
        <v>22.32</v>
      </c>
      <c r="I90" s="6">
        <v>16.010000000000002</v>
      </c>
      <c r="J90" s="6">
        <v>2.08</v>
      </c>
      <c r="K90" s="6">
        <v>137.49</v>
      </c>
      <c r="L90" s="6">
        <v>0.62</v>
      </c>
      <c r="M90" s="8">
        <v>2.92</v>
      </c>
      <c r="N90" s="6">
        <v>8.93</v>
      </c>
    </row>
    <row r="91" spans="1:14" outlineLevel="3" x14ac:dyDescent="0.2">
      <c r="A91" s="4"/>
      <c r="B91" s="4"/>
      <c r="C91" s="4" t="s">
        <v>216</v>
      </c>
      <c r="D91" s="6">
        <v>0.49</v>
      </c>
      <c r="E91" s="7">
        <v>59497</v>
      </c>
      <c r="F91" s="6">
        <v>47.35</v>
      </c>
      <c r="G91" s="6">
        <v>3.04</v>
      </c>
      <c r="H91" s="6">
        <v>15.21</v>
      </c>
      <c r="I91" s="6">
        <v>7.65</v>
      </c>
      <c r="J91" s="6">
        <v>1.98</v>
      </c>
      <c r="K91" s="6">
        <v>167.95</v>
      </c>
      <c r="L91" s="6">
        <v>0.94</v>
      </c>
      <c r="M91" s="8">
        <v>2.952</v>
      </c>
      <c r="N91" s="6">
        <v>9.34</v>
      </c>
    </row>
    <row r="92" spans="1:14" outlineLevel="3" x14ac:dyDescent="0.2">
      <c r="A92" s="4"/>
      <c r="B92" s="4"/>
      <c r="C92" s="4" t="s">
        <v>217</v>
      </c>
      <c r="D92" s="6">
        <v>1.1399999999999999</v>
      </c>
      <c r="E92" s="7">
        <v>177453</v>
      </c>
      <c r="F92" s="6">
        <v>70.459999999999994</v>
      </c>
      <c r="G92" s="6">
        <v>2.2400000000000002</v>
      </c>
      <c r="H92" s="6">
        <v>27.99</v>
      </c>
      <c r="I92" s="6">
        <v>16.86</v>
      </c>
      <c r="J92" s="6">
        <v>3.86</v>
      </c>
      <c r="K92" s="6">
        <v>166.34</v>
      </c>
      <c r="L92" s="6">
        <v>0.49</v>
      </c>
      <c r="M92" s="8">
        <v>2.484</v>
      </c>
      <c r="N92" s="6">
        <v>3.97</v>
      </c>
    </row>
    <row r="93" spans="1:14" outlineLevel="3" x14ac:dyDescent="0.2">
      <c r="A93" s="4"/>
      <c r="B93" s="4"/>
      <c r="C93" s="4" t="s">
        <v>218</v>
      </c>
      <c r="D93" s="6">
        <v>0.45</v>
      </c>
      <c r="E93" s="7">
        <v>43312</v>
      </c>
      <c r="F93" s="6">
        <v>67.67</v>
      </c>
      <c r="G93" s="6">
        <v>3.06</v>
      </c>
      <c r="H93" s="6">
        <v>15.5</v>
      </c>
      <c r="I93" s="6">
        <v>34.89</v>
      </c>
      <c r="J93" s="6">
        <v>2.4900000000000002</v>
      </c>
      <c r="K93" s="6">
        <v>143.61000000000001</v>
      </c>
      <c r="L93" s="6">
        <v>0.89</v>
      </c>
      <c r="M93" s="8">
        <v>3.2570000000000001</v>
      </c>
      <c r="N93" s="6">
        <v>-8.69</v>
      </c>
    </row>
    <row r="94" spans="1:14" outlineLevel="3" x14ac:dyDescent="0.2">
      <c r="A94" s="4"/>
      <c r="B94" s="4"/>
      <c r="C94" s="4" t="s">
        <v>219</v>
      </c>
      <c r="D94" s="6">
        <v>1</v>
      </c>
      <c r="E94" s="7">
        <v>99887</v>
      </c>
      <c r="F94" s="6">
        <v>73.33</v>
      </c>
      <c r="G94" s="6">
        <v>3.63</v>
      </c>
      <c r="H94" s="6">
        <v>21.82</v>
      </c>
      <c r="I94" s="6">
        <v>11.94</v>
      </c>
      <c r="J94" s="6">
        <v>2.75</v>
      </c>
      <c r="K94" s="6">
        <v>197.63</v>
      </c>
      <c r="L94" s="6">
        <v>0.89</v>
      </c>
      <c r="M94" s="8">
        <v>3.7309999999999999</v>
      </c>
      <c r="N94" s="6">
        <v>8.07</v>
      </c>
    </row>
    <row r="95" spans="1:14" outlineLevel="3" x14ac:dyDescent="0.2">
      <c r="A95" s="4"/>
      <c r="B95" s="4"/>
      <c r="C95" s="4" t="s">
        <v>220</v>
      </c>
      <c r="D95" s="6">
        <v>0.37</v>
      </c>
      <c r="E95" s="7">
        <v>41599</v>
      </c>
      <c r="F95" s="6">
        <v>102.87</v>
      </c>
      <c r="G95" s="6">
        <v>2.73</v>
      </c>
      <c r="H95" s="6">
        <v>23.48</v>
      </c>
      <c r="I95" s="6">
        <v>11.95</v>
      </c>
      <c r="J95" s="6">
        <v>2.89</v>
      </c>
      <c r="K95" s="6">
        <v>134.55000000000001</v>
      </c>
      <c r="L95" s="6">
        <v>0.79</v>
      </c>
      <c r="M95" s="8">
        <v>2.887</v>
      </c>
      <c r="N95" s="6">
        <v>12.32</v>
      </c>
    </row>
    <row r="96" spans="1:14" outlineLevel="3" x14ac:dyDescent="0.2">
      <c r="A96" s="4"/>
      <c r="B96" s="4"/>
      <c r="C96" s="4" t="s">
        <v>221</v>
      </c>
      <c r="D96" s="6">
        <v>0.45</v>
      </c>
      <c r="E96" s="7">
        <v>52375</v>
      </c>
      <c r="F96" s="6">
        <v>75.010000000000005</v>
      </c>
      <c r="G96" s="6">
        <v>2.48</v>
      </c>
      <c r="H96" s="6">
        <v>25.09</v>
      </c>
      <c r="I96" s="6">
        <v>11.72</v>
      </c>
      <c r="J96" s="6">
        <v>2.6</v>
      </c>
      <c r="K96" s="6">
        <v>156.86000000000001</v>
      </c>
      <c r="L96" s="6">
        <v>0.75</v>
      </c>
      <c r="M96" s="8">
        <v>2.6890000000000001</v>
      </c>
      <c r="N96" s="6">
        <v>10.61</v>
      </c>
    </row>
    <row r="97" spans="1:14" outlineLevel="2" x14ac:dyDescent="0.2">
      <c r="A97" s="4"/>
      <c r="B97" s="9" t="s">
        <v>222</v>
      </c>
      <c r="C97" s="9"/>
      <c r="D97" s="6">
        <v>4.51</v>
      </c>
      <c r="E97" s="7">
        <v>913178</v>
      </c>
      <c r="F97" s="6"/>
      <c r="G97" s="6">
        <v>3.63</v>
      </c>
      <c r="H97" s="6">
        <v>14.36</v>
      </c>
      <c r="I97" s="6">
        <v>8.1999999999999993</v>
      </c>
      <c r="J97" s="6">
        <v>2.3199999999999998</v>
      </c>
      <c r="K97" s="6">
        <v>24.71</v>
      </c>
      <c r="L97" s="6">
        <v>1.17</v>
      </c>
      <c r="M97" s="8">
        <v>3.77</v>
      </c>
      <c r="N97" s="6">
        <v>15.41</v>
      </c>
    </row>
    <row r="98" spans="1:14" outlineLevel="3" x14ac:dyDescent="0.2">
      <c r="A98" s="4"/>
      <c r="B98" s="4"/>
      <c r="C98" s="4" t="s">
        <v>223</v>
      </c>
      <c r="D98" s="6">
        <v>1.85</v>
      </c>
      <c r="E98" s="7">
        <v>420302</v>
      </c>
      <c r="F98" s="6">
        <v>166.86</v>
      </c>
      <c r="G98" s="6">
        <v>3.31</v>
      </c>
      <c r="H98" s="6">
        <v>14.91</v>
      </c>
      <c r="I98" s="6">
        <v>9.6999999999999993</v>
      </c>
      <c r="J98" s="6">
        <v>2.2400000000000002</v>
      </c>
      <c r="K98" s="6">
        <v>20.059999999999999</v>
      </c>
      <c r="L98" s="6">
        <v>1.43</v>
      </c>
      <c r="M98" s="8">
        <v>3.4670000000000001</v>
      </c>
      <c r="N98" s="6">
        <v>14.75</v>
      </c>
    </row>
    <row r="99" spans="1:14" outlineLevel="3" x14ac:dyDescent="0.2">
      <c r="A99" s="4"/>
      <c r="B99" s="4"/>
      <c r="C99" s="4" t="s">
        <v>224</v>
      </c>
      <c r="D99" s="6">
        <v>2.65</v>
      </c>
      <c r="E99" s="7">
        <v>492200</v>
      </c>
      <c r="F99" s="6">
        <v>91.14</v>
      </c>
      <c r="G99" s="6">
        <v>3.85</v>
      </c>
      <c r="H99" s="6">
        <v>13.53</v>
      </c>
      <c r="I99" s="6">
        <v>7.26</v>
      </c>
      <c r="J99" s="6">
        <v>2.27</v>
      </c>
      <c r="K99" s="6">
        <v>28.09</v>
      </c>
      <c r="L99" s="6">
        <v>1.07</v>
      </c>
      <c r="M99" s="8">
        <v>3.9870000000000001</v>
      </c>
      <c r="N99" s="6">
        <v>15.81</v>
      </c>
    </row>
    <row r="100" spans="1:14" outlineLevel="2" x14ac:dyDescent="0.2">
      <c r="A100" s="4"/>
      <c r="B100" s="9" t="s">
        <v>225</v>
      </c>
      <c r="C100" s="9"/>
      <c r="D100" s="6">
        <v>3.2</v>
      </c>
      <c r="E100" s="7">
        <v>711608</v>
      </c>
      <c r="F100" s="6"/>
      <c r="G100" s="6">
        <v>2.37</v>
      </c>
      <c r="H100" s="6">
        <v>13.51</v>
      </c>
      <c r="I100" s="6">
        <v>6.93</v>
      </c>
      <c r="J100" s="6">
        <v>1.93</v>
      </c>
      <c r="K100" s="6">
        <v>54.01</v>
      </c>
      <c r="L100" s="6">
        <v>0.78</v>
      </c>
      <c r="M100" s="8">
        <v>2.5310000000000001</v>
      </c>
      <c r="N100" s="6">
        <v>12.77</v>
      </c>
    </row>
    <row r="101" spans="1:14" outlineLevel="3" x14ac:dyDescent="0.2">
      <c r="A101" s="4"/>
      <c r="B101" s="4"/>
      <c r="C101" s="4" t="s">
        <v>226</v>
      </c>
      <c r="D101" s="6">
        <v>0.55000000000000004</v>
      </c>
      <c r="E101" s="7">
        <v>65043</v>
      </c>
      <c r="F101" s="6">
        <v>62.39</v>
      </c>
      <c r="G101" s="6">
        <v>3.11</v>
      </c>
      <c r="H101" s="6">
        <v>7.71</v>
      </c>
      <c r="I101" s="6">
        <v>4.0599999999999996</v>
      </c>
      <c r="J101" s="6">
        <v>1.02</v>
      </c>
      <c r="K101" s="6">
        <v>36.119999999999997</v>
      </c>
      <c r="L101" s="6"/>
      <c r="M101" s="8">
        <v>3.2490000000000001</v>
      </c>
      <c r="N101" s="6">
        <v>11.97</v>
      </c>
    </row>
    <row r="102" spans="1:14" outlineLevel="3" x14ac:dyDescent="0.2">
      <c r="A102" s="4"/>
      <c r="B102" s="4"/>
      <c r="C102" s="4" t="s">
        <v>227</v>
      </c>
      <c r="D102" s="6">
        <v>0.25</v>
      </c>
      <c r="E102" s="7">
        <v>22595</v>
      </c>
      <c r="F102" s="6">
        <v>69.75</v>
      </c>
      <c r="G102" s="6">
        <v>3.61</v>
      </c>
      <c r="H102" s="6">
        <v>10.77</v>
      </c>
      <c r="I102" s="6">
        <v>6</v>
      </c>
      <c r="J102" s="6">
        <v>1.48</v>
      </c>
      <c r="K102" s="6">
        <v>38.33</v>
      </c>
      <c r="L102" s="6"/>
      <c r="M102" s="8">
        <v>3.8690000000000002</v>
      </c>
      <c r="N102" s="6">
        <v>11.5</v>
      </c>
    </row>
    <row r="103" spans="1:14" outlineLevel="3" x14ac:dyDescent="0.2">
      <c r="A103" s="4"/>
      <c r="B103" s="4"/>
      <c r="C103" s="4" t="s">
        <v>228</v>
      </c>
      <c r="D103" s="6">
        <v>0.6</v>
      </c>
      <c r="E103" s="7">
        <v>47873</v>
      </c>
      <c r="F103" s="6">
        <v>99.58</v>
      </c>
      <c r="G103" s="6">
        <v>4.67</v>
      </c>
      <c r="H103" s="6">
        <v>7.57</v>
      </c>
      <c r="I103" s="6">
        <v>2.92</v>
      </c>
      <c r="J103" s="6">
        <v>0.85</v>
      </c>
      <c r="K103" s="6">
        <v>66.67</v>
      </c>
      <c r="L103" s="6"/>
      <c r="M103" s="8">
        <v>4.9210000000000003</v>
      </c>
      <c r="N103" s="6">
        <v>9.5399999999999991</v>
      </c>
    </row>
    <row r="104" spans="1:14" outlineLevel="3" x14ac:dyDescent="0.2">
      <c r="A104" s="4"/>
      <c r="B104" s="4"/>
      <c r="C104" s="4" t="s">
        <v>229</v>
      </c>
      <c r="D104" s="6">
        <v>1.8</v>
      </c>
      <c r="E104" s="7">
        <v>575569</v>
      </c>
      <c r="F104" s="6">
        <v>478.55</v>
      </c>
      <c r="G104" s="6">
        <v>1.21</v>
      </c>
      <c r="H104" s="6">
        <v>26.19</v>
      </c>
      <c r="I104" s="6">
        <v>20.87</v>
      </c>
      <c r="J104" s="6">
        <v>6.18</v>
      </c>
      <c r="K104" s="6">
        <v>65.27</v>
      </c>
      <c r="L104" s="6">
        <v>0.78</v>
      </c>
      <c r="M104" s="8">
        <v>1.319</v>
      </c>
      <c r="N104" s="6">
        <v>25.08</v>
      </c>
    </row>
    <row r="105" spans="1:14" outlineLevel="2" x14ac:dyDescent="0.2">
      <c r="A105" s="4"/>
      <c r="B105" s="9" t="s">
        <v>230</v>
      </c>
      <c r="C105" s="9"/>
      <c r="D105" s="6">
        <v>0.26</v>
      </c>
      <c r="E105" s="7">
        <v>65280</v>
      </c>
      <c r="F105" s="6"/>
      <c r="G105" s="6">
        <v>2.75</v>
      </c>
      <c r="H105" s="6">
        <v>21.96</v>
      </c>
      <c r="I105" s="6">
        <v>13.12</v>
      </c>
      <c r="J105" s="6">
        <v>2.08</v>
      </c>
      <c r="K105" s="6">
        <v>106.62</v>
      </c>
      <c r="L105" s="6">
        <v>0.72</v>
      </c>
      <c r="M105" s="8">
        <v>2.9319999999999999</v>
      </c>
      <c r="N105" s="6">
        <v>4.1500000000000004</v>
      </c>
    </row>
    <row r="106" spans="1:14" outlineLevel="3" x14ac:dyDescent="0.2">
      <c r="A106" s="4"/>
      <c r="B106" s="4"/>
      <c r="C106" s="4" t="s">
        <v>231</v>
      </c>
      <c r="D106" s="6">
        <v>0.26</v>
      </c>
      <c r="E106" s="7">
        <v>65232</v>
      </c>
      <c r="F106" s="6">
        <v>161.88999999999999</v>
      </c>
      <c r="G106" s="6">
        <v>2.75</v>
      </c>
      <c r="H106" s="6">
        <v>21.5</v>
      </c>
      <c r="I106" s="6">
        <v>12.95</v>
      </c>
      <c r="J106" s="6">
        <v>2.0299999999999998</v>
      </c>
      <c r="K106" s="6">
        <v>106.62</v>
      </c>
      <c r="L106" s="6">
        <v>0.72</v>
      </c>
      <c r="M106" s="8">
        <v>2.9350000000000001</v>
      </c>
      <c r="N106" s="6">
        <v>4.1500000000000004</v>
      </c>
    </row>
    <row r="107" spans="1:14" outlineLevel="2" x14ac:dyDescent="0.2">
      <c r="A107" s="4"/>
      <c r="B107" s="9" t="s">
        <v>232</v>
      </c>
      <c r="C107" s="9"/>
      <c r="D107" s="6">
        <v>0.78</v>
      </c>
      <c r="E107" s="7">
        <v>113621</v>
      </c>
      <c r="F107" s="6"/>
      <c r="G107" s="6">
        <v>2.2400000000000002</v>
      </c>
      <c r="H107" s="6">
        <v>58.72</v>
      </c>
      <c r="I107" s="6">
        <v>29.7</v>
      </c>
      <c r="J107" s="6">
        <v>2.67</v>
      </c>
      <c r="K107" s="6">
        <v>53.85</v>
      </c>
      <c r="L107" s="6"/>
      <c r="M107" s="8">
        <v>2.6429999999999998</v>
      </c>
      <c r="N107" s="6">
        <v>11.29</v>
      </c>
    </row>
    <row r="108" spans="1:14" outlineLevel="3" x14ac:dyDescent="0.2">
      <c r="A108" s="4"/>
      <c r="B108" s="4"/>
      <c r="C108" s="4" t="s">
        <v>233</v>
      </c>
      <c r="D108" s="6">
        <v>0.78</v>
      </c>
      <c r="E108" s="7">
        <v>113537</v>
      </c>
      <c r="F108" s="6">
        <v>119.72</v>
      </c>
      <c r="G108" s="6">
        <v>2.2400000000000002</v>
      </c>
      <c r="H108" s="6">
        <v>57.48</v>
      </c>
      <c r="I108" s="6">
        <v>29.32</v>
      </c>
      <c r="J108" s="6">
        <v>2.6</v>
      </c>
      <c r="K108" s="6">
        <v>53.85</v>
      </c>
      <c r="L108" s="6"/>
      <c r="M108" s="8">
        <v>2.6440000000000001</v>
      </c>
      <c r="N108" s="6">
        <v>11.25</v>
      </c>
    </row>
    <row r="109" spans="1:14" outlineLevel="2" x14ac:dyDescent="0.2">
      <c r="A109" s="4"/>
      <c r="B109" s="9" t="s">
        <v>234</v>
      </c>
      <c r="C109" s="9"/>
      <c r="D109" s="6">
        <v>18.54</v>
      </c>
      <c r="E109" s="7">
        <v>8042169</v>
      </c>
      <c r="F109" s="6"/>
      <c r="G109" s="6">
        <v>2.2000000000000002</v>
      </c>
      <c r="H109" s="6">
        <v>18.649999999999999</v>
      </c>
      <c r="I109" s="6">
        <v>14.36</v>
      </c>
      <c r="J109" s="6">
        <v>6.45</v>
      </c>
      <c r="K109" s="6">
        <v>87.63</v>
      </c>
      <c r="L109" s="6">
        <v>1.39</v>
      </c>
      <c r="M109" s="8">
        <v>2.3149999999999999</v>
      </c>
      <c r="N109" s="6">
        <v>37.03</v>
      </c>
    </row>
    <row r="110" spans="1:14" outlineLevel="3" x14ac:dyDescent="0.2">
      <c r="A110" s="4"/>
      <c r="B110" s="4"/>
      <c r="C110" s="4" t="s">
        <v>235</v>
      </c>
      <c r="D110" s="6">
        <v>0.86</v>
      </c>
      <c r="E110" s="7">
        <v>232697</v>
      </c>
      <c r="F110" s="6">
        <v>273.61</v>
      </c>
      <c r="G110" s="6">
        <v>1.39</v>
      </c>
      <c r="H110" s="6">
        <v>27.58</v>
      </c>
      <c r="I110" s="6">
        <v>23.06</v>
      </c>
      <c r="J110" s="6">
        <v>8.44</v>
      </c>
      <c r="K110" s="6">
        <v>17.28</v>
      </c>
      <c r="L110" s="6">
        <v>1.23</v>
      </c>
      <c r="M110" s="8">
        <v>1.506</v>
      </c>
      <c r="N110" s="6">
        <v>32.89</v>
      </c>
    </row>
    <row r="111" spans="1:14" outlineLevel="3" x14ac:dyDescent="0.2">
      <c r="A111" s="4"/>
      <c r="B111" s="4"/>
      <c r="C111" s="4" t="s">
        <v>236</v>
      </c>
      <c r="D111" s="6">
        <v>0.49</v>
      </c>
      <c r="E111" s="7">
        <v>107249</v>
      </c>
      <c r="F111" s="6">
        <v>160.94</v>
      </c>
      <c r="G111" s="6">
        <v>1.76</v>
      </c>
      <c r="H111" s="6">
        <v>20.75</v>
      </c>
      <c r="I111" s="6">
        <v>21.11</v>
      </c>
      <c r="J111" s="6">
        <v>2.25</v>
      </c>
      <c r="K111" s="6">
        <v>16.86</v>
      </c>
      <c r="L111" s="6">
        <v>1.99</v>
      </c>
      <c r="M111" s="8">
        <v>1.958</v>
      </c>
      <c r="N111" s="6">
        <v>6.67</v>
      </c>
    </row>
    <row r="112" spans="1:14" outlineLevel="3" x14ac:dyDescent="0.2">
      <c r="A112" s="4"/>
      <c r="B112" s="4"/>
      <c r="C112" s="4" t="s">
        <v>237</v>
      </c>
      <c r="D112" s="6">
        <v>2.44</v>
      </c>
      <c r="E112" s="7">
        <v>2849930</v>
      </c>
      <c r="F112" s="6">
        <v>137.35</v>
      </c>
      <c r="G112" s="6">
        <v>0.65</v>
      </c>
      <c r="H112" s="6">
        <v>22.31</v>
      </c>
      <c r="I112" s="6">
        <v>19.37</v>
      </c>
      <c r="J112" s="6">
        <v>33.03</v>
      </c>
      <c r="K112" s="6">
        <v>178.02</v>
      </c>
      <c r="L112" s="6">
        <v>0.93</v>
      </c>
      <c r="M112" s="8">
        <v>0.69499999999999995</v>
      </c>
      <c r="N112" s="6">
        <v>149.27000000000001</v>
      </c>
    </row>
    <row r="113" spans="1:14" outlineLevel="3" x14ac:dyDescent="0.2">
      <c r="A113" s="4"/>
      <c r="B113" s="4"/>
      <c r="C113" s="4" t="s">
        <v>238</v>
      </c>
      <c r="D113" s="6">
        <v>0.53</v>
      </c>
      <c r="E113" s="7">
        <v>110779</v>
      </c>
      <c r="F113" s="6">
        <v>206.85</v>
      </c>
      <c r="G113" s="6">
        <v>1.9</v>
      </c>
      <c r="H113" s="6">
        <v>30.81</v>
      </c>
      <c r="I113" s="6">
        <v>30.61</v>
      </c>
      <c r="J113" s="6">
        <v>20.63</v>
      </c>
      <c r="K113" s="6">
        <v>81.81</v>
      </c>
      <c r="L113" s="6">
        <v>1.01</v>
      </c>
      <c r="M113" s="8">
        <v>2.0539999999999998</v>
      </c>
      <c r="N113" s="6">
        <v>58</v>
      </c>
    </row>
    <row r="114" spans="1:14" outlineLevel="3" x14ac:dyDescent="0.2">
      <c r="A114" s="4"/>
      <c r="B114" s="4"/>
      <c r="C114" s="4" t="s">
        <v>239</v>
      </c>
      <c r="D114" s="6">
        <v>1.82</v>
      </c>
      <c r="E114" s="7">
        <v>222186</v>
      </c>
      <c r="F114" s="6">
        <v>41.72</v>
      </c>
      <c r="G114" s="6">
        <v>3.57</v>
      </c>
      <c r="H114" s="6">
        <v>14.53</v>
      </c>
      <c r="I114" s="6">
        <v>12.45</v>
      </c>
      <c r="J114" s="6">
        <v>4.29</v>
      </c>
      <c r="K114" s="6">
        <v>23.31</v>
      </c>
      <c r="L114" s="6">
        <v>1.49</v>
      </c>
      <c r="M114" s="8">
        <v>3.6680000000000001</v>
      </c>
      <c r="N114" s="6">
        <v>29.79</v>
      </c>
    </row>
    <row r="115" spans="1:14" outlineLevel="3" x14ac:dyDescent="0.2">
      <c r="A115" s="4"/>
      <c r="B115" s="4"/>
      <c r="C115" s="4" t="s">
        <v>240</v>
      </c>
      <c r="D115" s="6">
        <v>0.15</v>
      </c>
      <c r="E115" s="7">
        <v>24952</v>
      </c>
      <c r="F115" s="6">
        <v>100.78</v>
      </c>
      <c r="G115" s="6">
        <v>2.66</v>
      </c>
      <c r="H115" s="6">
        <v>18.18</v>
      </c>
      <c r="I115" s="6">
        <v>23.37</v>
      </c>
      <c r="J115" s="6">
        <v>3.11</v>
      </c>
      <c r="K115" s="6">
        <v>1.31</v>
      </c>
      <c r="L115" s="6">
        <v>3.54</v>
      </c>
      <c r="M115" s="8">
        <v>2.903</v>
      </c>
      <c r="N115" s="6">
        <v>17.95</v>
      </c>
    </row>
    <row r="116" spans="1:14" outlineLevel="3" x14ac:dyDescent="0.2">
      <c r="A116" s="4"/>
      <c r="B116" s="4"/>
      <c r="C116" s="4" t="s">
        <v>241</v>
      </c>
      <c r="D116" s="6">
        <v>1.97</v>
      </c>
      <c r="E116" s="7">
        <v>220221</v>
      </c>
      <c r="F116" s="6">
        <v>42.01</v>
      </c>
      <c r="G116" s="6">
        <v>3.39</v>
      </c>
      <c r="H116" s="6">
        <v>10.44</v>
      </c>
      <c r="I116" s="6">
        <v>5.63</v>
      </c>
      <c r="J116" s="6">
        <v>1.67</v>
      </c>
      <c r="K116" s="6">
        <v>36.11</v>
      </c>
      <c r="L116" s="6">
        <v>2.13</v>
      </c>
      <c r="M116" s="8">
        <v>3.4940000000000002</v>
      </c>
      <c r="N116" s="6">
        <v>26.92</v>
      </c>
    </row>
    <row r="117" spans="1:14" outlineLevel="3" x14ac:dyDescent="0.2">
      <c r="A117" s="4"/>
      <c r="B117" s="4"/>
      <c r="C117" s="4" t="s">
        <v>242</v>
      </c>
      <c r="D117" s="6">
        <v>1.94</v>
      </c>
      <c r="E117" s="7">
        <v>149508</v>
      </c>
      <c r="F117" s="6">
        <v>129.66</v>
      </c>
      <c r="G117" s="6">
        <v>5.07</v>
      </c>
      <c r="H117" s="6">
        <v>15.1</v>
      </c>
      <c r="I117" s="6">
        <v>10.46</v>
      </c>
      <c r="J117" s="6">
        <v>6.12</v>
      </c>
      <c r="K117" s="6">
        <v>302.08</v>
      </c>
      <c r="L117" s="6">
        <v>0.92</v>
      </c>
      <c r="M117" s="8">
        <v>5.2590000000000003</v>
      </c>
      <c r="N117" s="6">
        <v>27.3</v>
      </c>
    </row>
    <row r="118" spans="1:14" outlineLevel="3" x14ac:dyDescent="0.2">
      <c r="A118" s="4"/>
      <c r="B118" s="4"/>
      <c r="C118" s="4" t="s">
        <v>243</v>
      </c>
      <c r="D118" s="6">
        <v>0.2</v>
      </c>
      <c r="E118" s="7">
        <v>64765</v>
      </c>
      <c r="F118" s="6">
        <v>338.52</v>
      </c>
      <c r="G118" s="6">
        <v>1.24</v>
      </c>
      <c r="H118" s="6">
        <v>17.09</v>
      </c>
      <c r="I118" s="6">
        <v>17.329999999999998</v>
      </c>
      <c r="J118" s="6">
        <v>12.39</v>
      </c>
      <c r="K118" s="6">
        <v>92.96</v>
      </c>
      <c r="L118" s="6">
        <v>2.33</v>
      </c>
      <c r="M118" s="8">
        <v>1.3120000000000001</v>
      </c>
      <c r="N118" s="6">
        <v>87.54</v>
      </c>
    </row>
    <row r="119" spans="1:14" outlineLevel="3" x14ac:dyDescent="0.2">
      <c r="A119" s="4"/>
      <c r="B119" s="4"/>
      <c r="C119" s="4" t="s">
        <v>244</v>
      </c>
      <c r="D119" s="6">
        <v>0.66</v>
      </c>
      <c r="E119" s="7">
        <v>414255</v>
      </c>
      <c r="F119" s="6">
        <v>332.22</v>
      </c>
      <c r="G119" s="6">
        <v>0.56000000000000005</v>
      </c>
      <c r="H119" s="6">
        <v>35.94</v>
      </c>
      <c r="I119" s="6">
        <v>33.42</v>
      </c>
      <c r="J119" s="6">
        <v>46.05</v>
      </c>
      <c r="K119" s="6">
        <v>208.22</v>
      </c>
      <c r="L119" s="6">
        <v>1.34</v>
      </c>
      <c r="M119" s="8">
        <v>0.57899999999999996</v>
      </c>
      <c r="N119" s="6">
        <v>142.06</v>
      </c>
    </row>
    <row r="120" spans="1:14" outlineLevel="3" x14ac:dyDescent="0.2">
      <c r="A120" s="4"/>
      <c r="B120" s="4"/>
      <c r="C120" s="4" t="s">
        <v>245</v>
      </c>
      <c r="D120" s="6">
        <v>2.4700000000000002</v>
      </c>
      <c r="E120" s="7">
        <v>2427137</v>
      </c>
      <c r="F120" s="6">
        <v>253.14</v>
      </c>
      <c r="G120" s="6">
        <v>0.96</v>
      </c>
      <c r="H120" s="6">
        <v>28</v>
      </c>
      <c r="I120" s="6">
        <v>21.82</v>
      </c>
      <c r="J120" s="6">
        <v>11.63</v>
      </c>
      <c r="K120" s="6">
        <v>47.86</v>
      </c>
      <c r="L120" s="6">
        <v>1.99</v>
      </c>
      <c r="M120" s="8">
        <v>1.026</v>
      </c>
      <c r="N120" s="6">
        <v>48.72</v>
      </c>
    </row>
    <row r="121" spans="1:14" outlineLevel="3" x14ac:dyDescent="0.2">
      <c r="A121" s="4"/>
      <c r="B121" s="4"/>
      <c r="C121" s="4" t="s">
        <v>246</v>
      </c>
      <c r="D121" s="6">
        <v>1.1100000000000001</v>
      </c>
      <c r="E121" s="7">
        <v>229315</v>
      </c>
      <c r="F121" s="6">
        <v>67.040000000000006</v>
      </c>
      <c r="G121" s="6">
        <v>1.91</v>
      </c>
      <c r="H121" s="6">
        <v>16.41</v>
      </c>
      <c r="I121" s="6">
        <v>18.010000000000002</v>
      </c>
      <c r="J121" s="6"/>
      <c r="K121" s="6"/>
      <c r="L121" s="6">
        <v>1.52</v>
      </c>
      <c r="M121" s="8">
        <v>1.948</v>
      </c>
      <c r="N121" s="6"/>
    </row>
    <row r="122" spans="1:14" outlineLevel="3" x14ac:dyDescent="0.2">
      <c r="A122" s="4"/>
      <c r="B122" s="4"/>
      <c r="C122" s="4" t="s">
        <v>247</v>
      </c>
      <c r="D122" s="6">
        <v>0.34</v>
      </c>
      <c r="E122" s="7">
        <v>53614</v>
      </c>
      <c r="F122" s="6">
        <v>115.84</v>
      </c>
      <c r="G122" s="6">
        <v>2.39</v>
      </c>
      <c r="H122" s="6">
        <v>31.4</v>
      </c>
      <c r="I122" s="6">
        <v>26.8</v>
      </c>
      <c r="J122" s="6">
        <v>12.73</v>
      </c>
      <c r="K122" s="6">
        <v>26.95</v>
      </c>
      <c r="L122" s="6">
        <v>1.27</v>
      </c>
      <c r="M122" s="8">
        <v>2.4700000000000002</v>
      </c>
      <c r="N122" s="6">
        <v>43.41</v>
      </c>
    </row>
    <row r="123" spans="1:14" outlineLevel="3" x14ac:dyDescent="0.2">
      <c r="A123" s="4"/>
      <c r="B123" s="4"/>
      <c r="C123" s="4" t="s">
        <v>248</v>
      </c>
      <c r="D123" s="6">
        <v>1.1000000000000001</v>
      </c>
      <c r="E123" s="7">
        <v>187478</v>
      </c>
      <c r="F123" s="6">
        <v>130.57</v>
      </c>
      <c r="G123" s="6">
        <v>2.08</v>
      </c>
      <c r="H123" s="6">
        <v>13.41</v>
      </c>
      <c r="I123" s="6">
        <v>15.98</v>
      </c>
      <c r="J123" s="6">
        <v>10.99</v>
      </c>
      <c r="K123" s="6">
        <v>117.65</v>
      </c>
      <c r="L123" s="6">
        <v>1.61</v>
      </c>
      <c r="M123" s="8">
        <v>2.226</v>
      </c>
      <c r="N123" s="6">
        <v>107.54</v>
      </c>
    </row>
    <row r="124" spans="1:14" outlineLevel="3" x14ac:dyDescent="0.2">
      <c r="A124" s="4"/>
      <c r="B124" s="4"/>
      <c r="C124" s="4" t="s">
        <v>249</v>
      </c>
      <c r="D124" s="6">
        <v>1.39</v>
      </c>
      <c r="E124" s="7">
        <v>198156</v>
      </c>
      <c r="F124" s="6">
        <v>167.62</v>
      </c>
      <c r="G124" s="6">
        <v>2.67</v>
      </c>
      <c r="H124" s="6">
        <v>18.98</v>
      </c>
      <c r="I124" s="6">
        <v>17.100000000000001</v>
      </c>
      <c r="J124" s="6">
        <v>11.05</v>
      </c>
      <c r="K124" s="6">
        <v>55.23</v>
      </c>
      <c r="L124" s="6">
        <v>5.54</v>
      </c>
      <c r="M124" s="8">
        <v>2.9009999999999998</v>
      </c>
      <c r="N124" s="6">
        <v>67.959999999999994</v>
      </c>
    </row>
    <row r="125" spans="1:14" outlineLevel="3" x14ac:dyDescent="0.2">
      <c r="A125" s="4"/>
      <c r="B125" s="4"/>
      <c r="C125" s="4" t="s">
        <v>250</v>
      </c>
      <c r="D125" s="6">
        <v>1.07</v>
      </c>
      <c r="E125" s="7">
        <v>543971</v>
      </c>
      <c r="F125" s="6">
        <v>197.37</v>
      </c>
      <c r="G125" s="6">
        <v>0.73</v>
      </c>
      <c r="H125" s="6">
        <v>33</v>
      </c>
      <c r="I125" s="6">
        <v>23.66</v>
      </c>
      <c r="J125" s="6">
        <v>11.38</v>
      </c>
      <c r="K125" s="6">
        <v>63.71</v>
      </c>
      <c r="L125" s="6">
        <v>1.29</v>
      </c>
      <c r="M125" s="8">
        <v>0.79700000000000004</v>
      </c>
      <c r="N125" s="6">
        <v>40.880000000000003</v>
      </c>
    </row>
    <row r="126" spans="1:14" outlineLevel="2" x14ac:dyDescent="0.2">
      <c r="A126" s="4"/>
      <c r="B126" s="9" t="s">
        <v>251</v>
      </c>
      <c r="C126" s="9"/>
      <c r="D126" s="6">
        <v>2.7</v>
      </c>
      <c r="E126" s="7">
        <v>362083</v>
      </c>
      <c r="F126" s="6"/>
      <c r="G126" s="6">
        <v>2.68</v>
      </c>
      <c r="H126" s="6">
        <v>15.87</v>
      </c>
      <c r="I126" s="6">
        <v>11.36</v>
      </c>
      <c r="J126" s="6">
        <v>10.4</v>
      </c>
      <c r="K126" s="6">
        <v>203.56</v>
      </c>
      <c r="L126" s="6">
        <v>1.38</v>
      </c>
      <c r="M126" s="8">
        <v>3.226</v>
      </c>
      <c r="N126" s="6">
        <v>75</v>
      </c>
    </row>
    <row r="127" spans="1:14" outlineLevel="3" x14ac:dyDescent="0.2">
      <c r="A127" s="4"/>
      <c r="B127" s="4"/>
      <c r="C127" s="4" t="s">
        <v>252</v>
      </c>
      <c r="D127" s="6">
        <v>0.99</v>
      </c>
      <c r="E127" s="7">
        <v>174310</v>
      </c>
      <c r="F127" s="6">
        <v>216.5</v>
      </c>
      <c r="G127" s="6">
        <v>2.08</v>
      </c>
      <c r="H127" s="6">
        <v>20.94</v>
      </c>
      <c r="I127" s="6">
        <v>14.99</v>
      </c>
      <c r="J127" s="6">
        <v>11.43</v>
      </c>
      <c r="K127" s="6">
        <v>284.39999999999998</v>
      </c>
      <c r="L127" s="6">
        <v>0.71</v>
      </c>
      <c r="M127" s="8">
        <v>2.38</v>
      </c>
      <c r="N127" s="6">
        <v>48.4</v>
      </c>
    </row>
    <row r="128" spans="1:14" outlineLevel="3" x14ac:dyDescent="0.2">
      <c r="A128" s="4"/>
      <c r="B128" s="4"/>
      <c r="C128" s="4" t="s">
        <v>253</v>
      </c>
      <c r="D128" s="6">
        <v>1.71</v>
      </c>
      <c r="E128" s="7">
        <v>187505</v>
      </c>
      <c r="F128" s="6">
        <v>167.39</v>
      </c>
      <c r="G128" s="6">
        <v>3.03</v>
      </c>
      <c r="H128" s="6">
        <v>13.49</v>
      </c>
      <c r="I128" s="6">
        <v>9.7899999999999991</v>
      </c>
      <c r="J128" s="6">
        <v>9.49</v>
      </c>
      <c r="K128" s="6">
        <v>164.96</v>
      </c>
      <c r="L128" s="6">
        <v>1.52</v>
      </c>
      <c r="M128" s="8">
        <v>3.6880000000000002</v>
      </c>
      <c r="N128" s="6">
        <v>95.38</v>
      </c>
    </row>
    <row r="131" spans="1:9" ht="65" customHeight="1" x14ac:dyDescent="0.2">
      <c r="A131" s="169" t="s">
        <v>254</v>
      </c>
      <c r="B131" s="170"/>
      <c r="C131" s="170"/>
      <c r="D131" s="170"/>
      <c r="E131" s="170"/>
      <c r="F131" s="170"/>
      <c r="G131" s="170"/>
      <c r="H131" s="170"/>
      <c r="I131" s="170"/>
    </row>
  </sheetData>
  <mergeCells count="8">
    <mergeCell ref="A9:N9"/>
    <mergeCell ref="A131:I131"/>
    <mergeCell ref="A1:K1"/>
    <mergeCell ref="A3:N3"/>
    <mergeCell ref="D4:I4"/>
    <mergeCell ref="D5:I5"/>
    <mergeCell ref="D6:I6"/>
    <mergeCell ref="D7:I7"/>
  </mergeCells>
  <pageMargins left="0.75" right="0.75" top="1" bottom="1" header="0.5" footer="0.5"/>
  <pageSetup orientation="landscape"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X131"/>
  <sheetViews>
    <sheetView workbookViewId="0">
      <selection activeCell="G22" sqref="G22"/>
    </sheetView>
  </sheetViews>
  <sheetFormatPr baseColWidth="10" defaultColWidth="9.1640625" defaultRowHeight="14" outlineLevelRow="3" x14ac:dyDescent="0.2"/>
  <cols>
    <col min="1" max="2" width="5" style="2" customWidth="1"/>
    <col min="3" max="3" width="32.83203125" style="2" customWidth="1"/>
    <col min="4" max="4" width="31.5" style="2" customWidth="1"/>
    <col min="5" max="5" width="29.5" style="2" customWidth="1"/>
    <col min="6" max="6" width="26.6640625" style="2" customWidth="1"/>
    <col min="7" max="7" width="30.33203125" style="2" customWidth="1"/>
    <col min="8" max="8" width="26.5" style="2" customWidth="1"/>
    <col min="9" max="9" width="29.83203125" style="2" customWidth="1"/>
    <col min="10" max="10" width="38.83203125" style="2" customWidth="1"/>
    <col min="11" max="11" width="19.5" style="2" customWidth="1"/>
    <col min="12" max="12" width="21.6640625" style="2" customWidth="1"/>
    <col min="13" max="13" width="22.83203125" style="2" customWidth="1"/>
    <col min="14" max="14" width="24.1640625" style="2" customWidth="1"/>
    <col min="15" max="15" width="16.83203125" style="2" customWidth="1"/>
    <col min="16" max="16" width="31.5" style="2" customWidth="1"/>
    <col min="17" max="17" width="29.5" style="2" customWidth="1"/>
    <col min="18" max="18" width="26.6640625" style="2" customWidth="1"/>
    <col min="19" max="19" width="30.33203125" style="2" customWidth="1"/>
    <col min="20" max="20" width="26.5" style="2" customWidth="1"/>
    <col min="21" max="21" width="29.83203125" style="2" customWidth="1"/>
    <col min="22" max="22" width="38.83203125" style="2" customWidth="1"/>
    <col min="23" max="23" width="19.5" style="2" customWidth="1"/>
    <col min="24" max="24" width="21.6640625" style="2" customWidth="1"/>
    <col min="25" max="25" width="22.83203125" style="2" customWidth="1"/>
    <col min="26" max="26" width="24.1640625" style="2" customWidth="1"/>
    <col min="27" max="27" width="16.83203125" style="2" customWidth="1"/>
    <col min="28" max="28" width="31.5" style="2" customWidth="1"/>
    <col min="29" max="29" width="29.5" style="2" customWidth="1"/>
    <col min="30" max="30" width="26.6640625" style="2" customWidth="1"/>
    <col min="31" max="31" width="30.33203125" style="2" customWidth="1"/>
    <col min="32" max="32" width="26.5" style="2" customWidth="1"/>
    <col min="33" max="33" width="29.83203125" style="2" customWidth="1"/>
    <col min="34" max="34" width="38.83203125" style="2" customWidth="1"/>
    <col min="35" max="35" width="19.5" style="2" customWidth="1"/>
    <col min="36" max="36" width="21.6640625" style="2" customWidth="1"/>
    <col min="37" max="37" width="22.83203125" style="2" customWidth="1"/>
    <col min="38" max="38" width="24.1640625" style="2" customWidth="1"/>
    <col min="39" max="39" width="16.83203125" style="2" customWidth="1"/>
    <col min="40" max="40" width="12" style="2" customWidth="1"/>
    <col min="41" max="41" width="11" style="2" customWidth="1"/>
    <col min="42" max="42" width="6.83203125" style="2" customWidth="1"/>
    <col min="43" max="50" width="8.83203125" style="2" customWidth="1"/>
    <col min="51" max="16384" width="9.1640625" style="3"/>
  </cols>
  <sheetData>
    <row r="1" spans="1:42" ht="26" x14ac:dyDescent="0.35">
      <c r="A1" s="171" t="s">
        <v>267</v>
      </c>
      <c r="B1" s="170"/>
      <c r="C1" s="170"/>
      <c r="D1" s="170"/>
      <c r="E1" s="170"/>
      <c r="F1" s="170"/>
      <c r="G1" s="170"/>
      <c r="H1" s="170"/>
      <c r="I1" s="170"/>
      <c r="J1" s="170"/>
      <c r="K1" s="170"/>
    </row>
    <row r="3" spans="1:42" ht="18" x14ac:dyDescent="0.25">
      <c r="A3" s="168" t="s">
        <v>116</v>
      </c>
      <c r="B3" s="168"/>
      <c r="C3" s="168"/>
      <c r="D3" s="168"/>
      <c r="E3" s="168"/>
      <c r="F3" s="168"/>
      <c r="G3" s="168"/>
      <c r="H3" s="168"/>
      <c r="I3" s="168"/>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row>
    <row r="4" spans="1:42" x14ac:dyDescent="0.2">
      <c r="A4" s="4"/>
      <c r="B4" s="4"/>
      <c r="C4" s="4" t="s">
        <v>117</v>
      </c>
      <c r="D4" s="172" t="s">
        <v>118</v>
      </c>
      <c r="E4" s="172"/>
      <c r="F4" s="172"/>
      <c r="G4" s="172"/>
      <c r="H4" s="172"/>
      <c r="I4" s="172"/>
    </row>
    <row r="5" spans="1:42" x14ac:dyDescent="0.2">
      <c r="A5" s="4"/>
      <c r="B5" s="4"/>
      <c r="C5" s="4" t="s">
        <v>119</v>
      </c>
      <c r="D5" s="172" t="s">
        <v>120</v>
      </c>
      <c r="E5" s="172"/>
      <c r="F5" s="172"/>
      <c r="G5" s="172"/>
      <c r="H5" s="172"/>
      <c r="I5" s="172"/>
    </row>
    <row r="6" spans="1:42" x14ac:dyDescent="0.2">
      <c r="A6" s="4"/>
      <c r="B6" s="4"/>
      <c r="C6" s="4" t="s">
        <v>121</v>
      </c>
      <c r="D6" s="172" t="s">
        <v>122</v>
      </c>
      <c r="E6" s="172"/>
      <c r="F6" s="172"/>
      <c r="G6" s="172"/>
      <c r="H6" s="172"/>
      <c r="I6" s="172"/>
    </row>
    <row r="7" spans="1:42" x14ac:dyDescent="0.2">
      <c r="A7" s="4"/>
      <c r="B7" s="4"/>
      <c r="C7" s="4" t="s">
        <v>123</v>
      </c>
      <c r="D7" s="172" t="s">
        <v>13</v>
      </c>
      <c r="E7" s="172"/>
      <c r="F7" s="172"/>
      <c r="G7" s="172"/>
      <c r="H7" s="172"/>
      <c r="I7" s="172"/>
    </row>
    <row r="9" spans="1:42" ht="18" x14ac:dyDescent="0.25">
      <c r="A9" s="168" t="s">
        <v>124</v>
      </c>
      <c r="B9" s="168"/>
      <c r="C9" s="168"/>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row>
    <row r="10" spans="1:42" outlineLevel="1" x14ac:dyDescent="0.2">
      <c r="A10" s="5" t="s">
        <v>125</v>
      </c>
      <c r="B10" s="5" t="s">
        <v>125</v>
      </c>
      <c r="C10" s="5" t="s">
        <v>125</v>
      </c>
      <c r="D10" s="5" t="s">
        <v>266</v>
      </c>
      <c r="E10" s="5" t="s">
        <v>265</v>
      </c>
      <c r="F10" s="5" t="s">
        <v>264</v>
      </c>
      <c r="G10" s="5" t="s">
        <v>263</v>
      </c>
      <c r="H10" s="5" t="s">
        <v>262</v>
      </c>
      <c r="I10" s="5" t="s">
        <v>261</v>
      </c>
      <c r="J10" s="5" t="s">
        <v>260</v>
      </c>
      <c r="K10" s="5" t="s">
        <v>259</v>
      </c>
      <c r="L10" s="5" t="s">
        <v>258</v>
      </c>
      <c r="M10" s="5" t="s">
        <v>257</v>
      </c>
      <c r="N10" s="5" t="s">
        <v>256</v>
      </c>
      <c r="O10" s="5" t="s">
        <v>255</v>
      </c>
      <c r="P10" s="5" t="s">
        <v>266</v>
      </c>
      <c r="Q10" s="5" t="s">
        <v>265</v>
      </c>
      <c r="R10" s="5" t="s">
        <v>264</v>
      </c>
      <c r="S10" s="5" t="s">
        <v>263</v>
      </c>
      <c r="T10" s="5" t="s">
        <v>262</v>
      </c>
      <c r="U10" s="5" t="s">
        <v>261</v>
      </c>
      <c r="V10" s="5" t="s">
        <v>260</v>
      </c>
      <c r="W10" s="5" t="s">
        <v>259</v>
      </c>
      <c r="X10" s="5" t="s">
        <v>258</v>
      </c>
      <c r="Y10" s="5" t="s">
        <v>257</v>
      </c>
      <c r="Z10" s="5" t="s">
        <v>256</v>
      </c>
      <c r="AA10" s="5" t="s">
        <v>255</v>
      </c>
      <c r="AB10" s="5" t="s">
        <v>266</v>
      </c>
      <c r="AC10" s="5" t="s">
        <v>265</v>
      </c>
      <c r="AD10" s="5" t="s">
        <v>264</v>
      </c>
      <c r="AE10" s="5" t="s">
        <v>263</v>
      </c>
      <c r="AF10" s="5" t="s">
        <v>262</v>
      </c>
      <c r="AG10" s="5" t="s">
        <v>261</v>
      </c>
      <c r="AH10" s="5" t="s">
        <v>260</v>
      </c>
      <c r="AI10" s="5" t="s">
        <v>259</v>
      </c>
      <c r="AJ10" s="5" t="s">
        <v>258</v>
      </c>
      <c r="AK10" s="5" t="s">
        <v>257</v>
      </c>
      <c r="AL10" s="5" t="s">
        <v>256</v>
      </c>
      <c r="AM10" s="5" t="s">
        <v>255</v>
      </c>
      <c r="AN10" s="5" t="s">
        <v>125</v>
      </c>
      <c r="AO10" s="5" t="s">
        <v>125</v>
      </c>
      <c r="AP10" s="5" t="s">
        <v>125</v>
      </c>
    </row>
    <row r="11" spans="1:42" outlineLevel="1" x14ac:dyDescent="0.2">
      <c r="A11" s="4" t="s">
        <v>120</v>
      </c>
      <c r="B11" s="4"/>
      <c r="C11" s="4"/>
      <c r="D11" s="6">
        <v>52322110.850000001</v>
      </c>
      <c r="E11" s="6">
        <v>2117722.08</v>
      </c>
      <c r="F11" s="6">
        <v>-5903935.9100000001</v>
      </c>
      <c r="G11" s="6">
        <v>-105509550.88</v>
      </c>
      <c r="H11" s="6">
        <v>-21244332.100000001</v>
      </c>
      <c r="I11" s="6">
        <v>-8708223.6500000004</v>
      </c>
      <c r="J11" s="6">
        <v>-61945957.960000001</v>
      </c>
      <c r="K11" s="6">
        <v>-40110425.490000002</v>
      </c>
      <c r="L11" s="6">
        <v>-1794646.72</v>
      </c>
      <c r="M11" s="6">
        <v>-45301676.75</v>
      </c>
      <c r="N11" s="6">
        <v>1794646.72</v>
      </c>
      <c r="O11" s="6">
        <v>40110425.490000002</v>
      </c>
      <c r="P11" s="6">
        <v>10.199999999999999</v>
      </c>
      <c r="Q11" s="6">
        <v>0.41</v>
      </c>
      <c r="R11" s="6">
        <v>-1.1499999999999999</v>
      </c>
      <c r="S11" s="6">
        <v>-20.56</v>
      </c>
      <c r="T11" s="6">
        <v>-4.1399999999999997</v>
      </c>
      <c r="U11" s="6">
        <v>-1.7</v>
      </c>
      <c r="V11" s="6">
        <v>-12.07</v>
      </c>
      <c r="W11" s="6">
        <v>-7.82</v>
      </c>
      <c r="X11" s="6">
        <v>-0.35</v>
      </c>
      <c r="Y11" s="6">
        <v>-8.83</v>
      </c>
      <c r="Z11" s="6">
        <v>0.35</v>
      </c>
      <c r="AA11" s="6">
        <v>7.82</v>
      </c>
      <c r="AB11" s="6">
        <v>565511456.48000002</v>
      </c>
      <c r="AC11" s="6">
        <v>515307067.70999998</v>
      </c>
      <c r="AD11" s="6">
        <v>507285409.70999998</v>
      </c>
      <c r="AE11" s="6">
        <v>407679794.75</v>
      </c>
      <c r="AF11" s="6">
        <v>491945013.52999997</v>
      </c>
      <c r="AG11" s="6">
        <v>504481121.98000002</v>
      </c>
      <c r="AH11" s="6">
        <v>451243387.67000002</v>
      </c>
      <c r="AI11" s="6">
        <v>473078920.13999999</v>
      </c>
      <c r="AJ11" s="6">
        <v>511394698.89999998</v>
      </c>
      <c r="AK11" s="6">
        <v>467887668.88</v>
      </c>
      <c r="AL11" s="6">
        <v>514983992.35000002</v>
      </c>
      <c r="AM11" s="6">
        <v>553299771.11000001</v>
      </c>
      <c r="AN11" s="7">
        <v>513189346</v>
      </c>
      <c r="AO11" s="6"/>
      <c r="AP11" s="6">
        <v>100</v>
      </c>
    </row>
    <row r="12" spans="1:42" outlineLevel="2" x14ac:dyDescent="0.2">
      <c r="A12" s="4"/>
      <c r="B12" s="9" t="s">
        <v>137</v>
      </c>
      <c r="C12" s="9"/>
      <c r="D12" s="6">
        <v>21281394.670000002</v>
      </c>
      <c r="E12" s="6">
        <v>-500804.17</v>
      </c>
      <c r="F12" s="6">
        <v>-1383526.05</v>
      </c>
      <c r="G12" s="6">
        <v>-12077824.710000001</v>
      </c>
      <c r="H12" s="6">
        <v>-3493743.28</v>
      </c>
      <c r="I12" s="6">
        <v>-1576790.63</v>
      </c>
      <c r="J12" s="6">
        <v>-9630479.7100000009</v>
      </c>
      <c r="K12" s="6">
        <v>-7949360.7000000002</v>
      </c>
      <c r="L12" s="6">
        <v>2119840.4</v>
      </c>
      <c r="M12" s="6">
        <v>2983008.1</v>
      </c>
      <c r="N12" s="6">
        <v>-2119840.4</v>
      </c>
      <c r="O12" s="6">
        <v>7949360.7000000002</v>
      </c>
      <c r="P12" s="6">
        <v>33.25</v>
      </c>
      <c r="Q12" s="6">
        <v>-0.78</v>
      </c>
      <c r="R12" s="6">
        <v>-2.16</v>
      </c>
      <c r="S12" s="6">
        <v>-18.87</v>
      </c>
      <c r="T12" s="6">
        <v>-5.46</v>
      </c>
      <c r="U12" s="6">
        <v>-2.46</v>
      </c>
      <c r="V12" s="6">
        <v>-15.04</v>
      </c>
      <c r="W12" s="6">
        <v>-12.42</v>
      </c>
      <c r="X12" s="6">
        <v>3.31</v>
      </c>
      <c r="Y12" s="6">
        <v>4.66</v>
      </c>
      <c r="Z12" s="6">
        <v>-3.31</v>
      </c>
      <c r="AA12" s="6">
        <v>12.42</v>
      </c>
      <c r="AB12" s="6">
        <v>85294653.739999995</v>
      </c>
      <c r="AC12" s="6">
        <v>63512454.890000001</v>
      </c>
      <c r="AD12" s="6">
        <v>62629733.020000003</v>
      </c>
      <c r="AE12" s="6">
        <v>51935434.359999999</v>
      </c>
      <c r="AF12" s="6">
        <v>60519515.780000001</v>
      </c>
      <c r="AG12" s="6">
        <v>62436468.439999998</v>
      </c>
      <c r="AH12" s="6">
        <v>54382779.350000001</v>
      </c>
      <c r="AI12" s="6">
        <v>56063898.369999997</v>
      </c>
      <c r="AJ12" s="6">
        <v>66133099.469999999</v>
      </c>
      <c r="AK12" s="6">
        <v>66996267.170000002</v>
      </c>
      <c r="AL12" s="6">
        <v>61893418.659999996</v>
      </c>
      <c r="AM12" s="6">
        <v>71962619.760000005</v>
      </c>
      <c r="AN12" s="7">
        <v>64013259</v>
      </c>
      <c r="AO12" s="6"/>
      <c r="AP12" s="6">
        <v>12.47</v>
      </c>
    </row>
    <row r="13" spans="1:42" outlineLevel="3" x14ac:dyDescent="0.2">
      <c r="A13" s="4"/>
      <c r="B13" s="4"/>
      <c r="C13" s="4" t="s">
        <v>138</v>
      </c>
      <c r="D13" s="6">
        <v>2957750.29</v>
      </c>
      <c r="E13" s="6">
        <v>-47360.07</v>
      </c>
      <c r="F13" s="6">
        <v>-318297.94</v>
      </c>
      <c r="G13" s="6">
        <v>-1505678.85</v>
      </c>
      <c r="H13" s="6">
        <v>-648274.92000000004</v>
      </c>
      <c r="I13" s="6">
        <v>-279452.86</v>
      </c>
      <c r="J13" s="6">
        <v>-1738027.72</v>
      </c>
      <c r="K13" s="6">
        <v>-1326565.53</v>
      </c>
      <c r="L13" s="6">
        <v>323934.51</v>
      </c>
      <c r="M13" s="6">
        <v>961179.45</v>
      </c>
      <c r="N13" s="6">
        <v>-323934.51</v>
      </c>
      <c r="O13" s="6">
        <v>1326565.53</v>
      </c>
      <c r="P13" s="6">
        <v>25.42</v>
      </c>
      <c r="Q13" s="6">
        <v>-0.41</v>
      </c>
      <c r="R13" s="6">
        <v>-2.74</v>
      </c>
      <c r="S13" s="6">
        <v>-12.94</v>
      </c>
      <c r="T13" s="6">
        <v>-5.57</v>
      </c>
      <c r="U13" s="6">
        <v>-2.4</v>
      </c>
      <c r="V13" s="6">
        <v>-14.94</v>
      </c>
      <c r="W13" s="6">
        <v>-11.4</v>
      </c>
      <c r="X13" s="6">
        <v>2.78</v>
      </c>
      <c r="Y13" s="6">
        <v>8.26</v>
      </c>
      <c r="Z13" s="6">
        <v>-2.78</v>
      </c>
      <c r="AA13" s="6">
        <v>11.4</v>
      </c>
      <c r="AB13" s="6">
        <v>14592952.52</v>
      </c>
      <c r="AC13" s="6">
        <v>11587842.16</v>
      </c>
      <c r="AD13" s="6">
        <v>11316904.289999999</v>
      </c>
      <c r="AE13" s="6">
        <v>10129523.380000001</v>
      </c>
      <c r="AF13" s="6">
        <v>10986927.310000001</v>
      </c>
      <c r="AG13" s="6">
        <v>11355749.369999999</v>
      </c>
      <c r="AH13" s="6">
        <v>9897174.5099999998</v>
      </c>
      <c r="AI13" s="6">
        <v>10308636.699999999</v>
      </c>
      <c r="AJ13" s="6">
        <v>11959136.74</v>
      </c>
      <c r="AK13" s="6">
        <v>12596381.68</v>
      </c>
      <c r="AL13" s="6">
        <v>11311267.720000001</v>
      </c>
      <c r="AM13" s="6">
        <v>12961767.76</v>
      </c>
      <c r="AN13" s="7">
        <v>11635202</v>
      </c>
      <c r="AO13" s="6">
        <v>263254</v>
      </c>
      <c r="AP13" s="6">
        <v>2.27</v>
      </c>
    </row>
    <row r="14" spans="1:42" outlineLevel="3" x14ac:dyDescent="0.2">
      <c r="A14" s="4"/>
      <c r="B14" s="4"/>
      <c r="C14" s="4" t="s">
        <v>139</v>
      </c>
      <c r="D14" s="6">
        <v>819831.49</v>
      </c>
      <c r="E14" s="6">
        <v>-42978.2</v>
      </c>
      <c r="F14" s="6">
        <v>-30110.5</v>
      </c>
      <c r="G14" s="6">
        <v>-772214.44</v>
      </c>
      <c r="H14" s="6">
        <v>-133150.45000000001</v>
      </c>
      <c r="I14" s="6">
        <v>-67855.77</v>
      </c>
      <c r="J14" s="6">
        <v>-336510.44</v>
      </c>
      <c r="K14" s="6">
        <v>-295573.08</v>
      </c>
      <c r="L14" s="6">
        <v>104490.17</v>
      </c>
      <c r="M14" s="6">
        <v>-177735.69</v>
      </c>
      <c r="N14" s="6">
        <v>-104490.17</v>
      </c>
      <c r="O14" s="6">
        <v>295573.08</v>
      </c>
      <c r="P14" s="6">
        <v>42.93</v>
      </c>
      <c r="Q14" s="6">
        <v>-2.25</v>
      </c>
      <c r="R14" s="6">
        <v>-1.58</v>
      </c>
      <c r="S14" s="6">
        <v>-40.44</v>
      </c>
      <c r="T14" s="6">
        <v>-6.97</v>
      </c>
      <c r="U14" s="6">
        <v>-3.55</v>
      </c>
      <c r="V14" s="6">
        <v>-17.62</v>
      </c>
      <c r="W14" s="6">
        <v>-15.48</v>
      </c>
      <c r="X14" s="6">
        <v>5.47</v>
      </c>
      <c r="Y14" s="6">
        <v>-9.31</v>
      </c>
      <c r="Z14" s="6">
        <v>-5.47</v>
      </c>
      <c r="AA14" s="6">
        <v>15.48</v>
      </c>
      <c r="AB14" s="6">
        <v>2729470.75</v>
      </c>
      <c r="AC14" s="6">
        <v>1866661.06</v>
      </c>
      <c r="AD14" s="6">
        <v>1879528.76</v>
      </c>
      <c r="AE14" s="6">
        <v>1137424.82</v>
      </c>
      <c r="AF14" s="6">
        <v>1776488.81</v>
      </c>
      <c r="AG14" s="6">
        <v>1841783.49</v>
      </c>
      <c r="AH14" s="6">
        <v>1573128.82</v>
      </c>
      <c r="AI14" s="6">
        <v>1614066.17</v>
      </c>
      <c r="AJ14" s="6">
        <v>2014129.42</v>
      </c>
      <c r="AK14" s="6">
        <v>1731903.57</v>
      </c>
      <c r="AL14" s="6">
        <v>1805149.09</v>
      </c>
      <c r="AM14" s="6">
        <v>2205212.34</v>
      </c>
      <c r="AN14" s="7">
        <v>1909639</v>
      </c>
      <c r="AO14" s="6">
        <v>34360</v>
      </c>
      <c r="AP14" s="6">
        <v>0.37</v>
      </c>
    </row>
    <row r="15" spans="1:42" outlineLevel="3" x14ac:dyDescent="0.2">
      <c r="A15" s="4"/>
      <c r="B15" s="4"/>
      <c r="C15" s="4" t="s">
        <v>140</v>
      </c>
      <c r="D15" s="6">
        <v>3780735.89</v>
      </c>
      <c r="E15" s="6">
        <v>-104826.06</v>
      </c>
      <c r="F15" s="6">
        <v>-142363.51</v>
      </c>
      <c r="G15" s="6">
        <v>-1453266.84</v>
      </c>
      <c r="H15" s="6">
        <v>-277733.95</v>
      </c>
      <c r="I15" s="6">
        <v>-98325.22</v>
      </c>
      <c r="J15" s="6">
        <v>-1102779.1399999999</v>
      </c>
      <c r="K15" s="6">
        <v>-925932.49</v>
      </c>
      <c r="L15" s="6">
        <v>213784.5</v>
      </c>
      <c r="M15" s="6">
        <v>354406.22</v>
      </c>
      <c r="N15" s="6">
        <v>-213784.5</v>
      </c>
      <c r="O15" s="6">
        <v>925932.49</v>
      </c>
      <c r="P15" s="6">
        <v>54.34</v>
      </c>
      <c r="Q15" s="6">
        <v>-1.51</v>
      </c>
      <c r="R15" s="6">
        <v>-2.0499999999999998</v>
      </c>
      <c r="S15" s="6">
        <v>-20.89</v>
      </c>
      <c r="T15" s="6">
        <v>-3.99</v>
      </c>
      <c r="U15" s="6">
        <v>-1.41</v>
      </c>
      <c r="V15" s="6">
        <v>-15.85</v>
      </c>
      <c r="W15" s="6">
        <v>-13.31</v>
      </c>
      <c r="X15" s="6">
        <v>3.07</v>
      </c>
      <c r="Y15" s="6">
        <v>5.09</v>
      </c>
      <c r="Z15" s="6">
        <v>-3.07</v>
      </c>
      <c r="AA15" s="6">
        <v>13.31</v>
      </c>
      <c r="AB15" s="6">
        <v>10738918.85</v>
      </c>
      <c r="AC15" s="6">
        <v>6853356.9000000004</v>
      </c>
      <c r="AD15" s="6">
        <v>6815819.4500000002</v>
      </c>
      <c r="AE15" s="6">
        <v>5504916.1200000001</v>
      </c>
      <c r="AF15" s="6">
        <v>6680449.0099999998</v>
      </c>
      <c r="AG15" s="6">
        <v>6859857.7400000002</v>
      </c>
      <c r="AH15" s="6">
        <v>5855403.8200000003</v>
      </c>
      <c r="AI15" s="6">
        <v>6032250.4699999997</v>
      </c>
      <c r="AJ15" s="6">
        <v>7171967.46</v>
      </c>
      <c r="AK15" s="6">
        <v>7312589.1799999997</v>
      </c>
      <c r="AL15" s="6">
        <v>6744398.46</v>
      </c>
      <c r="AM15" s="6">
        <v>7884115.46</v>
      </c>
      <c r="AN15" s="7">
        <v>6958183</v>
      </c>
      <c r="AO15" s="6">
        <v>108951</v>
      </c>
      <c r="AP15" s="6">
        <v>1.36</v>
      </c>
    </row>
    <row r="16" spans="1:42" outlineLevel="3" x14ac:dyDescent="0.2">
      <c r="A16" s="4"/>
      <c r="B16" s="4"/>
      <c r="C16" s="4" t="s">
        <v>141</v>
      </c>
      <c r="D16" s="6">
        <v>1846074.01</v>
      </c>
      <c r="E16" s="6">
        <v>-104578.38</v>
      </c>
      <c r="F16" s="6">
        <v>-103309.87</v>
      </c>
      <c r="G16" s="6">
        <v>-2217748.6</v>
      </c>
      <c r="H16" s="6">
        <v>-356551.24</v>
      </c>
      <c r="I16" s="6">
        <v>-146998.38</v>
      </c>
      <c r="J16" s="6">
        <v>-813734.27</v>
      </c>
      <c r="K16" s="6">
        <v>-666980.09</v>
      </c>
      <c r="L16" s="6">
        <v>246420.51</v>
      </c>
      <c r="M16" s="6">
        <v>-575180.54</v>
      </c>
      <c r="N16" s="6">
        <v>-246420.51</v>
      </c>
      <c r="O16" s="6">
        <v>666980.09</v>
      </c>
      <c r="P16" s="6">
        <v>37.130000000000003</v>
      </c>
      <c r="Q16" s="6">
        <v>-2.1</v>
      </c>
      <c r="R16" s="6">
        <v>-2.08</v>
      </c>
      <c r="S16" s="6">
        <v>-44.61</v>
      </c>
      <c r="T16" s="6">
        <v>-7.17</v>
      </c>
      <c r="U16" s="6">
        <v>-2.96</v>
      </c>
      <c r="V16" s="6">
        <v>-16.37</v>
      </c>
      <c r="W16" s="6">
        <v>-13.42</v>
      </c>
      <c r="X16" s="6">
        <v>4.96</v>
      </c>
      <c r="Y16" s="6">
        <v>-11.57</v>
      </c>
      <c r="Z16" s="6">
        <v>-4.96</v>
      </c>
      <c r="AA16" s="6">
        <v>13.42</v>
      </c>
      <c r="AB16" s="6">
        <v>6817503.46</v>
      </c>
      <c r="AC16" s="6">
        <v>4866851.07</v>
      </c>
      <c r="AD16" s="6">
        <v>4868119.58</v>
      </c>
      <c r="AE16" s="6">
        <v>2753680.86</v>
      </c>
      <c r="AF16" s="6">
        <v>4614878.21</v>
      </c>
      <c r="AG16" s="6">
        <v>4824431.08</v>
      </c>
      <c r="AH16" s="6">
        <v>4157695.19</v>
      </c>
      <c r="AI16" s="6">
        <v>4304449.3600000003</v>
      </c>
      <c r="AJ16" s="6">
        <v>5217849.96</v>
      </c>
      <c r="AK16" s="6">
        <v>4396248.92</v>
      </c>
      <c r="AL16" s="6">
        <v>4725008.95</v>
      </c>
      <c r="AM16" s="6">
        <v>5638409.5499999998</v>
      </c>
      <c r="AN16" s="7">
        <v>4971429</v>
      </c>
      <c r="AO16" s="6">
        <v>12573</v>
      </c>
      <c r="AP16" s="6">
        <v>0.97</v>
      </c>
    </row>
    <row r="17" spans="1:42" outlineLevel="3" x14ac:dyDescent="0.2">
      <c r="A17" s="4"/>
      <c r="B17" s="4"/>
      <c r="C17" s="4" t="s">
        <v>142</v>
      </c>
      <c r="D17" s="6">
        <v>313445.77</v>
      </c>
      <c r="E17" s="6">
        <v>4905.43</v>
      </c>
      <c r="F17" s="6">
        <v>-24473.64</v>
      </c>
      <c r="G17" s="6">
        <v>-3790.23</v>
      </c>
      <c r="H17" s="6">
        <v>-44220.19</v>
      </c>
      <c r="I17" s="6">
        <v>-19520.21</v>
      </c>
      <c r="J17" s="6">
        <v>-181865.99</v>
      </c>
      <c r="K17" s="6">
        <v>-148812.28</v>
      </c>
      <c r="L17" s="6">
        <v>32696.16</v>
      </c>
      <c r="M17" s="6">
        <v>164897.07999999999</v>
      </c>
      <c r="N17" s="6">
        <v>-32696.16</v>
      </c>
      <c r="O17" s="6">
        <v>148812.28</v>
      </c>
      <c r="P17" s="6">
        <v>25.59</v>
      </c>
      <c r="Q17" s="6">
        <v>0.4</v>
      </c>
      <c r="R17" s="6">
        <v>-2</v>
      </c>
      <c r="S17" s="6">
        <v>-0.31</v>
      </c>
      <c r="T17" s="6">
        <v>-3.61</v>
      </c>
      <c r="U17" s="6">
        <v>-1.59</v>
      </c>
      <c r="V17" s="6">
        <v>-14.85</v>
      </c>
      <c r="W17" s="6">
        <v>-12.15</v>
      </c>
      <c r="X17" s="6">
        <v>2.67</v>
      </c>
      <c r="Y17" s="6">
        <v>13.46</v>
      </c>
      <c r="Z17" s="6">
        <v>-2.67</v>
      </c>
      <c r="AA17" s="6">
        <v>12.15</v>
      </c>
      <c r="AB17" s="6">
        <v>1538340.82</v>
      </c>
      <c r="AC17" s="6">
        <v>1229800.48</v>
      </c>
      <c r="AD17" s="6">
        <v>1200421.4099999999</v>
      </c>
      <c r="AE17" s="6">
        <v>1221104.82</v>
      </c>
      <c r="AF17" s="6">
        <v>1180674.8600000001</v>
      </c>
      <c r="AG17" s="6">
        <v>1205374.8400000001</v>
      </c>
      <c r="AH17" s="6">
        <v>1043029.06</v>
      </c>
      <c r="AI17" s="6">
        <v>1076082.77</v>
      </c>
      <c r="AJ17" s="6">
        <v>1257591.21</v>
      </c>
      <c r="AK17" s="6">
        <v>1389792.13</v>
      </c>
      <c r="AL17" s="6">
        <v>1192198.8899999999</v>
      </c>
      <c r="AM17" s="6">
        <v>1373707.33</v>
      </c>
      <c r="AN17" s="7">
        <v>1224895</v>
      </c>
      <c r="AO17" s="6">
        <v>72826</v>
      </c>
      <c r="AP17" s="6">
        <v>0.24</v>
      </c>
    </row>
    <row r="18" spans="1:42" outlineLevel="3" x14ac:dyDescent="0.2">
      <c r="A18" s="4"/>
      <c r="B18" s="4"/>
      <c r="C18" s="4" t="s">
        <v>143</v>
      </c>
      <c r="D18" s="6">
        <v>4817872.46</v>
      </c>
      <c r="E18" s="6">
        <v>-95117.26</v>
      </c>
      <c r="F18" s="6">
        <v>-279641.93</v>
      </c>
      <c r="G18" s="6">
        <v>-2004300.85</v>
      </c>
      <c r="H18" s="6">
        <v>-643208.87</v>
      </c>
      <c r="I18" s="6">
        <v>-314006.27</v>
      </c>
      <c r="J18" s="6">
        <v>-1818050.03</v>
      </c>
      <c r="K18" s="6">
        <v>-1556960.92</v>
      </c>
      <c r="L18" s="6">
        <v>367696.27</v>
      </c>
      <c r="M18" s="6">
        <v>1079361.97</v>
      </c>
      <c r="N18" s="6">
        <v>-367696.27</v>
      </c>
      <c r="O18" s="6">
        <v>1556960.92</v>
      </c>
      <c r="P18" s="6">
        <v>37.130000000000003</v>
      </c>
      <c r="Q18" s="6">
        <v>-0.73</v>
      </c>
      <c r="R18" s="6">
        <v>-2.16</v>
      </c>
      <c r="S18" s="6">
        <v>-15.45</v>
      </c>
      <c r="T18" s="6">
        <v>-4.96</v>
      </c>
      <c r="U18" s="6">
        <v>-2.42</v>
      </c>
      <c r="V18" s="6">
        <v>-14.01</v>
      </c>
      <c r="W18" s="6">
        <v>-12</v>
      </c>
      <c r="X18" s="6">
        <v>2.83</v>
      </c>
      <c r="Y18" s="6">
        <v>8.32</v>
      </c>
      <c r="Z18" s="6">
        <v>-2.83</v>
      </c>
      <c r="AA18" s="6">
        <v>12</v>
      </c>
      <c r="AB18" s="6">
        <v>17792372.100000001</v>
      </c>
      <c r="AC18" s="6">
        <v>12879382.380000001</v>
      </c>
      <c r="AD18" s="6">
        <v>12694857.710000001</v>
      </c>
      <c r="AE18" s="6">
        <v>10970198.789999999</v>
      </c>
      <c r="AF18" s="6">
        <v>12331290.76</v>
      </c>
      <c r="AG18" s="6">
        <v>12660493.369999999</v>
      </c>
      <c r="AH18" s="6">
        <v>11156449.609999999</v>
      </c>
      <c r="AI18" s="6">
        <v>11417538.720000001</v>
      </c>
      <c r="AJ18" s="6">
        <v>13342195.91</v>
      </c>
      <c r="AK18" s="6">
        <v>14053861.6</v>
      </c>
      <c r="AL18" s="6">
        <v>12606803.369999999</v>
      </c>
      <c r="AM18" s="6">
        <v>14531460.550000001</v>
      </c>
      <c r="AN18" s="7">
        <v>12974500</v>
      </c>
      <c r="AO18" s="6">
        <v>85479</v>
      </c>
      <c r="AP18" s="6">
        <v>2.5299999999999998</v>
      </c>
    </row>
    <row r="19" spans="1:42" outlineLevel="3" x14ac:dyDescent="0.2">
      <c r="A19" s="4"/>
      <c r="B19" s="4"/>
      <c r="C19" s="4" t="s">
        <v>144</v>
      </c>
      <c r="D19" s="6">
        <v>311432.96999999997</v>
      </c>
      <c r="E19" s="6">
        <v>368.25</v>
      </c>
      <c r="F19" s="6">
        <v>-25582.799999999999</v>
      </c>
      <c r="G19" s="6">
        <v>-58934.65</v>
      </c>
      <c r="H19" s="6">
        <v>-53832.17</v>
      </c>
      <c r="I19" s="6">
        <v>-20949.09</v>
      </c>
      <c r="J19" s="6">
        <v>-191465.65</v>
      </c>
      <c r="K19" s="6">
        <v>-146387.07</v>
      </c>
      <c r="L19" s="6">
        <v>31244.85</v>
      </c>
      <c r="M19" s="6">
        <v>127744.61</v>
      </c>
      <c r="N19" s="6">
        <v>-31244.85</v>
      </c>
      <c r="O19" s="6">
        <v>146387.07</v>
      </c>
      <c r="P19" s="6">
        <v>26.69</v>
      </c>
      <c r="Q19" s="6">
        <v>0.03</v>
      </c>
      <c r="R19" s="6">
        <v>-2.19</v>
      </c>
      <c r="S19" s="6">
        <v>-5.05</v>
      </c>
      <c r="T19" s="6">
        <v>-4.6100000000000003</v>
      </c>
      <c r="U19" s="6">
        <v>-1.8</v>
      </c>
      <c r="V19" s="6">
        <v>-16.41</v>
      </c>
      <c r="W19" s="6">
        <v>-12.54</v>
      </c>
      <c r="X19" s="6">
        <v>2.68</v>
      </c>
      <c r="Y19" s="6">
        <v>10.95</v>
      </c>
      <c r="Z19" s="6">
        <v>-2.68</v>
      </c>
      <c r="AA19" s="6">
        <v>12.54</v>
      </c>
      <c r="AB19" s="6">
        <v>1478463.56</v>
      </c>
      <c r="AC19" s="6">
        <v>1167398.8400000001</v>
      </c>
      <c r="AD19" s="6">
        <v>1141447.79</v>
      </c>
      <c r="AE19" s="6">
        <v>1108095.94</v>
      </c>
      <c r="AF19" s="6">
        <v>1113198.42</v>
      </c>
      <c r="AG19" s="6">
        <v>1146081.51</v>
      </c>
      <c r="AH19" s="6">
        <v>975564.94</v>
      </c>
      <c r="AI19" s="6">
        <v>1020643.52</v>
      </c>
      <c r="AJ19" s="6">
        <v>1198275.45</v>
      </c>
      <c r="AK19" s="6">
        <v>1294775.2</v>
      </c>
      <c r="AL19" s="6">
        <v>1135785.74</v>
      </c>
      <c r="AM19" s="6">
        <v>1313417.6599999999</v>
      </c>
      <c r="AN19" s="7">
        <v>1167031</v>
      </c>
      <c r="AO19" s="6">
        <v>49545</v>
      </c>
      <c r="AP19" s="6">
        <v>0.23</v>
      </c>
    </row>
    <row r="20" spans="1:42" outlineLevel="3" x14ac:dyDescent="0.2">
      <c r="A20" s="4"/>
      <c r="B20" s="4"/>
      <c r="C20" s="4" t="s">
        <v>145</v>
      </c>
      <c r="D20" s="6">
        <v>3096087.64</v>
      </c>
      <c r="E20" s="6">
        <v>-181863.48</v>
      </c>
      <c r="F20" s="6">
        <v>-170825.43</v>
      </c>
      <c r="G20" s="6">
        <v>-3819646.55</v>
      </c>
      <c r="H20" s="6">
        <v>-735059.02</v>
      </c>
      <c r="I20" s="6">
        <v>-306762.40999999997</v>
      </c>
      <c r="J20" s="6">
        <v>-1457919.28</v>
      </c>
      <c r="K20" s="6">
        <v>-1297742.03</v>
      </c>
      <c r="L20" s="6">
        <v>481216.31</v>
      </c>
      <c r="M20" s="6">
        <v>-853221.89</v>
      </c>
      <c r="N20" s="6">
        <v>-481216.31</v>
      </c>
      <c r="O20" s="6">
        <v>1297742.03</v>
      </c>
      <c r="P20" s="6">
        <v>36.46</v>
      </c>
      <c r="Q20" s="6">
        <v>-2.14</v>
      </c>
      <c r="R20" s="6">
        <v>-2.0099999999999998</v>
      </c>
      <c r="S20" s="6">
        <v>-44.98</v>
      </c>
      <c r="T20" s="6">
        <v>-8.66</v>
      </c>
      <c r="U20" s="6">
        <v>-3.61</v>
      </c>
      <c r="V20" s="6">
        <v>-17.170000000000002</v>
      </c>
      <c r="W20" s="6">
        <v>-15.28</v>
      </c>
      <c r="X20" s="6">
        <v>5.67</v>
      </c>
      <c r="Y20" s="6">
        <v>-10.050000000000001</v>
      </c>
      <c r="Z20" s="6">
        <v>-5.67</v>
      </c>
      <c r="AA20" s="6">
        <v>15.28</v>
      </c>
      <c r="AB20" s="6">
        <v>11587739.859999999</v>
      </c>
      <c r="AC20" s="6">
        <v>8309788.7400000002</v>
      </c>
      <c r="AD20" s="6">
        <v>8320826.79</v>
      </c>
      <c r="AE20" s="6">
        <v>4672005.68</v>
      </c>
      <c r="AF20" s="6">
        <v>7756593.2000000002</v>
      </c>
      <c r="AG20" s="6">
        <v>8184889.8099999996</v>
      </c>
      <c r="AH20" s="6">
        <v>7033732.9400000004</v>
      </c>
      <c r="AI20" s="6">
        <v>7193910.1900000004</v>
      </c>
      <c r="AJ20" s="6">
        <v>8972868.5399999991</v>
      </c>
      <c r="AK20" s="6">
        <v>7638430.3399999999</v>
      </c>
      <c r="AL20" s="6">
        <v>8010435.9100000001</v>
      </c>
      <c r="AM20" s="6">
        <v>9789394.25</v>
      </c>
      <c r="AN20" s="7">
        <v>8491652</v>
      </c>
      <c r="AO20" s="6">
        <v>82777</v>
      </c>
      <c r="AP20" s="6">
        <v>1.65</v>
      </c>
    </row>
    <row r="21" spans="1:42" outlineLevel="3" x14ac:dyDescent="0.2">
      <c r="A21" s="4"/>
      <c r="B21" s="4"/>
      <c r="C21" s="4" t="s">
        <v>146</v>
      </c>
      <c r="D21" s="6">
        <v>666898.27</v>
      </c>
      <c r="E21" s="6">
        <v>40634.639999999999</v>
      </c>
      <c r="F21" s="6">
        <v>-91428.37</v>
      </c>
      <c r="G21" s="6">
        <v>97287.85</v>
      </c>
      <c r="H21" s="6">
        <v>-184575.51</v>
      </c>
      <c r="I21" s="6">
        <v>-98582.03</v>
      </c>
      <c r="J21" s="6">
        <v>-574445.16</v>
      </c>
      <c r="K21" s="6">
        <v>-431034.52</v>
      </c>
      <c r="L21" s="6">
        <v>81238.03</v>
      </c>
      <c r="M21" s="6">
        <v>617179.6</v>
      </c>
      <c r="N21" s="6">
        <v>-81238.03</v>
      </c>
      <c r="O21" s="6">
        <v>431034.52</v>
      </c>
      <c r="P21" s="6">
        <v>15.35</v>
      </c>
      <c r="Q21" s="6">
        <v>0.94</v>
      </c>
      <c r="R21" s="6">
        <v>-2.11</v>
      </c>
      <c r="S21" s="6">
        <v>2.2400000000000002</v>
      </c>
      <c r="T21" s="6">
        <v>-4.25</v>
      </c>
      <c r="U21" s="6">
        <v>-2.27</v>
      </c>
      <c r="V21" s="6">
        <v>-13.23</v>
      </c>
      <c r="W21" s="6">
        <v>-9.92</v>
      </c>
      <c r="X21" s="6">
        <v>1.87</v>
      </c>
      <c r="Y21" s="6">
        <v>14.21</v>
      </c>
      <c r="Z21" s="6">
        <v>-1.87</v>
      </c>
      <c r="AA21" s="6">
        <v>9.92</v>
      </c>
      <c r="AB21" s="6">
        <v>5010281.55</v>
      </c>
      <c r="AC21" s="6">
        <v>4384017.92</v>
      </c>
      <c r="AD21" s="6">
        <v>4251954.91</v>
      </c>
      <c r="AE21" s="6">
        <v>4440671.13</v>
      </c>
      <c r="AF21" s="6">
        <v>4158807.77</v>
      </c>
      <c r="AG21" s="6">
        <v>4244801.25</v>
      </c>
      <c r="AH21" s="6">
        <v>3768938.12</v>
      </c>
      <c r="AI21" s="6">
        <v>3912348.77</v>
      </c>
      <c r="AJ21" s="6">
        <v>4424621.3099999996</v>
      </c>
      <c r="AK21" s="6">
        <v>4960562.8899999997</v>
      </c>
      <c r="AL21" s="6">
        <v>4262145.25</v>
      </c>
      <c r="AM21" s="6">
        <v>4774417.8</v>
      </c>
      <c r="AN21" s="7">
        <v>4343383</v>
      </c>
      <c r="AO21" s="6">
        <v>21877</v>
      </c>
      <c r="AP21" s="6">
        <v>0.85</v>
      </c>
    </row>
    <row r="22" spans="1:42" outlineLevel="3" x14ac:dyDescent="0.2">
      <c r="A22" s="4"/>
      <c r="B22" s="4"/>
      <c r="C22" s="4" t="s">
        <v>147</v>
      </c>
      <c r="D22" s="6">
        <v>179400.24</v>
      </c>
      <c r="E22" s="6">
        <v>3828.59</v>
      </c>
      <c r="F22" s="6">
        <v>-26311.01</v>
      </c>
      <c r="G22" s="6">
        <v>66017.86</v>
      </c>
      <c r="H22" s="6">
        <v>-43541.66</v>
      </c>
      <c r="I22" s="6">
        <v>-21579</v>
      </c>
      <c r="J22" s="6">
        <v>-169545.23</v>
      </c>
      <c r="K22" s="6">
        <v>-129534.88</v>
      </c>
      <c r="L22" s="6">
        <v>26737.63</v>
      </c>
      <c r="M22" s="6">
        <v>156180.66</v>
      </c>
      <c r="N22" s="6">
        <v>-26737.63</v>
      </c>
      <c r="O22" s="6">
        <v>129534.88</v>
      </c>
      <c r="P22" s="6">
        <v>16.86</v>
      </c>
      <c r="Q22" s="6">
        <v>0.36</v>
      </c>
      <c r="R22" s="6">
        <v>-2.4700000000000002</v>
      </c>
      <c r="S22" s="6">
        <v>6.2</v>
      </c>
      <c r="T22" s="6">
        <v>-4.09</v>
      </c>
      <c r="U22" s="6">
        <v>-2.0299999999999998</v>
      </c>
      <c r="V22" s="6">
        <v>-15.93</v>
      </c>
      <c r="W22" s="6">
        <v>-12.17</v>
      </c>
      <c r="X22" s="6">
        <v>2.5099999999999998</v>
      </c>
      <c r="Y22" s="6">
        <v>14.68</v>
      </c>
      <c r="Z22" s="6">
        <v>-2.5099999999999998</v>
      </c>
      <c r="AA22" s="6">
        <v>12.17</v>
      </c>
      <c r="AB22" s="6">
        <v>1243515.6599999999</v>
      </c>
      <c r="AC22" s="6">
        <v>1067944.01</v>
      </c>
      <c r="AD22" s="6">
        <v>1037804.42</v>
      </c>
      <c r="AE22" s="6">
        <v>1130133.28</v>
      </c>
      <c r="AF22" s="6">
        <v>1020573.77</v>
      </c>
      <c r="AG22" s="6">
        <v>1042536.42</v>
      </c>
      <c r="AH22" s="6">
        <v>894570.19</v>
      </c>
      <c r="AI22" s="6">
        <v>934580.54</v>
      </c>
      <c r="AJ22" s="6">
        <v>1090853.05</v>
      </c>
      <c r="AK22" s="6">
        <v>1220296.08</v>
      </c>
      <c r="AL22" s="6">
        <v>1037377.8</v>
      </c>
      <c r="AM22" s="6">
        <v>1193650.3</v>
      </c>
      <c r="AN22" s="7">
        <v>1064115</v>
      </c>
      <c r="AO22" s="6">
        <v>41430</v>
      </c>
      <c r="AP22" s="6">
        <v>0.21</v>
      </c>
    </row>
    <row r="23" spans="1:42" outlineLevel="3" x14ac:dyDescent="0.2">
      <c r="A23" s="4"/>
      <c r="B23" s="4"/>
      <c r="C23" s="4" t="s">
        <v>148</v>
      </c>
      <c r="D23" s="6">
        <v>1301809.44</v>
      </c>
      <c r="E23" s="6">
        <v>7722.59</v>
      </c>
      <c r="F23" s="6">
        <v>-79523.210000000006</v>
      </c>
      <c r="G23" s="6">
        <v>-274944.44</v>
      </c>
      <c r="H23" s="6">
        <v>-181168.03</v>
      </c>
      <c r="I23" s="6">
        <v>-95342.61</v>
      </c>
      <c r="J23" s="6">
        <v>-594448.22</v>
      </c>
      <c r="K23" s="6">
        <v>-515741.91</v>
      </c>
      <c r="L23" s="6">
        <v>114846.57</v>
      </c>
      <c r="M23" s="6">
        <v>538638.49</v>
      </c>
      <c r="N23" s="6">
        <v>-114846.57</v>
      </c>
      <c r="O23" s="6">
        <v>515741.91</v>
      </c>
      <c r="P23" s="6">
        <v>29.57</v>
      </c>
      <c r="Q23" s="6">
        <v>0.18</v>
      </c>
      <c r="R23" s="6">
        <v>-1.81</v>
      </c>
      <c r="S23" s="6">
        <v>-6.24</v>
      </c>
      <c r="T23" s="6">
        <v>-4.1100000000000003</v>
      </c>
      <c r="U23" s="6">
        <v>-2.17</v>
      </c>
      <c r="V23" s="6">
        <v>-13.5</v>
      </c>
      <c r="W23" s="6">
        <v>-11.71</v>
      </c>
      <c r="X23" s="6">
        <v>2.61</v>
      </c>
      <c r="Y23" s="6">
        <v>12.23</v>
      </c>
      <c r="Z23" s="6">
        <v>-2.61</v>
      </c>
      <c r="AA23" s="6">
        <v>11.71</v>
      </c>
      <c r="AB23" s="6">
        <v>5704505.0499999998</v>
      </c>
      <c r="AC23" s="6">
        <v>4410418.2</v>
      </c>
      <c r="AD23" s="6">
        <v>4323172.41</v>
      </c>
      <c r="AE23" s="6">
        <v>4127751.17</v>
      </c>
      <c r="AF23" s="6">
        <v>4221527.58</v>
      </c>
      <c r="AG23" s="6">
        <v>4307353.01</v>
      </c>
      <c r="AH23" s="6">
        <v>3808247.4</v>
      </c>
      <c r="AI23" s="6">
        <v>3886953.7</v>
      </c>
      <c r="AJ23" s="6">
        <v>4517542.1900000004</v>
      </c>
      <c r="AK23" s="6">
        <v>4941334.1100000003</v>
      </c>
      <c r="AL23" s="6">
        <v>4287849.04</v>
      </c>
      <c r="AM23" s="6">
        <v>4918437.53</v>
      </c>
      <c r="AN23" s="7">
        <v>4402696</v>
      </c>
      <c r="AO23" s="6">
        <v>74408</v>
      </c>
      <c r="AP23" s="6">
        <v>0.86</v>
      </c>
    </row>
    <row r="24" spans="1:42" outlineLevel="3" x14ac:dyDescent="0.2">
      <c r="A24" s="4"/>
      <c r="B24" s="4"/>
      <c r="C24" s="4" t="s">
        <v>149</v>
      </c>
      <c r="D24" s="6">
        <v>1190056.21</v>
      </c>
      <c r="E24" s="6">
        <v>18459.79</v>
      </c>
      <c r="F24" s="6">
        <v>-91657.83</v>
      </c>
      <c r="G24" s="6">
        <v>-130604.96</v>
      </c>
      <c r="H24" s="6">
        <v>-192427.27</v>
      </c>
      <c r="I24" s="6">
        <v>-107416.77</v>
      </c>
      <c r="J24" s="6">
        <v>-651688.57999999996</v>
      </c>
      <c r="K24" s="6">
        <v>-508095.89</v>
      </c>
      <c r="L24" s="6">
        <v>95534.9</v>
      </c>
      <c r="M24" s="6">
        <v>589558.13</v>
      </c>
      <c r="N24" s="6">
        <v>-95534.9</v>
      </c>
      <c r="O24" s="6">
        <v>508095.89</v>
      </c>
      <c r="P24" s="6">
        <v>24.43</v>
      </c>
      <c r="Q24" s="6">
        <v>0.38</v>
      </c>
      <c r="R24" s="6">
        <v>-1.88</v>
      </c>
      <c r="S24" s="6">
        <v>-2.68</v>
      </c>
      <c r="T24" s="6">
        <v>-3.95</v>
      </c>
      <c r="U24" s="6">
        <v>-2.21</v>
      </c>
      <c r="V24" s="6">
        <v>-13.38</v>
      </c>
      <c r="W24" s="6">
        <v>-10.43</v>
      </c>
      <c r="X24" s="6">
        <v>1.96</v>
      </c>
      <c r="Y24" s="6">
        <v>12.1</v>
      </c>
      <c r="Z24" s="6">
        <v>-1.96</v>
      </c>
      <c r="AA24" s="6">
        <v>10.43</v>
      </c>
      <c r="AB24" s="6">
        <v>6060589.5499999998</v>
      </c>
      <c r="AC24" s="6">
        <v>4888993.13</v>
      </c>
      <c r="AD24" s="6">
        <v>4778875.51</v>
      </c>
      <c r="AE24" s="6">
        <v>4739928.38</v>
      </c>
      <c r="AF24" s="6">
        <v>4678106.07</v>
      </c>
      <c r="AG24" s="6">
        <v>4763116.57</v>
      </c>
      <c r="AH24" s="6">
        <v>4218844.76</v>
      </c>
      <c r="AI24" s="6">
        <v>4362437.45</v>
      </c>
      <c r="AJ24" s="6">
        <v>4966068.24</v>
      </c>
      <c r="AK24" s="6">
        <v>5460091.4699999997</v>
      </c>
      <c r="AL24" s="6">
        <v>4774998.4400000004</v>
      </c>
      <c r="AM24" s="6">
        <v>5378629.2300000004</v>
      </c>
      <c r="AN24" s="7">
        <v>4870533</v>
      </c>
      <c r="AO24" s="6">
        <v>77099</v>
      </c>
      <c r="AP24" s="6">
        <v>0.95</v>
      </c>
    </row>
    <row r="25" spans="1:42" outlineLevel="2" x14ac:dyDescent="0.2">
      <c r="A25" s="4"/>
      <c r="B25" s="9" t="s">
        <v>150</v>
      </c>
      <c r="C25" s="9"/>
      <c r="D25" s="6">
        <v>1149432.56</v>
      </c>
      <c r="E25" s="6">
        <v>-279204.03999999998</v>
      </c>
      <c r="F25" s="6">
        <v>-131167.29999999999</v>
      </c>
      <c r="G25" s="6">
        <v>-3942558.58</v>
      </c>
      <c r="H25" s="6">
        <v>-353467.84</v>
      </c>
      <c r="I25" s="6">
        <v>-92323.34</v>
      </c>
      <c r="J25" s="6">
        <v>-1567618.41</v>
      </c>
      <c r="K25" s="6">
        <v>-1037438.96</v>
      </c>
      <c r="L25" s="6">
        <v>310403.96999999997</v>
      </c>
      <c r="M25" s="6">
        <v>-2303575.7999999998</v>
      </c>
      <c r="N25" s="6">
        <v>-310403.96999999997</v>
      </c>
      <c r="O25" s="6">
        <v>1037438.96</v>
      </c>
      <c r="P25" s="6">
        <v>12.15</v>
      </c>
      <c r="Q25" s="6">
        <v>-2.95</v>
      </c>
      <c r="R25" s="6">
        <v>-1.39</v>
      </c>
      <c r="S25" s="6">
        <v>-41.68</v>
      </c>
      <c r="T25" s="6">
        <v>-3.74</v>
      </c>
      <c r="U25" s="6">
        <v>-0.98</v>
      </c>
      <c r="V25" s="6">
        <v>-16.57</v>
      </c>
      <c r="W25" s="6">
        <v>-10.97</v>
      </c>
      <c r="X25" s="6">
        <v>3.28</v>
      </c>
      <c r="Y25" s="6">
        <v>-24.35</v>
      </c>
      <c r="Z25" s="6">
        <v>-3.28</v>
      </c>
      <c r="AA25" s="6">
        <v>10.97</v>
      </c>
      <c r="AB25" s="6">
        <v>10608787.92</v>
      </c>
      <c r="AC25" s="6">
        <v>9180151.3200000003</v>
      </c>
      <c r="AD25" s="6">
        <v>9328188.0600000005</v>
      </c>
      <c r="AE25" s="6">
        <v>5516796.7800000003</v>
      </c>
      <c r="AF25" s="6">
        <v>9105887.5199999996</v>
      </c>
      <c r="AG25" s="6">
        <v>9367032.0199999996</v>
      </c>
      <c r="AH25" s="6">
        <v>7891736.9500000002</v>
      </c>
      <c r="AI25" s="6">
        <v>8421916.4100000001</v>
      </c>
      <c r="AJ25" s="6">
        <v>9769759.3300000001</v>
      </c>
      <c r="AK25" s="6">
        <v>7155779.5700000003</v>
      </c>
      <c r="AL25" s="6">
        <v>9148951.3900000006</v>
      </c>
      <c r="AM25" s="6">
        <v>10496794.32</v>
      </c>
      <c r="AN25" s="7">
        <v>9459355</v>
      </c>
      <c r="AO25" s="6"/>
      <c r="AP25" s="6">
        <v>1.84</v>
      </c>
    </row>
    <row r="26" spans="1:42" outlineLevel="3" x14ac:dyDescent="0.2">
      <c r="A26" s="4"/>
      <c r="B26" s="4"/>
      <c r="C26" s="4" t="s">
        <v>151</v>
      </c>
      <c r="D26" s="6">
        <v>481446.72</v>
      </c>
      <c r="E26" s="6">
        <v>-9506.2099999999991</v>
      </c>
      <c r="F26" s="6">
        <v>-28954.65</v>
      </c>
      <c r="G26" s="6">
        <v>-349314.31</v>
      </c>
      <c r="H26" s="6">
        <v>-48672.77</v>
      </c>
      <c r="I26" s="6">
        <v>-28002.37</v>
      </c>
      <c r="J26" s="6">
        <v>-189370.87</v>
      </c>
      <c r="K26" s="6">
        <v>-78064.97</v>
      </c>
      <c r="L26" s="6">
        <v>4828.88</v>
      </c>
      <c r="M26" s="6">
        <v>-193420.1</v>
      </c>
      <c r="N26" s="6">
        <v>-4828.88</v>
      </c>
      <c r="O26" s="6">
        <v>78064.97</v>
      </c>
      <c r="P26" s="6">
        <v>41.09</v>
      </c>
      <c r="Q26" s="6">
        <v>-0.81</v>
      </c>
      <c r="R26" s="6">
        <v>-2.4700000000000002</v>
      </c>
      <c r="S26" s="6">
        <v>-29.81</v>
      </c>
      <c r="T26" s="6">
        <v>-4.1500000000000004</v>
      </c>
      <c r="U26" s="6">
        <v>-2.39</v>
      </c>
      <c r="V26" s="6">
        <v>-16.16</v>
      </c>
      <c r="W26" s="6">
        <v>-6.66</v>
      </c>
      <c r="X26" s="6">
        <v>0.41</v>
      </c>
      <c r="Y26" s="6">
        <v>-16.510000000000002</v>
      </c>
      <c r="Z26" s="6">
        <v>-0.41</v>
      </c>
      <c r="AA26" s="6">
        <v>6.66</v>
      </c>
      <c r="AB26" s="6">
        <v>1653121.8</v>
      </c>
      <c r="AC26" s="6">
        <v>1162168.8700000001</v>
      </c>
      <c r="AD26" s="6">
        <v>1142720.42</v>
      </c>
      <c r="AE26" s="6">
        <v>822360.77</v>
      </c>
      <c r="AF26" s="6">
        <v>1123002.3</v>
      </c>
      <c r="AG26" s="6">
        <v>1143672.71</v>
      </c>
      <c r="AH26" s="6">
        <v>982304.21</v>
      </c>
      <c r="AI26" s="6">
        <v>1093610.1100000001</v>
      </c>
      <c r="AJ26" s="6">
        <v>1176503.96</v>
      </c>
      <c r="AK26" s="6">
        <v>978254.98</v>
      </c>
      <c r="AL26" s="6">
        <v>1166846.2</v>
      </c>
      <c r="AM26" s="6">
        <v>1249740.05</v>
      </c>
      <c r="AN26" s="7">
        <v>1171675</v>
      </c>
      <c r="AO26" s="6">
        <v>19098</v>
      </c>
      <c r="AP26" s="6">
        <v>0.23</v>
      </c>
    </row>
    <row r="27" spans="1:42" outlineLevel="3" x14ac:dyDescent="0.2">
      <c r="A27" s="4"/>
      <c r="B27" s="4"/>
      <c r="C27" s="4" t="s">
        <v>152</v>
      </c>
      <c r="D27" s="6">
        <v>494893.22</v>
      </c>
      <c r="E27" s="6">
        <v>-96695.95</v>
      </c>
      <c r="F27" s="6">
        <v>-57914.57</v>
      </c>
      <c r="G27" s="6">
        <v>-1283836.5</v>
      </c>
      <c r="H27" s="6">
        <v>-250555.29</v>
      </c>
      <c r="I27" s="6">
        <v>-42747.85</v>
      </c>
      <c r="J27" s="6">
        <v>-636055.39</v>
      </c>
      <c r="K27" s="6">
        <v>-361015.01</v>
      </c>
      <c r="L27" s="6">
        <v>7800</v>
      </c>
      <c r="M27" s="6">
        <v>-672824.1</v>
      </c>
      <c r="N27" s="6">
        <v>-7800</v>
      </c>
      <c r="O27" s="6">
        <v>361015.01</v>
      </c>
      <c r="P27" s="6">
        <v>12.48</v>
      </c>
      <c r="Q27" s="6">
        <v>-2.44</v>
      </c>
      <c r="R27" s="6">
        <v>-1.46</v>
      </c>
      <c r="S27" s="6">
        <v>-32.380000000000003</v>
      </c>
      <c r="T27" s="6">
        <v>-6.32</v>
      </c>
      <c r="U27" s="6">
        <v>-1.08</v>
      </c>
      <c r="V27" s="6">
        <v>-16.04</v>
      </c>
      <c r="W27" s="6">
        <v>-9.1</v>
      </c>
      <c r="X27" s="6">
        <v>0.2</v>
      </c>
      <c r="Y27" s="6">
        <v>-16.97</v>
      </c>
      <c r="Z27" s="6">
        <v>-0.2</v>
      </c>
      <c r="AA27" s="6">
        <v>9.1</v>
      </c>
      <c r="AB27" s="6">
        <v>4460291.0199999996</v>
      </c>
      <c r="AC27" s="6">
        <v>3868701.85</v>
      </c>
      <c r="AD27" s="6">
        <v>3907483.23</v>
      </c>
      <c r="AE27" s="6">
        <v>2681561.2999999998</v>
      </c>
      <c r="AF27" s="6">
        <v>3714842.51</v>
      </c>
      <c r="AG27" s="6">
        <v>3922649.95</v>
      </c>
      <c r="AH27" s="6">
        <v>3329342.41</v>
      </c>
      <c r="AI27" s="6">
        <v>3604382.79</v>
      </c>
      <c r="AJ27" s="6">
        <v>3973197.79</v>
      </c>
      <c r="AK27" s="6">
        <v>3292573.7</v>
      </c>
      <c r="AL27" s="6">
        <v>3957597.8</v>
      </c>
      <c r="AM27" s="6">
        <v>4326412.8</v>
      </c>
      <c r="AN27" s="7">
        <v>3965398</v>
      </c>
      <c r="AO27" s="6">
        <v>9948</v>
      </c>
      <c r="AP27" s="6">
        <v>0.77</v>
      </c>
    </row>
    <row r="28" spans="1:42" outlineLevel="3" x14ac:dyDescent="0.2">
      <c r="A28" s="4"/>
      <c r="B28" s="4"/>
      <c r="C28" s="4" t="s">
        <v>153</v>
      </c>
      <c r="D28" s="6">
        <v>111576.34</v>
      </c>
      <c r="E28" s="6">
        <v>-97671.43</v>
      </c>
      <c r="F28" s="6">
        <v>-16898.96</v>
      </c>
      <c r="G28" s="6">
        <v>-1604142.38</v>
      </c>
      <c r="H28" s="6">
        <v>3333.62</v>
      </c>
      <c r="I28" s="6">
        <v>-10665.23</v>
      </c>
      <c r="J28" s="6">
        <v>-470980.29</v>
      </c>
      <c r="K28" s="6">
        <v>-353338.73</v>
      </c>
      <c r="L28" s="6">
        <v>192779.06</v>
      </c>
      <c r="M28" s="6">
        <v>-988937.93</v>
      </c>
      <c r="N28" s="6">
        <v>-192779.06</v>
      </c>
      <c r="O28" s="6">
        <v>353338.73</v>
      </c>
      <c r="P28" s="6">
        <v>3.56</v>
      </c>
      <c r="Q28" s="6">
        <v>-3.11</v>
      </c>
      <c r="R28" s="6">
        <v>-0.54</v>
      </c>
      <c r="S28" s="6">
        <v>-51.12</v>
      </c>
      <c r="T28" s="6">
        <v>0.11</v>
      </c>
      <c r="U28" s="6">
        <v>-0.34</v>
      </c>
      <c r="V28" s="6">
        <v>-15.01</v>
      </c>
      <c r="W28" s="6">
        <v>-11.26</v>
      </c>
      <c r="X28" s="6">
        <v>6.14</v>
      </c>
      <c r="Y28" s="6">
        <v>-31.51</v>
      </c>
      <c r="Z28" s="6">
        <v>-6.14</v>
      </c>
      <c r="AA28" s="6">
        <v>11.26</v>
      </c>
      <c r="AB28" s="6">
        <v>3249761.84</v>
      </c>
      <c r="AC28" s="6">
        <v>3040514.08</v>
      </c>
      <c r="AD28" s="6">
        <v>3121286.54</v>
      </c>
      <c r="AE28" s="6">
        <v>1534043.13</v>
      </c>
      <c r="AF28" s="6">
        <v>3141519.12</v>
      </c>
      <c r="AG28" s="6">
        <v>3127520.28</v>
      </c>
      <c r="AH28" s="6">
        <v>2667205.2200000002</v>
      </c>
      <c r="AI28" s="6">
        <v>2784846.77</v>
      </c>
      <c r="AJ28" s="6">
        <v>3330964.57</v>
      </c>
      <c r="AK28" s="6">
        <v>2149247.58</v>
      </c>
      <c r="AL28" s="6">
        <v>2945406.44</v>
      </c>
      <c r="AM28" s="6">
        <v>3491524.24</v>
      </c>
      <c r="AN28" s="7">
        <v>3138186</v>
      </c>
      <c r="AO28" s="6">
        <v>37000</v>
      </c>
      <c r="AP28" s="6">
        <v>0.61</v>
      </c>
    </row>
    <row r="29" spans="1:42" outlineLevel="3" x14ac:dyDescent="0.2">
      <c r="A29" s="4"/>
      <c r="B29" s="4"/>
      <c r="C29" s="4" t="s">
        <v>154</v>
      </c>
      <c r="D29" s="6">
        <v>61516.28</v>
      </c>
      <c r="E29" s="6">
        <v>-75330.460000000006</v>
      </c>
      <c r="F29" s="6">
        <v>-27399.119999999999</v>
      </c>
      <c r="G29" s="6">
        <v>-705265.4</v>
      </c>
      <c r="H29" s="6">
        <v>-57573.4</v>
      </c>
      <c r="I29" s="6">
        <v>-10907.9</v>
      </c>
      <c r="J29" s="6">
        <v>-271211.87</v>
      </c>
      <c r="K29" s="6">
        <v>-245020.25</v>
      </c>
      <c r="L29" s="6">
        <v>104996.03</v>
      </c>
      <c r="M29" s="6">
        <v>-448393.68</v>
      </c>
      <c r="N29" s="6">
        <v>-104996.03</v>
      </c>
      <c r="O29" s="6">
        <v>245020.25</v>
      </c>
      <c r="P29" s="6">
        <v>5.2</v>
      </c>
      <c r="Q29" s="6">
        <v>-6.36</v>
      </c>
      <c r="R29" s="6">
        <v>-2.31</v>
      </c>
      <c r="S29" s="6">
        <v>-59.56</v>
      </c>
      <c r="T29" s="6">
        <v>-4.8600000000000003</v>
      </c>
      <c r="U29" s="6">
        <v>-0.92</v>
      </c>
      <c r="V29" s="6">
        <v>-22.9</v>
      </c>
      <c r="W29" s="6">
        <v>-20.69</v>
      </c>
      <c r="X29" s="6">
        <v>8.8699999999999992</v>
      </c>
      <c r="Y29" s="6">
        <v>-37.869999999999997</v>
      </c>
      <c r="Z29" s="6">
        <v>-8.8699999999999992</v>
      </c>
      <c r="AA29" s="6">
        <v>20.69</v>
      </c>
      <c r="AB29" s="6">
        <v>1245613.26</v>
      </c>
      <c r="AC29" s="6">
        <v>1108766.52</v>
      </c>
      <c r="AD29" s="6">
        <v>1156697.8700000001</v>
      </c>
      <c r="AE29" s="6">
        <v>478831.59</v>
      </c>
      <c r="AF29" s="6">
        <v>1126523.58</v>
      </c>
      <c r="AG29" s="6">
        <v>1173189.0900000001</v>
      </c>
      <c r="AH29" s="6">
        <v>912885.12</v>
      </c>
      <c r="AI29" s="6">
        <v>939076.73</v>
      </c>
      <c r="AJ29" s="6">
        <v>1289093.02</v>
      </c>
      <c r="AK29" s="6">
        <v>735703.31</v>
      </c>
      <c r="AL29" s="6">
        <v>1079100.95</v>
      </c>
      <c r="AM29" s="6">
        <v>1429117.23</v>
      </c>
      <c r="AN29" s="7">
        <v>1184097</v>
      </c>
      <c r="AO29" s="6">
        <v>7646</v>
      </c>
      <c r="AP29" s="6">
        <v>0.23</v>
      </c>
    </row>
    <row r="30" spans="1:42" outlineLevel="2" x14ac:dyDescent="0.2">
      <c r="A30" s="4"/>
      <c r="B30" s="9" t="s">
        <v>155</v>
      </c>
      <c r="C30" s="9"/>
      <c r="D30" s="6">
        <v>2158059.14</v>
      </c>
      <c r="E30" s="6">
        <v>-114035.14</v>
      </c>
      <c r="F30" s="6">
        <v>-94450</v>
      </c>
      <c r="G30" s="6">
        <v>-2160883.7200000002</v>
      </c>
      <c r="H30" s="6">
        <v>-350014.86</v>
      </c>
      <c r="I30" s="6">
        <v>-245181.97</v>
      </c>
      <c r="J30" s="6">
        <v>-920046.24</v>
      </c>
      <c r="K30" s="6">
        <v>-873605.44</v>
      </c>
      <c r="L30" s="6">
        <v>308989.08</v>
      </c>
      <c r="M30" s="6">
        <v>-235535.43</v>
      </c>
      <c r="N30" s="6">
        <v>-308989.08</v>
      </c>
      <c r="O30" s="6">
        <v>873605.44</v>
      </c>
      <c r="P30" s="6">
        <v>29.99</v>
      </c>
      <c r="Q30" s="6">
        <v>-1.58</v>
      </c>
      <c r="R30" s="6">
        <v>-1.31</v>
      </c>
      <c r="S30" s="6">
        <v>-30.03</v>
      </c>
      <c r="T30" s="6">
        <v>-4.8600000000000003</v>
      </c>
      <c r="U30" s="6">
        <v>-3.41</v>
      </c>
      <c r="V30" s="6">
        <v>-12.79</v>
      </c>
      <c r="W30" s="6">
        <v>-12.14</v>
      </c>
      <c r="X30" s="6">
        <v>4.29</v>
      </c>
      <c r="Y30" s="6">
        <v>-3.27</v>
      </c>
      <c r="Z30" s="6">
        <v>-4.29</v>
      </c>
      <c r="AA30" s="6">
        <v>12.14</v>
      </c>
      <c r="AB30" s="6">
        <v>9353774.6300000008</v>
      </c>
      <c r="AC30" s="6">
        <v>7081680.3499999996</v>
      </c>
      <c r="AD30" s="6">
        <v>7101265.4800000004</v>
      </c>
      <c r="AE30" s="6">
        <v>5034831.7699999996</v>
      </c>
      <c r="AF30" s="6">
        <v>6845700.6299999999</v>
      </c>
      <c r="AG30" s="6">
        <v>6950533.5199999996</v>
      </c>
      <c r="AH30" s="6">
        <v>6275669.2400000002</v>
      </c>
      <c r="AI30" s="6">
        <v>6322110.04</v>
      </c>
      <c r="AJ30" s="6">
        <v>7504704.5700000003</v>
      </c>
      <c r="AK30" s="6">
        <v>6960180.0499999998</v>
      </c>
      <c r="AL30" s="6">
        <v>6886726.4000000004</v>
      </c>
      <c r="AM30" s="6">
        <v>8069320.9199999999</v>
      </c>
      <c r="AN30" s="7">
        <v>7195715</v>
      </c>
      <c r="AO30" s="6"/>
      <c r="AP30" s="6">
        <v>1.4</v>
      </c>
    </row>
    <row r="31" spans="1:42" outlineLevel="3" x14ac:dyDescent="0.2">
      <c r="A31" s="4"/>
      <c r="B31" s="4"/>
      <c r="C31" s="4" t="s">
        <v>156</v>
      </c>
      <c r="D31" s="6">
        <v>1549145.95</v>
      </c>
      <c r="E31" s="6">
        <v>-73570.899999999994</v>
      </c>
      <c r="F31" s="6">
        <v>-72525.27</v>
      </c>
      <c r="G31" s="6">
        <v>-1619144.5</v>
      </c>
      <c r="H31" s="6">
        <v>-275132.71000000002</v>
      </c>
      <c r="I31" s="6">
        <v>-192722.12</v>
      </c>
      <c r="J31" s="6">
        <v>-694610.27</v>
      </c>
      <c r="K31" s="6">
        <v>-616176.64000000001</v>
      </c>
      <c r="L31" s="6">
        <v>220523.31</v>
      </c>
      <c r="M31" s="6">
        <v>-173246</v>
      </c>
      <c r="N31" s="6">
        <v>-220523.31</v>
      </c>
      <c r="O31" s="6">
        <v>616176.64000000001</v>
      </c>
      <c r="P31" s="6">
        <v>28.88</v>
      </c>
      <c r="Q31" s="6">
        <v>-1.37</v>
      </c>
      <c r="R31" s="6">
        <v>-1.35</v>
      </c>
      <c r="S31" s="6">
        <v>-30.19</v>
      </c>
      <c r="T31" s="6">
        <v>-5.13</v>
      </c>
      <c r="U31" s="6">
        <v>-3.59</v>
      </c>
      <c r="V31" s="6">
        <v>-12.95</v>
      </c>
      <c r="W31" s="6">
        <v>-11.49</v>
      </c>
      <c r="X31" s="6">
        <v>4.1100000000000003</v>
      </c>
      <c r="Y31" s="6">
        <v>-3.23</v>
      </c>
      <c r="Z31" s="6">
        <v>-4.1100000000000003</v>
      </c>
      <c r="AA31" s="6">
        <v>11.49</v>
      </c>
      <c r="AB31" s="6">
        <v>6912673.5599999996</v>
      </c>
      <c r="AC31" s="6">
        <v>5289956.71</v>
      </c>
      <c r="AD31" s="6">
        <v>5291002.34</v>
      </c>
      <c r="AE31" s="6">
        <v>3744383.11</v>
      </c>
      <c r="AF31" s="6">
        <v>5088394.9000000004</v>
      </c>
      <c r="AG31" s="6">
        <v>5170805.49</v>
      </c>
      <c r="AH31" s="6">
        <v>4668917.34</v>
      </c>
      <c r="AI31" s="6">
        <v>4747350.96</v>
      </c>
      <c r="AJ31" s="6">
        <v>5584050.9199999999</v>
      </c>
      <c r="AK31" s="6">
        <v>5190281.6100000003</v>
      </c>
      <c r="AL31" s="6">
        <v>5143004.3</v>
      </c>
      <c r="AM31" s="6">
        <v>5979704.25</v>
      </c>
      <c r="AN31" s="7">
        <v>5363528</v>
      </c>
      <c r="AO31" s="6">
        <v>7049</v>
      </c>
      <c r="AP31" s="6">
        <v>1.05</v>
      </c>
    </row>
    <row r="32" spans="1:42" outlineLevel="3" x14ac:dyDescent="0.2">
      <c r="A32" s="4"/>
      <c r="B32" s="4"/>
      <c r="C32" s="4" t="s">
        <v>157</v>
      </c>
      <c r="D32" s="6">
        <v>608913.18999999994</v>
      </c>
      <c r="E32" s="6">
        <v>-40464.239999999998</v>
      </c>
      <c r="F32" s="6">
        <v>-21924.73</v>
      </c>
      <c r="G32" s="6">
        <v>-541739.22</v>
      </c>
      <c r="H32" s="6">
        <v>-74882.149999999994</v>
      </c>
      <c r="I32" s="6">
        <v>-52459.85</v>
      </c>
      <c r="J32" s="6">
        <v>-225435.97</v>
      </c>
      <c r="K32" s="6">
        <v>-257428.79</v>
      </c>
      <c r="L32" s="6">
        <v>88465.78</v>
      </c>
      <c r="M32" s="6">
        <v>-62289.43</v>
      </c>
      <c r="N32" s="6">
        <v>-88465.78</v>
      </c>
      <c r="O32" s="6">
        <v>257428.79</v>
      </c>
      <c r="P32" s="6">
        <v>33.229999999999997</v>
      </c>
      <c r="Q32" s="6">
        <v>-2.21</v>
      </c>
      <c r="R32" s="6">
        <v>-1.2</v>
      </c>
      <c r="S32" s="6">
        <v>-29.57</v>
      </c>
      <c r="T32" s="6">
        <v>-4.09</v>
      </c>
      <c r="U32" s="6">
        <v>-2.86</v>
      </c>
      <c r="V32" s="6">
        <v>-12.3</v>
      </c>
      <c r="W32" s="6">
        <v>-14.05</v>
      </c>
      <c r="X32" s="6">
        <v>4.83</v>
      </c>
      <c r="Y32" s="6">
        <v>-3.4</v>
      </c>
      <c r="Z32" s="6">
        <v>-4.83</v>
      </c>
      <c r="AA32" s="6">
        <v>14.05</v>
      </c>
      <c r="AB32" s="6">
        <v>2441101.06</v>
      </c>
      <c r="AC32" s="6">
        <v>1791723.63</v>
      </c>
      <c r="AD32" s="6">
        <v>1810263.14</v>
      </c>
      <c r="AE32" s="6">
        <v>1290448.6499999999</v>
      </c>
      <c r="AF32" s="6">
        <v>1757305.73</v>
      </c>
      <c r="AG32" s="6">
        <v>1779728.03</v>
      </c>
      <c r="AH32" s="6">
        <v>1606751.9</v>
      </c>
      <c r="AI32" s="6">
        <v>1574759.08</v>
      </c>
      <c r="AJ32" s="6">
        <v>1920653.65</v>
      </c>
      <c r="AK32" s="6">
        <v>1769898.44</v>
      </c>
      <c r="AL32" s="6">
        <v>1743722.1</v>
      </c>
      <c r="AM32" s="6">
        <v>2089616.67</v>
      </c>
      <c r="AN32" s="7">
        <v>1832188</v>
      </c>
      <c r="AO32" s="6">
        <v>11888</v>
      </c>
      <c r="AP32" s="6">
        <v>0.36</v>
      </c>
    </row>
    <row r="33" spans="1:42" outlineLevel="2" x14ac:dyDescent="0.2">
      <c r="A33" s="4"/>
      <c r="B33" s="9" t="s">
        <v>158</v>
      </c>
      <c r="C33" s="9"/>
      <c r="D33" s="6">
        <v>4578322.37</v>
      </c>
      <c r="E33" s="6">
        <v>-251368.88</v>
      </c>
      <c r="F33" s="6">
        <v>-498054.57</v>
      </c>
      <c r="G33" s="6">
        <v>-8999098.4399999995</v>
      </c>
      <c r="H33" s="6">
        <v>-1648792.37</v>
      </c>
      <c r="I33" s="6">
        <v>-415777.71</v>
      </c>
      <c r="J33" s="6">
        <v>-4414909.1399999997</v>
      </c>
      <c r="K33" s="6">
        <v>-2755568.07</v>
      </c>
      <c r="L33" s="6">
        <v>254514.71</v>
      </c>
      <c r="M33" s="6">
        <v>-4393480.7300000004</v>
      </c>
      <c r="N33" s="6">
        <v>-254514.71</v>
      </c>
      <c r="O33" s="6">
        <v>2755568.07</v>
      </c>
      <c r="P33" s="6">
        <v>17.79</v>
      </c>
      <c r="Q33" s="6">
        <v>-0.98</v>
      </c>
      <c r="R33" s="6">
        <v>-1.94</v>
      </c>
      <c r="S33" s="6">
        <v>-34.97</v>
      </c>
      <c r="T33" s="6">
        <v>-6.41</v>
      </c>
      <c r="U33" s="6">
        <v>-1.62</v>
      </c>
      <c r="V33" s="6">
        <v>-17.16</v>
      </c>
      <c r="W33" s="6">
        <v>-10.71</v>
      </c>
      <c r="X33" s="6">
        <v>0.99</v>
      </c>
      <c r="Y33" s="6">
        <v>-17.07</v>
      </c>
      <c r="Z33" s="6">
        <v>-0.99</v>
      </c>
      <c r="AA33" s="6">
        <v>10.71</v>
      </c>
      <c r="AB33" s="6">
        <v>30312009.469999999</v>
      </c>
      <c r="AC33" s="6">
        <v>25482318.23</v>
      </c>
      <c r="AD33" s="6">
        <v>25235632.530000001</v>
      </c>
      <c r="AE33" s="6">
        <v>16734588.66</v>
      </c>
      <c r="AF33" s="6">
        <v>24084894.73</v>
      </c>
      <c r="AG33" s="6">
        <v>25317909.399999999</v>
      </c>
      <c r="AH33" s="6">
        <v>21318777.960000001</v>
      </c>
      <c r="AI33" s="6">
        <v>22978119.030000001</v>
      </c>
      <c r="AJ33" s="6">
        <v>25988201.809999999</v>
      </c>
      <c r="AK33" s="6">
        <v>21340206.370000001</v>
      </c>
      <c r="AL33" s="6">
        <v>25479172.390000001</v>
      </c>
      <c r="AM33" s="6">
        <v>28489255.170000002</v>
      </c>
      <c r="AN33" s="7">
        <v>25733687</v>
      </c>
      <c r="AO33" s="6"/>
      <c r="AP33" s="6">
        <v>5.01</v>
      </c>
    </row>
    <row r="34" spans="1:42" outlineLevel="3" x14ac:dyDescent="0.2">
      <c r="A34" s="4"/>
      <c r="B34" s="4"/>
      <c r="C34" s="4" t="s">
        <v>159</v>
      </c>
      <c r="D34" s="6">
        <v>1767513.4</v>
      </c>
      <c r="E34" s="6">
        <v>-146941.35999999999</v>
      </c>
      <c r="F34" s="6">
        <v>-25578.240000000002</v>
      </c>
      <c r="G34" s="6">
        <v>-2068578.26</v>
      </c>
      <c r="H34" s="6">
        <v>-274535.18</v>
      </c>
      <c r="I34" s="6">
        <v>-17501.740000000002</v>
      </c>
      <c r="J34" s="6">
        <v>-823619.99</v>
      </c>
      <c r="K34" s="6">
        <v>-502523.25</v>
      </c>
      <c r="L34" s="6">
        <v>-19276.8</v>
      </c>
      <c r="M34" s="6">
        <v>-952012.71</v>
      </c>
      <c r="N34" s="6">
        <v>19276.8</v>
      </c>
      <c r="O34" s="6">
        <v>502523.25</v>
      </c>
      <c r="P34" s="6">
        <v>30.12</v>
      </c>
      <c r="Q34" s="6">
        <v>-2.5</v>
      </c>
      <c r="R34" s="6">
        <v>-0.44</v>
      </c>
      <c r="S34" s="6">
        <v>-35.25</v>
      </c>
      <c r="T34" s="6">
        <v>-4.68</v>
      </c>
      <c r="U34" s="6">
        <v>-0.3</v>
      </c>
      <c r="V34" s="6">
        <v>-14.03</v>
      </c>
      <c r="W34" s="6">
        <v>-8.56</v>
      </c>
      <c r="X34" s="6">
        <v>-0.33</v>
      </c>
      <c r="Y34" s="6">
        <v>-16.22</v>
      </c>
      <c r="Z34" s="6">
        <v>0.33</v>
      </c>
      <c r="AA34" s="6">
        <v>8.56</v>
      </c>
      <c r="AB34" s="6">
        <v>7636647.6500000004</v>
      </c>
      <c r="AC34" s="6">
        <v>5722192.8899999997</v>
      </c>
      <c r="AD34" s="6">
        <v>5843556.0099999998</v>
      </c>
      <c r="AE34" s="6">
        <v>3800555.99</v>
      </c>
      <c r="AF34" s="6">
        <v>5594599.0800000001</v>
      </c>
      <c r="AG34" s="6">
        <v>5851632.5099999998</v>
      </c>
      <c r="AH34" s="6">
        <v>5045514.2699999996</v>
      </c>
      <c r="AI34" s="6">
        <v>5366611</v>
      </c>
      <c r="AJ34" s="6">
        <v>5849857.4500000002</v>
      </c>
      <c r="AK34" s="6">
        <v>4917121.55</v>
      </c>
      <c r="AL34" s="6">
        <v>5888411.0499999998</v>
      </c>
      <c r="AM34" s="6">
        <v>6371657.5099999998</v>
      </c>
      <c r="AN34" s="7">
        <v>5869134</v>
      </c>
      <c r="AO34" s="6">
        <v>31129</v>
      </c>
      <c r="AP34" s="6">
        <v>1.1399999999999999</v>
      </c>
    </row>
    <row r="35" spans="1:42" outlineLevel="3" x14ac:dyDescent="0.2">
      <c r="A35" s="4"/>
      <c r="B35" s="4"/>
      <c r="C35" s="4" t="s">
        <v>160</v>
      </c>
      <c r="D35" s="6">
        <v>1080351.3500000001</v>
      </c>
      <c r="E35" s="6">
        <v>-68221.240000000005</v>
      </c>
      <c r="F35" s="6">
        <v>-102147.23</v>
      </c>
      <c r="G35" s="6">
        <v>-1858791.74</v>
      </c>
      <c r="H35" s="6">
        <v>-321123.08</v>
      </c>
      <c r="I35" s="6">
        <v>-88300.12</v>
      </c>
      <c r="J35" s="6">
        <v>-859330.81</v>
      </c>
      <c r="K35" s="6">
        <v>-558567.53</v>
      </c>
      <c r="L35" s="6">
        <v>141532.29</v>
      </c>
      <c r="M35" s="6">
        <v>-803396.78</v>
      </c>
      <c r="N35" s="6">
        <v>-141532.29</v>
      </c>
      <c r="O35" s="6">
        <v>558567.53</v>
      </c>
      <c r="P35" s="6">
        <v>25.92</v>
      </c>
      <c r="Q35" s="6">
        <v>-1.64</v>
      </c>
      <c r="R35" s="6">
        <v>-2.4500000000000002</v>
      </c>
      <c r="S35" s="6">
        <v>-44.6</v>
      </c>
      <c r="T35" s="6">
        <v>-7.7</v>
      </c>
      <c r="U35" s="6">
        <v>-2.12</v>
      </c>
      <c r="V35" s="6">
        <v>-20.62</v>
      </c>
      <c r="W35" s="6">
        <v>-13.4</v>
      </c>
      <c r="X35" s="6">
        <v>3.4</v>
      </c>
      <c r="Y35" s="6">
        <v>-19.28</v>
      </c>
      <c r="Z35" s="6">
        <v>-3.4</v>
      </c>
      <c r="AA35" s="6">
        <v>13.4</v>
      </c>
      <c r="AB35" s="6">
        <v>5248424.8099999996</v>
      </c>
      <c r="AC35" s="6">
        <v>4099852.23</v>
      </c>
      <c r="AD35" s="6">
        <v>4065926.23</v>
      </c>
      <c r="AE35" s="6">
        <v>2309281.73</v>
      </c>
      <c r="AF35" s="6">
        <v>3846950.39</v>
      </c>
      <c r="AG35" s="6">
        <v>4079773.34</v>
      </c>
      <c r="AH35" s="6">
        <v>3308742.66</v>
      </c>
      <c r="AI35" s="6">
        <v>3609505.94</v>
      </c>
      <c r="AJ35" s="6">
        <v>4309605.75</v>
      </c>
      <c r="AK35" s="6">
        <v>3364676.68</v>
      </c>
      <c r="AL35" s="6">
        <v>4026541.18</v>
      </c>
      <c r="AM35" s="6">
        <v>4726640.99</v>
      </c>
      <c r="AN35" s="7">
        <v>4168073</v>
      </c>
      <c r="AO35" s="6">
        <v>15713</v>
      </c>
      <c r="AP35" s="6">
        <v>0.81</v>
      </c>
    </row>
    <row r="36" spans="1:42" outlineLevel="3" x14ac:dyDescent="0.2">
      <c r="A36" s="4"/>
      <c r="B36" s="4"/>
      <c r="C36" s="4" t="s">
        <v>161</v>
      </c>
      <c r="D36" s="6">
        <v>135268.57999999999</v>
      </c>
      <c r="E36" s="6">
        <v>-1907.54</v>
      </c>
      <c r="F36" s="6">
        <v>-40420.61</v>
      </c>
      <c r="G36" s="6">
        <v>-636612.6</v>
      </c>
      <c r="H36" s="6">
        <v>-122118.69</v>
      </c>
      <c r="I36" s="6">
        <v>-40054.199999999997</v>
      </c>
      <c r="J36" s="6">
        <v>-351347.89</v>
      </c>
      <c r="K36" s="6">
        <v>-184595.16</v>
      </c>
      <c r="L36" s="6">
        <v>30850.06</v>
      </c>
      <c r="M36" s="6">
        <v>-311051.84999999998</v>
      </c>
      <c r="N36" s="6">
        <v>-30850.06</v>
      </c>
      <c r="O36" s="6">
        <v>184595.16</v>
      </c>
      <c r="P36" s="6">
        <v>7.21</v>
      </c>
      <c r="Q36" s="6">
        <v>-0.1</v>
      </c>
      <c r="R36" s="6">
        <v>-2.15</v>
      </c>
      <c r="S36" s="6">
        <v>-33.92</v>
      </c>
      <c r="T36" s="6">
        <v>-6.51</v>
      </c>
      <c r="U36" s="6">
        <v>-2.13</v>
      </c>
      <c r="V36" s="6">
        <v>-18.72</v>
      </c>
      <c r="W36" s="6">
        <v>-9.84</v>
      </c>
      <c r="X36" s="6">
        <v>1.64</v>
      </c>
      <c r="Y36" s="6">
        <v>-16.579999999999998</v>
      </c>
      <c r="Z36" s="6">
        <v>-1.64</v>
      </c>
      <c r="AA36" s="6">
        <v>9.84</v>
      </c>
      <c r="AB36" s="6">
        <v>2011870.23</v>
      </c>
      <c r="AC36" s="6">
        <v>1874694.12</v>
      </c>
      <c r="AD36" s="6">
        <v>1836181.04</v>
      </c>
      <c r="AE36" s="6">
        <v>1239989.05</v>
      </c>
      <c r="AF36" s="6">
        <v>1754482.96</v>
      </c>
      <c r="AG36" s="6">
        <v>1836547.45</v>
      </c>
      <c r="AH36" s="6">
        <v>1525253.76</v>
      </c>
      <c r="AI36" s="6">
        <v>1692006.5</v>
      </c>
      <c r="AJ36" s="6">
        <v>1907451.72</v>
      </c>
      <c r="AK36" s="6">
        <v>1565549.8</v>
      </c>
      <c r="AL36" s="6">
        <v>1845751.59</v>
      </c>
      <c r="AM36" s="6">
        <v>2061196.81</v>
      </c>
      <c r="AN36" s="7">
        <v>1876602</v>
      </c>
      <c r="AO36" s="6">
        <v>10749</v>
      </c>
      <c r="AP36" s="6">
        <v>0.37</v>
      </c>
    </row>
    <row r="37" spans="1:42" outlineLevel="3" x14ac:dyDescent="0.2">
      <c r="A37" s="4"/>
      <c r="B37" s="4"/>
      <c r="C37" s="4" t="s">
        <v>162</v>
      </c>
      <c r="D37" s="6">
        <v>275670.51</v>
      </c>
      <c r="E37" s="6">
        <v>-8920.25</v>
      </c>
      <c r="F37" s="6">
        <v>-44516.12</v>
      </c>
      <c r="G37" s="6">
        <v>-778532.59</v>
      </c>
      <c r="H37" s="6">
        <v>-138075.47</v>
      </c>
      <c r="I37" s="6">
        <v>-41886.47</v>
      </c>
      <c r="J37" s="6">
        <v>-400452.98</v>
      </c>
      <c r="K37" s="6">
        <v>-239822.68</v>
      </c>
      <c r="L37" s="6">
        <v>49223.92</v>
      </c>
      <c r="M37" s="6">
        <v>-355070.68</v>
      </c>
      <c r="N37" s="6">
        <v>-49223.92</v>
      </c>
      <c r="O37" s="6">
        <v>239822.68</v>
      </c>
      <c r="P37" s="6">
        <v>13.04</v>
      </c>
      <c r="Q37" s="6">
        <v>-0.42</v>
      </c>
      <c r="R37" s="6">
        <v>-2.11</v>
      </c>
      <c r="S37" s="6">
        <v>-36.840000000000003</v>
      </c>
      <c r="T37" s="6">
        <v>-6.53</v>
      </c>
      <c r="U37" s="6">
        <v>-1.98</v>
      </c>
      <c r="V37" s="6">
        <v>-18.95</v>
      </c>
      <c r="W37" s="6">
        <v>-11.35</v>
      </c>
      <c r="X37" s="6">
        <v>2.33</v>
      </c>
      <c r="Y37" s="6">
        <v>-16.8</v>
      </c>
      <c r="Z37" s="6">
        <v>-2.33</v>
      </c>
      <c r="AA37" s="6">
        <v>11.35</v>
      </c>
      <c r="AB37" s="6">
        <v>2389019.5099999998</v>
      </c>
      <c r="AC37" s="6">
        <v>2104428.7599999998</v>
      </c>
      <c r="AD37" s="6">
        <v>2068832.89</v>
      </c>
      <c r="AE37" s="6">
        <v>1334816.42</v>
      </c>
      <c r="AF37" s="6">
        <v>1975273.54</v>
      </c>
      <c r="AG37" s="6">
        <v>2071462.54</v>
      </c>
      <c r="AH37" s="6">
        <v>1712896.03</v>
      </c>
      <c r="AI37" s="6">
        <v>1873526.33</v>
      </c>
      <c r="AJ37" s="6">
        <v>2162572.9300000002</v>
      </c>
      <c r="AK37" s="6">
        <v>1758278.33</v>
      </c>
      <c r="AL37" s="6">
        <v>2064125.09</v>
      </c>
      <c r="AM37" s="6">
        <v>2353171.69</v>
      </c>
      <c r="AN37" s="7">
        <v>2113349</v>
      </c>
      <c r="AO37" s="6">
        <v>19775</v>
      </c>
      <c r="AP37" s="6">
        <v>0.41</v>
      </c>
    </row>
    <row r="38" spans="1:42" outlineLevel="3" x14ac:dyDescent="0.2">
      <c r="A38" s="4"/>
      <c r="B38" s="4"/>
      <c r="C38" s="4" t="s">
        <v>163</v>
      </c>
      <c r="D38" s="6">
        <v>827045.19</v>
      </c>
      <c r="E38" s="6">
        <v>-41111.18</v>
      </c>
      <c r="F38" s="6">
        <v>-92223.18</v>
      </c>
      <c r="G38" s="6">
        <v>-1702089.56</v>
      </c>
      <c r="H38" s="6">
        <v>-263760.31</v>
      </c>
      <c r="I38" s="6">
        <v>-97678.51</v>
      </c>
      <c r="J38" s="6">
        <v>-801062.8</v>
      </c>
      <c r="K38" s="6">
        <v>-453631.88</v>
      </c>
      <c r="L38" s="6">
        <v>89289.12</v>
      </c>
      <c r="M38" s="6">
        <v>-779259.56</v>
      </c>
      <c r="N38" s="6">
        <v>-89289.12</v>
      </c>
      <c r="O38" s="6">
        <v>453631.88</v>
      </c>
      <c r="P38" s="6">
        <v>18.05</v>
      </c>
      <c r="Q38" s="6">
        <v>-0.9</v>
      </c>
      <c r="R38" s="6">
        <v>-2.0099999999999998</v>
      </c>
      <c r="S38" s="6">
        <v>-37.15</v>
      </c>
      <c r="T38" s="6">
        <v>-5.76</v>
      </c>
      <c r="U38" s="6">
        <v>-2.13</v>
      </c>
      <c r="V38" s="6">
        <v>-17.489999999999998</v>
      </c>
      <c r="W38" s="6">
        <v>-9.9</v>
      </c>
      <c r="X38" s="6">
        <v>1.95</v>
      </c>
      <c r="Y38" s="6">
        <v>-17.010000000000002</v>
      </c>
      <c r="Z38" s="6">
        <v>-1.95</v>
      </c>
      <c r="AA38" s="6">
        <v>9.9</v>
      </c>
      <c r="AB38" s="6">
        <v>5408408.8300000001</v>
      </c>
      <c r="AC38" s="6">
        <v>4540252.46</v>
      </c>
      <c r="AD38" s="6">
        <v>4489140.46</v>
      </c>
      <c r="AE38" s="6">
        <v>2879274.08</v>
      </c>
      <c r="AF38" s="6">
        <v>4317603.34</v>
      </c>
      <c r="AG38" s="6">
        <v>4483685.1399999997</v>
      </c>
      <c r="AH38" s="6">
        <v>3780300.84</v>
      </c>
      <c r="AI38" s="6">
        <v>4127731.76</v>
      </c>
      <c r="AJ38" s="6">
        <v>4670652.76</v>
      </c>
      <c r="AK38" s="6">
        <v>3802104.09</v>
      </c>
      <c r="AL38" s="6">
        <v>4492074.53</v>
      </c>
      <c r="AM38" s="6">
        <v>5034995.53</v>
      </c>
      <c r="AN38" s="7">
        <v>4581364</v>
      </c>
      <c r="AO38" s="6">
        <v>18536</v>
      </c>
      <c r="AP38" s="6">
        <v>0.89</v>
      </c>
    </row>
    <row r="39" spans="1:42" outlineLevel="3" x14ac:dyDescent="0.2">
      <c r="A39" s="4"/>
      <c r="B39" s="4"/>
      <c r="C39" s="4" t="s">
        <v>164</v>
      </c>
      <c r="D39" s="6">
        <v>420568.34</v>
      </c>
      <c r="E39" s="6">
        <v>-24237.53</v>
      </c>
      <c r="F39" s="6">
        <v>-36366.660000000003</v>
      </c>
      <c r="G39" s="6">
        <v>-693507.05</v>
      </c>
      <c r="H39" s="6">
        <v>-119190.94</v>
      </c>
      <c r="I39" s="6">
        <v>-38090.33</v>
      </c>
      <c r="J39" s="6">
        <v>-351161.55</v>
      </c>
      <c r="K39" s="6">
        <v>-218058.14</v>
      </c>
      <c r="L39" s="6">
        <v>51967.62</v>
      </c>
      <c r="M39" s="6">
        <v>-316858.03000000003</v>
      </c>
      <c r="N39" s="6">
        <v>-51967.62</v>
      </c>
      <c r="O39" s="6">
        <v>218058.14</v>
      </c>
      <c r="P39" s="6">
        <v>24.26</v>
      </c>
      <c r="Q39" s="6">
        <v>-1.4</v>
      </c>
      <c r="R39" s="6">
        <v>-2.1</v>
      </c>
      <c r="S39" s="6">
        <v>-40.01</v>
      </c>
      <c r="T39" s="6">
        <v>-6.88</v>
      </c>
      <c r="U39" s="6">
        <v>-2.2000000000000002</v>
      </c>
      <c r="V39" s="6">
        <v>-20.260000000000002</v>
      </c>
      <c r="W39" s="6">
        <v>-12.58</v>
      </c>
      <c r="X39" s="6">
        <v>3</v>
      </c>
      <c r="Y39" s="6">
        <v>-18.28</v>
      </c>
      <c r="Z39" s="6">
        <v>-3</v>
      </c>
      <c r="AA39" s="6">
        <v>12.58</v>
      </c>
      <c r="AB39" s="6">
        <v>2154043.8199999998</v>
      </c>
      <c r="AC39" s="6">
        <v>1709237.95</v>
      </c>
      <c r="AD39" s="6">
        <v>1697108.82</v>
      </c>
      <c r="AE39" s="6">
        <v>1039968.43</v>
      </c>
      <c r="AF39" s="6">
        <v>1614284.54</v>
      </c>
      <c r="AG39" s="6">
        <v>1695385.16</v>
      </c>
      <c r="AH39" s="6">
        <v>1382313.93</v>
      </c>
      <c r="AI39" s="6">
        <v>1515417.34</v>
      </c>
      <c r="AJ39" s="6">
        <v>1785443.11</v>
      </c>
      <c r="AK39" s="6">
        <v>1416617.45</v>
      </c>
      <c r="AL39" s="6">
        <v>1681507.86</v>
      </c>
      <c r="AM39" s="6">
        <v>1951533.62</v>
      </c>
      <c r="AN39" s="7">
        <v>1733475</v>
      </c>
      <c r="AO39" s="6">
        <v>26039</v>
      </c>
      <c r="AP39" s="6">
        <v>0.34</v>
      </c>
    </row>
    <row r="40" spans="1:42" outlineLevel="3" x14ac:dyDescent="0.2">
      <c r="A40" s="4"/>
      <c r="B40" s="4"/>
      <c r="C40" s="4" t="s">
        <v>165</v>
      </c>
      <c r="D40" s="6">
        <v>71905.02</v>
      </c>
      <c r="E40" s="6">
        <v>39970.230000000003</v>
      </c>
      <c r="F40" s="6">
        <v>-156802.53</v>
      </c>
      <c r="G40" s="6">
        <v>-1260986.6399999999</v>
      </c>
      <c r="H40" s="6">
        <v>-409988.71</v>
      </c>
      <c r="I40" s="6">
        <v>-92266.33</v>
      </c>
      <c r="J40" s="6">
        <v>-827933.12</v>
      </c>
      <c r="K40" s="6">
        <v>-598369.43000000005</v>
      </c>
      <c r="L40" s="6">
        <v>-89071.5</v>
      </c>
      <c r="M40" s="6">
        <v>-875831.12</v>
      </c>
      <c r="N40" s="6">
        <v>89071.5</v>
      </c>
      <c r="O40" s="6">
        <v>598369.43000000005</v>
      </c>
      <c r="P40" s="6">
        <v>1.33</v>
      </c>
      <c r="Q40" s="6">
        <v>0.74</v>
      </c>
      <c r="R40" s="6">
        <v>-2.91</v>
      </c>
      <c r="S40" s="6">
        <v>-23.39</v>
      </c>
      <c r="T40" s="6">
        <v>-7.6</v>
      </c>
      <c r="U40" s="6">
        <v>-1.71</v>
      </c>
      <c r="V40" s="6">
        <v>-15.36</v>
      </c>
      <c r="W40" s="6">
        <v>-11.1</v>
      </c>
      <c r="X40" s="6">
        <v>-1.65</v>
      </c>
      <c r="Y40" s="6">
        <v>-16.239999999999998</v>
      </c>
      <c r="Z40" s="6">
        <v>1.65</v>
      </c>
      <c r="AA40" s="6">
        <v>11.1</v>
      </c>
      <c r="AB40" s="6">
        <v>5463594.6100000003</v>
      </c>
      <c r="AC40" s="6">
        <v>5431659.8300000001</v>
      </c>
      <c r="AD40" s="6">
        <v>5234887.07</v>
      </c>
      <c r="AE40" s="6">
        <v>4130702.95</v>
      </c>
      <c r="AF40" s="6">
        <v>4981700.88</v>
      </c>
      <c r="AG40" s="6">
        <v>5299423.26</v>
      </c>
      <c r="AH40" s="6">
        <v>4563756.47</v>
      </c>
      <c r="AI40" s="6">
        <v>4793320.16</v>
      </c>
      <c r="AJ40" s="6">
        <v>5302618.09</v>
      </c>
      <c r="AK40" s="6">
        <v>4515858.4800000004</v>
      </c>
      <c r="AL40" s="6">
        <v>5480761.0999999996</v>
      </c>
      <c r="AM40" s="6">
        <v>5990059.0300000003</v>
      </c>
      <c r="AN40" s="7">
        <v>5391690</v>
      </c>
      <c r="AO40" s="6">
        <v>9874</v>
      </c>
      <c r="AP40" s="6">
        <v>1.05</v>
      </c>
    </row>
    <row r="41" spans="1:42" outlineLevel="2" x14ac:dyDescent="0.2">
      <c r="A41" s="4"/>
      <c r="B41" s="9" t="s">
        <v>166</v>
      </c>
      <c r="C41" s="9"/>
      <c r="D41" s="6">
        <v>-107567.43</v>
      </c>
      <c r="E41" s="6">
        <v>24099.11</v>
      </c>
      <c r="F41" s="6">
        <v>2879.49</v>
      </c>
      <c r="G41" s="6">
        <v>135933.35999999999</v>
      </c>
      <c r="H41" s="6">
        <v>42073.71</v>
      </c>
      <c r="I41" s="6">
        <v>8892.76</v>
      </c>
      <c r="J41" s="6">
        <v>27522.7</v>
      </c>
      <c r="K41" s="6">
        <v>24660.9</v>
      </c>
      <c r="L41" s="6">
        <v>-36103.97</v>
      </c>
      <c r="M41" s="6">
        <v>59752.959999999999</v>
      </c>
      <c r="N41" s="6">
        <v>36103.97</v>
      </c>
      <c r="O41" s="6">
        <v>-24660.9</v>
      </c>
      <c r="P41" s="6">
        <v>-15.85</v>
      </c>
      <c r="Q41" s="6">
        <v>3.55</v>
      </c>
      <c r="R41" s="6">
        <v>0.42</v>
      </c>
      <c r="S41" s="6">
        <v>20.03</v>
      </c>
      <c r="T41" s="6">
        <v>6.2</v>
      </c>
      <c r="U41" s="6">
        <v>1.31</v>
      </c>
      <c r="V41" s="6">
        <v>4.05</v>
      </c>
      <c r="W41" s="6">
        <v>3.63</v>
      </c>
      <c r="X41" s="6">
        <v>-5.32</v>
      </c>
      <c r="Y41" s="6">
        <v>8.8000000000000007</v>
      </c>
      <c r="Z41" s="6">
        <v>5.32</v>
      </c>
      <c r="AA41" s="6">
        <v>-3.63</v>
      </c>
      <c r="AB41" s="6">
        <v>571222.61</v>
      </c>
      <c r="AC41" s="6">
        <v>702889.15</v>
      </c>
      <c r="AD41" s="6">
        <v>681669.53</v>
      </c>
      <c r="AE41" s="6">
        <v>814723.4</v>
      </c>
      <c r="AF41" s="6">
        <v>720863.75</v>
      </c>
      <c r="AG41" s="6">
        <v>687682.8</v>
      </c>
      <c r="AH41" s="6">
        <v>706312.74</v>
      </c>
      <c r="AI41" s="6">
        <v>703450.94</v>
      </c>
      <c r="AJ41" s="6">
        <v>642686.06999999995</v>
      </c>
      <c r="AK41" s="6">
        <v>738543</v>
      </c>
      <c r="AL41" s="6">
        <v>714894.01</v>
      </c>
      <c r="AM41" s="6">
        <v>654129.14</v>
      </c>
      <c r="AN41" s="7">
        <v>678790</v>
      </c>
      <c r="AO41" s="6"/>
      <c r="AP41" s="6">
        <v>0.13</v>
      </c>
    </row>
    <row r="42" spans="1:42" outlineLevel="3" x14ac:dyDescent="0.2">
      <c r="A42" s="4"/>
      <c r="B42" s="4"/>
      <c r="C42" s="4" t="s">
        <v>167</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6">
        <v>12349</v>
      </c>
      <c r="AC42" s="6">
        <v>12349</v>
      </c>
      <c r="AD42" s="6">
        <v>12349</v>
      </c>
      <c r="AE42" s="6">
        <v>12349</v>
      </c>
      <c r="AF42" s="6">
        <v>12349</v>
      </c>
      <c r="AG42" s="6">
        <v>12349</v>
      </c>
      <c r="AH42" s="6">
        <v>12349</v>
      </c>
      <c r="AI42" s="6">
        <v>12349</v>
      </c>
      <c r="AJ42" s="6">
        <v>12349</v>
      </c>
      <c r="AK42" s="6">
        <v>12349</v>
      </c>
      <c r="AL42" s="6">
        <v>12349</v>
      </c>
      <c r="AM42" s="6">
        <v>12349</v>
      </c>
      <c r="AN42" s="7">
        <v>12349</v>
      </c>
      <c r="AO42" s="6">
        <v>12349</v>
      </c>
      <c r="AP42" s="6">
        <v>0</v>
      </c>
    </row>
    <row r="43" spans="1:42" outlineLevel="3" x14ac:dyDescent="0.2">
      <c r="A43" s="4"/>
      <c r="B43" s="4"/>
      <c r="C43" s="4" t="s">
        <v>168</v>
      </c>
      <c r="D43" s="6">
        <v>-107567.43</v>
      </c>
      <c r="E43" s="6">
        <v>24099.11</v>
      </c>
      <c r="F43" s="6">
        <v>2879.49</v>
      </c>
      <c r="G43" s="6">
        <v>135933.35999999999</v>
      </c>
      <c r="H43" s="6">
        <v>42073.71</v>
      </c>
      <c r="I43" s="6">
        <v>8892.76</v>
      </c>
      <c r="J43" s="6">
        <v>27522.7</v>
      </c>
      <c r="K43" s="6">
        <v>24660.9</v>
      </c>
      <c r="L43" s="6">
        <v>-36103.97</v>
      </c>
      <c r="M43" s="6">
        <v>59752.959999999999</v>
      </c>
      <c r="N43" s="6">
        <v>36103.97</v>
      </c>
      <c r="O43" s="6">
        <v>-24660.9</v>
      </c>
      <c r="P43" s="6">
        <v>-16.14</v>
      </c>
      <c r="Q43" s="6">
        <v>3.62</v>
      </c>
      <c r="R43" s="6">
        <v>0.43</v>
      </c>
      <c r="S43" s="6">
        <v>20.399999999999999</v>
      </c>
      <c r="T43" s="6">
        <v>6.31</v>
      </c>
      <c r="U43" s="6">
        <v>1.33</v>
      </c>
      <c r="V43" s="6">
        <v>4.13</v>
      </c>
      <c r="W43" s="6">
        <v>3.7</v>
      </c>
      <c r="X43" s="6">
        <v>-5.42</v>
      </c>
      <c r="Y43" s="6">
        <v>8.9700000000000006</v>
      </c>
      <c r="Z43" s="6">
        <v>5.42</v>
      </c>
      <c r="AA43" s="6">
        <v>-3.7</v>
      </c>
      <c r="AB43" s="6">
        <v>558873.61</v>
      </c>
      <c r="AC43" s="6">
        <v>690540.15</v>
      </c>
      <c r="AD43" s="6">
        <v>669320.53</v>
      </c>
      <c r="AE43" s="6">
        <v>802374.4</v>
      </c>
      <c r="AF43" s="6">
        <v>708514.75</v>
      </c>
      <c r="AG43" s="6">
        <v>675333.8</v>
      </c>
      <c r="AH43" s="6">
        <v>693963.74</v>
      </c>
      <c r="AI43" s="6">
        <v>691101.94</v>
      </c>
      <c r="AJ43" s="6">
        <v>630337.06999999995</v>
      </c>
      <c r="AK43" s="6">
        <v>726194</v>
      </c>
      <c r="AL43" s="6">
        <v>702545.01</v>
      </c>
      <c r="AM43" s="6">
        <v>641780.14</v>
      </c>
      <c r="AN43" s="7">
        <v>666441</v>
      </c>
      <c r="AO43" s="6">
        <v>519459.87</v>
      </c>
      <c r="AP43" s="6">
        <v>0.13</v>
      </c>
    </row>
    <row r="44" spans="1:42" outlineLevel="2" x14ac:dyDescent="0.2">
      <c r="A44" s="4"/>
      <c r="B44" s="9" t="s">
        <v>169</v>
      </c>
      <c r="C44" s="9"/>
      <c r="D44" s="6">
        <v>4608729.24</v>
      </c>
      <c r="E44" s="6">
        <v>-65353.71</v>
      </c>
      <c r="F44" s="6">
        <v>-536799.27</v>
      </c>
      <c r="G44" s="6">
        <v>-7207218.4800000004</v>
      </c>
      <c r="H44" s="6">
        <v>-213246.88</v>
      </c>
      <c r="I44" s="6">
        <v>-416039.27</v>
      </c>
      <c r="J44" s="6">
        <v>-3028228.02</v>
      </c>
      <c r="K44" s="6">
        <v>-1696748.83</v>
      </c>
      <c r="L44" s="6">
        <v>-59636.639999999999</v>
      </c>
      <c r="M44" s="6">
        <v>-3659242.14</v>
      </c>
      <c r="N44" s="6">
        <v>59636.639999999999</v>
      </c>
      <c r="O44" s="6">
        <v>1696748.83</v>
      </c>
      <c r="P44" s="6">
        <v>19.3</v>
      </c>
      <c r="Q44" s="6">
        <v>-0.27</v>
      </c>
      <c r="R44" s="6">
        <v>-2.25</v>
      </c>
      <c r="S44" s="6">
        <v>-30.18</v>
      </c>
      <c r="T44" s="6">
        <v>-0.89</v>
      </c>
      <c r="U44" s="6">
        <v>-1.74</v>
      </c>
      <c r="V44" s="6">
        <v>-12.68</v>
      </c>
      <c r="W44" s="6">
        <v>-7.1</v>
      </c>
      <c r="X44" s="6">
        <v>-0.25</v>
      </c>
      <c r="Y44" s="6">
        <v>-15.32</v>
      </c>
      <c r="Z44" s="6">
        <v>0.25</v>
      </c>
      <c r="AA44" s="6">
        <v>7.1</v>
      </c>
      <c r="AB44" s="6">
        <v>28490602.640000001</v>
      </c>
      <c r="AC44" s="6">
        <v>23816519.690000001</v>
      </c>
      <c r="AD44" s="6">
        <v>23345074.129999999</v>
      </c>
      <c r="AE44" s="6">
        <v>16674654.92</v>
      </c>
      <c r="AF44" s="6">
        <v>23668626.52</v>
      </c>
      <c r="AG44" s="6">
        <v>23465834.129999999</v>
      </c>
      <c r="AH44" s="6">
        <v>20853645.379999999</v>
      </c>
      <c r="AI44" s="6">
        <v>22185124.57</v>
      </c>
      <c r="AJ44" s="6">
        <v>23822236.760000002</v>
      </c>
      <c r="AK44" s="6">
        <v>20222631.260000002</v>
      </c>
      <c r="AL44" s="6">
        <v>23941510.050000001</v>
      </c>
      <c r="AM44" s="6">
        <v>25578622.23</v>
      </c>
      <c r="AN44" s="7">
        <v>23881873</v>
      </c>
      <c r="AO44" s="6"/>
      <c r="AP44" s="6">
        <v>4.6500000000000004</v>
      </c>
    </row>
    <row r="45" spans="1:42" outlineLevel="3" x14ac:dyDescent="0.2">
      <c r="A45" s="4"/>
      <c r="B45" s="4"/>
      <c r="C45" s="4" t="s">
        <v>170</v>
      </c>
      <c r="D45" s="6">
        <v>2449973.9700000002</v>
      </c>
      <c r="E45" s="6">
        <v>50686.879999999997</v>
      </c>
      <c r="F45" s="6">
        <v>-79511.490000000005</v>
      </c>
      <c r="G45" s="6">
        <v>-3230127.3</v>
      </c>
      <c r="H45" s="6">
        <v>-318493.71000000002</v>
      </c>
      <c r="I45" s="6">
        <v>-215051.41</v>
      </c>
      <c r="J45" s="6">
        <v>-1119429.78</v>
      </c>
      <c r="K45" s="6">
        <v>-909608.22</v>
      </c>
      <c r="L45" s="6">
        <v>322024.59999999998</v>
      </c>
      <c r="M45" s="6">
        <v>-1515573.72</v>
      </c>
      <c r="N45" s="6">
        <v>-322024.59999999998</v>
      </c>
      <c r="O45" s="6">
        <v>909608.22</v>
      </c>
      <c r="P45" s="6">
        <v>28.75</v>
      </c>
      <c r="Q45" s="6">
        <v>0.59</v>
      </c>
      <c r="R45" s="6">
        <v>-0.93</v>
      </c>
      <c r="S45" s="6">
        <v>-37.909999999999997</v>
      </c>
      <c r="T45" s="6">
        <v>-3.74</v>
      </c>
      <c r="U45" s="6">
        <v>-2.52</v>
      </c>
      <c r="V45" s="6">
        <v>-13.14</v>
      </c>
      <c r="W45" s="6">
        <v>-10.67</v>
      </c>
      <c r="X45" s="6">
        <v>3.78</v>
      </c>
      <c r="Y45" s="6">
        <v>-17.79</v>
      </c>
      <c r="Z45" s="6">
        <v>-3.78</v>
      </c>
      <c r="AA45" s="6">
        <v>10.67</v>
      </c>
      <c r="AB45" s="6">
        <v>10971404.060000001</v>
      </c>
      <c r="AC45" s="6">
        <v>8572116.9700000007</v>
      </c>
      <c r="AD45" s="6">
        <v>8441918.5899999999</v>
      </c>
      <c r="AE45" s="6">
        <v>5291302.78</v>
      </c>
      <c r="AF45" s="6">
        <v>8202936.3700000001</v>
      </c>
      <c r="AG45" s="6">
        <v>8306378.6699999999</v>
      </c>
      <c r="AH45" s="6">
        <v>7402000.2999999998</v>
      </c>
      <c r="AI45" s="6">
        <v>7611821.8700000001</v>
      </c>
      <c r="AJ45" s="6">
        <v>8843454.6799999997</v>
      </c>
      <c r="AK45" s="6">
        <v>7005856.3600000003</v>
      </c>
      <c r="AL45" s="6">
        <v>8199405.4800000004</v>
      </c>
      <c r="AM45" s="6">
        <v>9431038.3000000007</v>
      </c>
      <c r="AN45" s="7">
        <v>8521430</v>
      </c>
      <c r="AO45" s="6">
        <v>158069</v>
      </c>
      <c r="AP45" s="6">
        <v>1.66</v>
      </c>
    </row>
    <row r="46" spans="1:42" outlineLevel="3" x14ac:dyDescent="0.2">
      <c r="A46" s="4"/>
      <c r="B46" s="4"/>
      <c r="C46" s="4" t="s">
        <v>171</v>
      </c>
      <c r="D46" s="6">
        <v>72282.11</v>
      </c>
      <c r="E46" s="6">
        <v>12044.79</v>
      </c>
      <c r="F46" s="6">
        <v>-9593.27</v>
      </c>
      <c r="G46" s="6">
        <v>-210961.78</v>
      </c>
      <c r="H46" s="6">
        <v>-30222.2</v>
      </c>
      <c r="I46" s="6">
        <v>-13023.01</v>
      </c>
      <c r="J46" s="6">
        <v>-113040.71</v>
      </c>
      <c r="K46" s="6">
        <v>-86975.03</v>
      </c>
      <c r="L46" s="6">
        <v>28312.98</v>
      </c>
      <c r="M46" s="6">
        <v>-106604.37</v>
      </c>
      <c r="N46" s="6">
        <v>-28312.98</v>
      </c>
      <c r="O46" s="6">
        <v>86975.03</v>
      </c>
      <c r="P46" s="6">
        <v>10.18</v>
      </c>
      <c r="Q46" s="6">
        <v>1.7</v>
      </c>
      <c r="R46" s="6">
        <v>-1.35</v>
      </c>
      <c r="S46" s="6">
        <v>-29.7</v>
      </c>
      <c r="T46" s="6">
        <v>-4.25</v>
      </c>
      <c r="U46" s="6">
        <v>-1.83</v>
      </c>
      <c r="V46" s="6">
        <v>-15.91</v>
      </c>
      <c r="W46" s="6">
        <v>-12.24</v>
      </c>
      <c r="X46" s="6">
        <v>3.99</v>
      </c>
      <c r="Y46" s="6">
        <v>-15.01</v>
      </c>
      <c r="Z46" s="6">
        <v>-3.99</v>
      </c>
      <c r="AA46" s="6">
        <v>12.24</v>
      </c>
      <c r="AB46" s="6">
        <v>782613.79</v>
      </c>
      <c r="AC46" s="6">
        <v>722376.48</v>
      </c>
      <c r="AD46" s="6">
        <v>700738.41</v>
      </c>
      <c r="AE46" s="6">
        <v>499369.9</v>
      </c>
      <c r="AF46" s="6">
        <v>680109.48</v>
      </c>
      <c r="AG46" s="6">
        <v>697308.67</v>
      </c>
      <c r="AH46" s="6">
        <v>597290.98</v>
      </c>
      <c r="AI46" s="6">
        <v>623356.65</v>
      </c>
      <c r="AJ46" s="6">
        <v>738644.67</v>
      </c>
      <c r="AK46" s="6">
        <v>603727.31999999995</v>
      </c>
      <c r="AL46" s="6">
        <v>682018.7</v>
      </c>
      <c r="AM46" s="6">
        <v>797306.72</v>
      </c>
      <c r="AN46" s="7">
        <v>710332</v>
      </c>
      <c r="AO46" s="6">
        <v>18029</v>
      </c>
      <c r="AP46" s="6">
        <v>0.14000000000000001</v>
      </c>
    </row>
    <row r="47" spans="1:42" outlineLevel="3" x14ac:dyDescent="0.2">
      <c r="A47" s="4"/>
      <c r="B47" s="4"/>
      <c r="C47" s="4" t="s">
        <v>172</v>
      </c>
      <c r="D47" s="6">
        <v>235776.01</v>
      </c>
      <c r="E47" s="6">
        <v>12852.36</v>
      </c>
      <c r="F47" s="6">
        <v>-13986.66</v>
      </c>
      <c r="G47" s="6">
        <v>-386458.11</v>
      </c>
      <c r="H47" s="6">
        <v>-49354.04</v>
      </c>
      <c r="I47" s="6">
        <v>-25345.59</v>
      </c>
      <c r="J47" s="6">
        <v>-190149.23</v>
      </c>
      <c r="K47" s="6">
        <v>-147794.07</v>
      </c>
      <c r="L47" s="6">
        <v>46484.88</v>
      </c>
      <c r="M47" s="6">
        <v>-179371.02</v>
      </c>
      <c r="N47" s="6">
        <v>-46484.88</v>
      </c>
      <c r="O47" s="6">
        <v>147794.07</v>
      </c>
      <c r="P47" s="6">
        <v>19.079999999999998</v>
      </c>
      <c r="Q47" s="6">
        <v>1.04</v>
      </c>
      <c r="R47" s="6">
        <v>-1.1299999999999999</v>
      </c>
      <c r="S47" s="6">
        <v>-31.28</v>
      </c>
      <c r="T47" s="6">
        <v>-3.99</v>
      </c>
      <c r="U47" s="6">
        <v>-2.0499999999999998</v>
      </c>
      <c r="V47" s="6">
        <v>-15.39</v>
      </c>
      <c r="W47" s="6">
        <v>-11.96</v>
      </c>
      <c r="X47" s="6">
        <v>3.76</v>
      </c>
      <c r="Y47" s="6">
        <v>-14.52</v>
      </c>
      <c r="Z47" s="6">
        <v>-3.76</v>
      </c>
      <c r="AA47" s="6">
        <v>11.96</v>
      </c>
      <c r="AB47" s="6">
        <v>1471435.32</v>
      </c>
      <c r="AC47" s="6">
        <v>1248511.67</v>
      </c>
      <c r="AD47" s="6">
        <v>1221672.6499999999</v>
      </c>
      <c r="AE47" s="6">
        <v>849201.2</v>
      </c>
      <c r="AF47" s="6">
        <v>1186305.27</v>
      </c>
      <c r="AG47" s="6">
        <v>1210313.72</v>
      </c>
      <c r="AH47" s="6">
        <v>1045510.08</v>
      </c>
      <c r="AI47" s="6">
        <v>1087865.24</v>
      </c>
      <c r="AJ47" s="6">
        <v>1282144.19</v>
      </c>
      <c r="AK47" s="6">
        <v>1056288.28</v>
      </c>
      <c r="AL47" s="6">
        <v>1189174.43</v>
      </c>
      <c r="AM47" s="6">
        <v>1383453.38</v>
      </c>
      <c r="AN47" s="7">
        <v>1235659</v>
      </c>
      <c r="AO47" s="6">
        <v>12859</v>
      </c>
      <c r="AP47" s="6">
        <v>0.24</v>
      </c>
    </row>
    <row r="48" spans="1:42" outlineLevel="3" x14ac:dyDescent="0.2">
      <c r="A48" s="4"/>
      <c r="B48" s="4"/>
      <c r="C48" s="4" t="s">
        <v>173</v>
      </c>
      <c r="D48" s="6">
        <v>1850697.15</v>
      </c>
      <c r="E48" s="6">
        <v>-140937.75</v>
      </c>
      <c r="F48" s="6">
        <v>-433707.85</v>
      </c>
      <c r="G48" s="6">
        <v>-3379671.29</v>
      </c>
      <c r="H48" s="6">
        <v>184823.07</v>
      </c>
      <c r="I48" s="6">
        <v>-162619.26</v>
      </c>
      <c r="J48" s="6">
        <v>-1605608.29</v>
      </c>
      <c r="K48" s="6">
        <v>-552371.51</v>
      </c>
      <c r="L48" s="6">
        <v>-456459.11</v>
      </c>
      <c r="M48" s="6">
        <v>-1857693.03</v>
      </c>
      <c r="N48" s="6">
        <v>456459.11</v>
      </c>
      <c r="O48" s="6">
        <v>552371.51</v>
      </c>
      <c r="P48" s="6">
        <v>13.8</v>
      </c>
      <c r="Q48" s="6">
        <v>-1.05</v>
      </c>
      <c r="R48" s="6">
        <v>-3.23</v>
      </c>
      <c r="S48" s="6">
        <v>-25.19</v>
      </c>
      <c r="T48" s="6">
        <v>1.38</v>
      </c>
      <c r="U48" s="6">
        <v>-1.21</v>
      </c>
      <c r="V48" s="6">
        <v>-11.97</v>
      </c>
      <c r="W48" s="6">
        <v>-4.12</v>
      </c>
      <c r="X48" s="6">
        <v>-3.4</v>
      </c>
      <c r="Y48" s="6">
        <v>-13.85</v>
      </c>
      <c r="Z48" s="6">
        <v>3.4</v>
      </c>
      <c r="AA48" s="6">
        <v>4.12</v>
      </c>
      <c r="AB48" s="6">
        <v>15265149.48</v>
      </c>
      <c r="AC48" s="6">
        <v>13273514.58</v>
      </c>
      <c r="AD48" s="6">
        <v>12980744.48</v>
      </c>
      <c r="AE48" s="6">
        <v>10034781.039999999</v>
      </c>
      <c r="AF48" s="6">
        <v>13599275.4</v>
      </c>
      <c r="AG48" s="6">
        <v>13251833.07</v>
      </c>
      <c r="AH48" s="6">
        <v>11808844.029999999</v>
      </c>
      <c r="AI48" s="6">
        <v>12862080.82</v>
      </c>
      <c r="AJ48" s="6">
        <v>12957993.220000001</v>
      </c>
      <c r="AK48" s="6">
        <v>11556759.300000001</v>
      </c>
      <c r="AL48" s="6">
        <v>13870911.439999999</v>
      </c>
      <c r="AM48" s="6">
        <v>13966823.84</v>
      </c>
      <c r="AN48" s="7">
        <v>13414452</v>
      </c>
      <c r="AO48" s="6">
        <v>212952</v>
      </c>
      <c r="AP48" s="6">
        <v>2.61</v>
      </c>
    </row>
    <row r="49" spans="1:42" outlineLevel="2" x14ac:dyDescent="0.2">
      <c r="A49" s="4"/>
      <c r="B49" s="9" t="s">
        <v>174</v>
      </c>
      <c r="C49" s="9"/>
      <c r="D49" s="6">
        <v>12470383.34</v>
      </c>
      <c r="E49" s="6">
        <v>860242.35</v>
      </c>
      <c r="F49" s="6">
        <v>-648389.80000000005</v>
      </c>
      <c r="G49" s="6">
        <v>-15064185.369999999</v>
      </c>
      <c r="H49" s="6">
        <v>-1498934.18</v>
      </c>
      <c r="I49" s="6">
        <v>-260936.16</v>
      </c>
      <c r="J49" s="6">
        <v>-4890897.1500000004</v>
      </c>
      <c r="K49" s="6">
        <v>-4437943.33</v>
      </c>
      <c r="L49" s="6">
        <v>-447200.53</v>
      </c>
      <c r="M49" s="6">
        <v>-7736705.0700000003</v>
      </c>
      <c r="N49" s="6">
        <v>447200.53</v>
      </c>
      <c r="O49" s="6">
        <v>4437943.33</v>
      </c>
      <c r="P49" s="6">
        <v>26.05</v>
      </c>
      <c r="Q49" s="6">
        <v>1.8</v>
      </c>
      <c r="R49" s="6">
        <v>-1.35</v>
      </c>
      <c r="S49" s="6">
        <v>-31.47</v>
      </c>
      <c r="T49" s="6">
        <v>-3.13</v>
      </c>
      <c r="U49" s="6">
        <v>-0.55000000000000004</v>
      </c>
      <c r="V49" s="6">
        <v>-10.220000000000001</v>
      </c>
      <c r="W49" s="6">
        <v>-9.27</v>
      </c>
      <c r="X49" s="6">
        <v>-0.93</v>
      </c>
      <c r="Y49" s="6">
        <v>-16.16</v>
      </c>
      <c r="Z49" s="6">
        <v>0.93</v>
      </c>
      <c r="AA49" s="6">
        <v>9.27</v>
      </c>
      <c r="AB49" s="6">
        <v>60338601.119999997</v>
      </c>
      <c r="AC49" s="6">
        <v>48728460.130000003</v>
      </c>
      <c r="AD49" s="6">
        <v>47219827.990000002</v>
      </c>
      <c r="AE49" s="6">
        <v>32804032.41</v>
      </c>
      <c r="AF49" s="6">
        <v>46369283.600000001</v>
      </c>
      <c r="AG49" s="6">
        <v>47607281.619999997</v>
      </c>
      <c r="AH49" s="6">
        <v>42977320.630000003</v>
      </c>
      <c r="AI49" s="6">
        <v>43430274.460000001</v>
      </c>
      <c r="AJ49" s="6">
        <v>47421017.25</v>
      </c>
      <c r="AK49" s="6">
        <v>40131512.710000001</v>
      </c>
      <c r="AL49" s="6">
        <v>48315418.32</v>
      </c>
      <c r="AM49" s="6">
        <v>52306161.109999999</v>
      </c>
      <c r="AN49" s="7">
        <v>47868218</v>
      </c>
      <c r="AO49" s="6"/>
      <c r="AP49" s="6">
        <v>9.33</v>
      </c>
    </row>
    <row r="50" spans="1:42" outlineLevel="3" x14ac:dyDescent="0.2">
      <c r="A50" s="4"/>
      <c r="B50" s="4"/>
      <c r="C50" s="4" t="s">
        <v>175</v>
      </c>
      <c r="D50" s="6">
        <v>-388454.51</v>
      </c>
      <c r="E50" s="6">
        <v>94150.81</v>
      </c>
      <c r="F50" s="6">
        <v>-45326.32</v>
      </c>
      <c r="G50" s="6">
        <v>-175349.86</v>
      </c>
      <c r="H50" s="6">
        <v>-43386.99</v>
      </c>
      <c r="I50" s="6">
        <v>6928.44</v>
      </c>
      <c r="J50" s="6">
        <v>-198524.42</v>
      </c>
      <c r="K50" s="6">
        <v>-129265.44</v>
      </c>
      <c r="L50" s="6">
        <v>-106938.91</v>
      </c>
      <c r="M50" s="6">
        <v>-227624.5</v>
      </c>
      <c r="N50" s="6">
        <v>106938.91</v>
      </c>
      <c r="O50" s="6">
        <v>129265.44</v>
      </c>
      <c r="P50" s="6">
        <v>-14.32</v>
      </c>
      <c r="Q50" s="6">
        <v>3.47</v>
      </c>
      <c r="R50" s="6">
        <v>-1.67</v>
      </c>
      <c r="S50" s="6">
        <v>-6.46</v>
      </c>
      <c r="T50" s="6">
        <v>-1.6</v>
      </c>
      <c r="U50" s="6">
        <v>0.26</v>
      </c>
      <c r="V50" s="6">
        <v>-7.32</v>
      </c>
      <c r="W50" s="6">
        <v>-4.76</v>
      </c>
      <c r="X50" s="6">
        <v>-3.94</v>
      </c>
      <c r="Y50" s="6">
        <v>-8.39</v>
      </c>
      <c r="Z50" s="6">
        <v>3.94</v>
      </c>
      <c r="AA50" s="6">
        <v>4.76</v>
      </c>
      <c r="AB50" s="6">
        <v>2324535.71</v>
      </c>
      <c r="AC50" s="6">
        <v>2807141.02</v>
      </c>
      <c r="AD50" s="6">
        <v>2667663.9</v>
      </c>
      <c r="AE50" s="6">
        <v>2537640.36</v>
      </c>
      <c r="AF50" s="6">
        <v>2669603.23</v>
      </c>
      <c r="AG50" s="6">
        <v>2719918.66</v>
      </c>
      <c r="AH50" s="6">
        <v>2514465.7999999998</v>
      </c>
      <c r="AI50" s="6">
        <v>2583724.7799999998</v>
      </c>
      <c r="AJ50" s="6">
        <v>2606051.31</v>
      </c>
      <c r="AK50" s="6">
        <v>2485365.7200000002</v>
      </c>
      <c r="AL50" s="6">
        <v>2819929.13</v>
      </c>
      <c r="AM50" s="6">
        <v>2842255.65</v>
      </c>
      <c r="AN50" s="7">
        <v>2712990</v>
      </c>
      <c r="AO50" s="6">
        <v>5000</v>
      </c>
      <c r="AP50" s="6">
        <v>0.53</v>
      </c>
    </row>
    <row r="51" spans="1:42" outlineLevel="3" x14ac:dyDescent="0.2">
      <c r="A51" s="4"/>
      <c r="B51" s="4"/>
      <c r="C51" s="4" t="s">
        <v>176</v>
      </c>
      <c r="D51" s="6">
        <v>333043.67</v>
      </c>
      <c r="E51" s="6">
        <v>-28230.639999999999</v>
      </c>
      <c r="F51" s="6">
        <v>-44020.41</v>
      </c>
      <c r="G51" s="6">
        <v>-433506.91</v>
      </c>
      <c r="H51" s="6">
        <v>-51436.77</v>
      </c>
      <c r="I51" s="6">
        <v>-3996.43</v>
      </c>
      <c r="J51" s="6">
        <v>-216086.79</v>
      </c>
      <c r="K51" s="6">
        <v>-107164.35</v>
      </c>
      <c r="L51" s="6">
        <v>-6475.89</v>
      </c>
      <c r="M51" s="6">
        <v>-226181.04</v>
      </c>
      <c r="N51" s="6">
        <v>6475.89</v>
      </c>
      <c r="O51" s="6">
        <v>107164.35</v>
      </c>
      <c r="P51" s="6">
        <v>23.82</v>
      </c>
      <c r="Q51" s="6">
        <v>-2.02</v>
      </c>
      <c r="R51" s="6">
        <v>-3.15</v>
      </c>
      <c r="S51" s="6">
        <v>-31.01</v>
      </c>
      <c r="T51" s="6">
        <v>-3.68</v>
      </c>
      <c r="U51" s="6">
        <v>-0.28999999999999998</v>
      </c>
      <c r="V51" s="6">
        <v>-15.46</v>
      </c>
      <c r="W51" s="6">
        <v>-7.67</v>
      </c>
      <c r="X51" s="6">
        <v>-0.46</v>
      </c>
      <c r="Y51" s="6">
        <v>-16.18</v>
      </c>
      <c r="Z51" s="6">
        <v>0.46</v>
      </c>
      <c r="AA51" s="6">
        <v>7.67</v>
      </c>
      <c r="AB51" s="6">
        <v>1731136.18</v>
      </c>
      <c r="AC51" s="6">
        <v>1369861.86</v>
      </c>
      <c r="AD51" s="6">
        <v>1354072.1</v>
      </c>
      <c r="AE51" s="6">
        <v>964585.6</v>
      </c>
      <c r="AF51" s="6">
        <v>1346655.73</v>
      </c>
      <c r="AG51" s="6">
        <v>1394096.07</v>
      </c>
      <c r="AH51" s="6">
        <v>1182005.72</v>
      </c>
      <c r="AI51" s="6">
        <v>1290928.1499999999</v>
      </c>
      <c r="AJ51" s="6">
        <v>1391616.62</v>
      </c>
      <c r="AK51" s="6">
        <v>1171911.47</v>
      </c>
      <c r="AL51" s="6">
        <v>1404568.39</v>
      </c>
      <c r="AM51" s="6">
        <v>1505256.85</v>
      </c>
      <c r="AN51" s="7">
        <v>1398093</v>
      </c>
      <c r="AO51" s="6">
        <v>5398</v>
      </c>
      <c r="AP51" s="6">
        <v>0.27</v>
      </c>
    </row>
    <row r="52" spans="1:42" outlineLevel="3" x14ac:dyDescent="0.2">
      <c r="A52" s="4"/>
      <c r="B52" s="4"/>
      <c r="C52" s="4" t="s">
        <v>177</v>
      </c>
      <c r="D52" s="6">
        <v>4532065.46</v>
      </c>
      <c r="E52" s="6">
        <v>230309.67</v>
      </c>
      <c r="F52" s="6">
        <v>-124884.38</v>
      </c>
      <c r="G52" s="6">
        <v>-5576256.9199999999</v>
      </c>
      <c r="H52" s="6">
        <v>-495910.08</v>
      </c>
      <c r="I52" s="6">
        <v>-105640.64</v>
      </c>
      <c r="J52" s="6">
        <v>-1317520.8700000001</v>
      </c>
      <c r="K52" s="6">
        <v>-1520982.35</v>
      </c>
      <c r="L52" s="6">
        <v>-12713.55</v>
      </c>
      <c r="M52" s="6">
        <v>-2792994.15</v>
      </c>
      <c r="N52" s="6">
        <v>12713.55</v>
      </c>
      <c r="O52" s="6">
        <v>1520982.35</v>
      </c>
      <c r="P52" s="6">
        <v>35.11</v>
      </c>
      <c r="Q52" s="6">
        <v>1.78</v>
      </c>
      <c r="R52" s="6">
        <v>-0.97</v>
      </c>
      <c r="S52" s="6">
        <v>-43.2</v>
      </c>
      <c r="T52" s="6">
        <v>-3.84</v>
      </c>
      <c r="U52" s="6">
        <v>-0.82</v>
      </c>
      <c r="V52" s="6">
        <v>-10.210000000000001</v>
      </c>
      <c r="W52" s="6">
        <v>-11.78</v>
      </c>
      <c r="X52" s="6">
        <v>-0.1</v>
      </c>
      <c r="Y52" s="6">
        <v>-21.64</v>
      </c>
      <c r="Z52" s="6">
        <v>0.1</v>
      </c>
      <c r="AA52" s="6">
        <v>11.78</v>
      </c>
      <c r="AB52" s="6">
        <v>17440503.32</v>
      </c>
      <c r="AC52" s="6">
        <v>13138747.529999999</v>
      </c>
      <c r="AD52" s="6">
        <v>12783553.48</v>
      </c>
      <c r="AE52" s="6">
        <v>7332180.9500000002</v>
      </c>
      <c r="AF52" s="6">
        <v>12412527.779999999</v>
      </c>
      <c r="AG52" s="6">
        <v>12802797.220000001</v>
      </c>
      <c r="AH52" s="6">
        <v>11590916.99</v>
      </c>
      <c r="AI52" s="6">
        <v>11387455.51</v>
      </c>
      <c r="AJ52" s="6">
        <v>12895724.310000001</v>
      </c>
      <c r="AK52" s="6">
        <v>10115443.710000001</v>
      </c>
      <c r="AL52" s="6">
        <v>12921151.41</v>
      </c>
      <c r="AM52" s="6">
        <v>14429420.210000001</v>
      </c>
      <c r="AN52" s="7">
        <v>12908438</v>
      </c>
      <c r="AO52" s="6">
        <v>34965</v>
      </c>
      <c r="AP52" s="6">
        <v>2.52</v>
      </c>
    </row>
    <row r="53" spans="1:42" outlineLevel="3" x14ac:dyDescent="0.2">
      <c r="A53" s="4"/>
      <c r="B53" s="4"/>
      <c r="C53" s="4" t="s">
        <v>178</v>
      </c>
      <c r="D53" s="6">
        <v>1055201.68</v>
      </c>
      <c r="E53" s="6">
        <v>61305.99</v>
      </c>
      <c r="F53" s="6">
        <v>-39899.519999999997</v>
      </c>
      <c r="G53" s="6">
        <v>-1435996.78</v>
      </c>
      <c r="H53" s="6">
        <v>-131513.68</v>
      </c>
      <c r="I53" s="6">
        <v>-23590.880000000001</v>
      </c>
      <c r="J53" s="6">
        <v>-411307.99</v>
      </c>
      <c r="K53" s="6">
        <v>-379143.17</v>
      </c>
      <c r="L53" s="6">
        <v>-15349.88</v>
      </c>
      <c r="M53" s="6">
        <v>-798950.66</v>
      </c>
      <c r="N53" s="6">
        <v>15349.88</v>
      </c>
      <c r="O53" s="6">
        <v>379143.17</v>
      </c>
      <c r="P53" s="6">
        <v>31.4</v>
      </c>
      <c r="Q53" s="6">
        <v>1.82</v>
      </c>
      <c r="R53" s="6">
        <v>-1.19</v>
      </c>
      <c r="S53" s="6">
        <v>-42.74</v>
      </c>
      <c r="T53" s="6">
        <v>-3.91</v>
      </c>
      <c r="U53" s="6">
        <v>-0.7</v>
      </c>
      <c r="V53" s="6">
        <v>-12.24</v>
      </c>
      <c r="W53" s="6">
        <v>-11.28</v>
      </c>
      <c r="X53" s="6">
        <v>-0.46</v>
      </c>
      <c r="Y53" s="6">
        <v>-23.78</v>
      </c>
      <c r="Z53" s="6">
        <v>0.46</v>
      </c>
      <c r="AA53" s="6">
        <v>11.28</v>
      </c>
      <c r="AB53" s="6">
        <v>4415432.63</v>
      </c>
      <c r="AC53" s="6">
        <v>3421536.94</v>
      </c>
      <c r="AD53" s="6">
        <v>3320331.43</v>
      </c>
      <c r="AE53" s="6">
        <v>1924234.16</v>
      </c>
      <c r="AF53" s="6">
        <v>3228717.27</v>
      </c>
      <c r="AG53" s="6">
        <v>3336640.07</v>
      </c>
      <c r="AH53" s="6">
        <v>2948922.96</v>
      </c>
      <c r="AI53" s="6">
        <v>2981087.78</v>
      </c>
      <c r="AJ53" s="6">
        <v>3344881.07</v>
      </c>
      <c r="AK53" s="6">
        <v>2561280.29</v>
      </c>
      <c r="AL53" s="6">
        <v>3375580.83</v>
      </c>
      <c r="AM53" s="6">
        <v>3739374.12</v>
      </c>
      <c r="AN53" s="7">
        <v>3360231</v>
      </c>
      <c r="AO53" s="6">
        <v>13942</v>
      </c>
      <c r="AP53" s="6">
        <v>0.65</v>
      </c>
    </row>
    <row r="54" spans="1:42" outlineLevel="3" x14ac:dyDescent="0.2">
      <c r="A54" s="4"/>
      <c r="B54" s="4"/>
      <c r="C54" s="4" t="s">
        <v>179</v>
      </c>
      <c r="D54" s="6">
        <v>1625357.16</v>
      </c>
      <c r="E54" s="6">
        <v>183196.17</v>
      </c>
      <c r="F54" s="6">
        <v>-177672.54</v>
      </c>
      <c r="G54" s="6">
        <v>-2601998.21</v>
      </c>
      <c r="H54" s="6">
        <v>-331291.8</v>
      </c>
      <c r="I54" s="6">
        <v>-23935.77</v>
      </c>
      <c r="J54" s="6">
        <v>-828540.89</v>
      </c>
      <c r="K54" s="6">
        <v>-722850.74</v>
      </c>
      <c r="L54" s="6">
        <v>83897.93</v>
      </c>
      <c r="M54" s="6">
        <v>-1097919.3999999999</v>
      </c>
      <c r="N54" s="6">
        <v>-83897.93</v>
      </c>
      <c r="O54" s="6">
        <v>722850.74</v>
      </c>
      <c r="P54" s="6">
        <v>22.14</v>
      </c>
      <c r="Q54" s="6">
        <v>2.5</v>
      </c>
      <c r="R54" s="6">
        <v>-2.42</v>
      </c>
      <c r="S54" s="6">
        <v>-35.450000000000003</v>
      </c>
      <c r="T54" s="6">
        <v>-4.51</v>
      </c>
      <c r="U54" s="6">
        <v>-0.33</v>
      </c>
      <c r="V54" s="6">
        <v>-11.29</v>
      </c>
      <c r="W54" s="6">
        <v>-9.85</v>
      </c>
      <c r="X54" s="6">
        <v>1.1399999999999999</v>
      </c>
      <c r="Y54" s="6">
        <v>-14.96</v>
      </c>
      <c r="Z54" s="6">
        <v>-1.1399999999999999</v>
      </c>
      <c r="AA54" s="6">
        <v>9.85</v>
      </c>
      <c r="AB54" s="6">
        <v>8965251.3900000006</v>
      </c>
      <c r="AC54" s="6">
        <v>7523090.3899999997</v>
      </c>
      <c r="AD54" s="6">
        <v>7162221.6799999997</v>
      </c>
      <c r="AE54" s="6">
        <v>4737896.0199999996</v>
      </c>
      <c r="AF54" s="6">
        <v>7008602.4199999999</v>
      </c>
      <c r="AG54" s="6">
        <v>7315958.4500000002</v>
      </c>
      <c r="AH54" s="6">
        <v>6511353.3399999999</v>
      </c>
      <c r="AI54" s="6">
        <v>6617043.4900000002</v>
      </c>
      <c r="AJ54" s="6">
        <v>7423792.1500000004</v>
      </c>
      <c r="AK54" s="6">
        <v>6241974.8200000003</v>
      </c>
      <c r="AL54" s="6">
        <v>7255996.2999999998</v>
      </c>
      <c r="AM54" s="6">
        <v>8062744.96</v>
      </c>
      <c r="AN54" s="7">
        <v>7339894</v>
      </c>
      <c r="AO54" s="6">
        <v>24983</v>
      </c>
      <c r="AP54" s="6">
        <v>1.43</v>
      </c>
    </row>
    <row r="55" spans="1:42" outlineLevel="3" x14ac:dyDescent="0.2">
      <c r="A55" s="4"/>
      <c r="B55" s="4"/>
      <c r="C55" s="4" t="s">
        <v>180</v>
      </c>
      <c r="D55" s="6">
        <v>1073655.3799999999</v>
      </c>
      <c r="E55" s="6">
        <v>42464.22</v>
      </c>
      <c r="F55" s="6">
        <v>-40097.14</v>
      </c>
      <c r="G55" s="6">
        <v>-1181016.74</v>
      </c>
      <c r="H55" s="6">
        <v>-105225.14</v>
      </c>
      <c r="I55" s="6">
        <v>-42385.68</v>
      </c>
      <c r="J55" s="6">
        <v>-361645.14</v>
      </c>
      <c r="K55" s="6">
        <v>-377788.61</v>
      </c>
      <c r="L55" s="6">
        <v>7098.44</v>
      </c>
      <c r="M55" s="6">
        <v>-608720.23</v>
      </c>
      <c r="N55" s="6">
        <v>-7098.44</v>
      </c>
      <c r="O55" s="6">
        <v>377788.61</v>
      </c>
      <c r="P55" s="6">
        <v>34.51</v>
      </c>
      <c r="Q55" s="6">
        <v>1.36</v>
      </c>
      <c r="R55" s="6">
        <v>-1.29</v>
      </c>
      <c r="S55" s="6">
        <v>-37.96</v>
      </c>
      <c r="T55" s="6">
        <v>-3.38</v>
      </c>
      <c r="U55" s="6">
        <v>-1.36</v>
      </c>
      <c r="V55" s="6">
        <v>-11.62</v>
      </c>
      <c r="W55" s="6">
        <v>-12.14</v>
      </c>
      <c r="X55" s="6">
        <v>0.23</v>
      </c>
      <c r="Y55" s="6">
        <v>-19.559999999999999</v>
      </c>
      <c r="Z55" s="6">
        <v>-0.23</v>
      </c>
      <c r="AA55" s="6">
        <v>12.14</v>
      </c>
      <c r="AB55" s="6">
        <v>4185111.14</v>
      </c>
      <c r="AC55" s="6">
        <v>3153919.98</v>
      </c>
      <c r="AD55" s="6">
        <v>3071358.62</v>
      </c>
      <c r="AE55" s="6">
        <v>1930439.01</v>
      </c>
      <c r="AF55" s="6">
        <v>3006230.61</v>
      </c>
      <c r="AG55" s="6">
        <v>3069070.08</v>
      </c>
      <c r="AH55" s="6">
        <v>2749810.61</v>
      </c>
      <c r="AI55" s="6">
        <v>2733667.15</v>
      </c>
      <c r="AJ55" s="6">
        <v>3118554.19</v>
      </c>
      <c r="AK55" s="6">
        <v>2502735.52</v>
      </c>
      <c r="AL55" s="6">
        <v>3104357.32</v>
      </c>
      <c r="AM55" s="6">
        <v>3489244.36</v>
      </c>
      <c r="AN55" s="7">
        <v>3111456</v>
      </c>
      <c r="AO55" s="6">
        <v>22785</v>
      </c>
      <c r="AP55" s="6">
        <v>0.61</v>
      </c>
    </row>
    <row r="56" spans="1:42" outlineLevel="3" x14ac:dyDescent="0.2">
      <c r="A56" s="4"/>
      <c r="B56" s="4"/>
      <c r="C56" s="4" t="s">
        <v>181</v>
      </c>
      <c r="D56" s="6">
        <v>2349110.73</v>
      </c>
      <c r="E56" s="6">
        <v>-6976.39</v>
      </c>
      <c r="F56" s="6">
        <v>-85242.26</v>
      </c>
      <c r="G56" s="6">
        <v>-1769671.12</v>
      </c>
      <c r="H56" s="6">
        <v>-130792.72</v>
      </c>
      <c r="I56" s="6">
        <v>9198.98</v>
      </c>
      <c r="J56" s="6">
        <v>-446623.81</v>
      </c>
      <c r="K56" s="6">
        <v>-539716.36</v>
      </c>
      <c r="L56" s="6">
        <v>126917.58</v>
      </c>
      <c r="M56" s="6">
        <v>-727304.26</v>
      </c>
      <c r="N56" s="6">
        <v>-126917.58</v>
      </c>
      <c r="O56" s="6">
        <v>539716.36</v>
      </c>
      <c r="P56" s="6">
        <v>59.67</v>
      </c>
      <c r="Q56" s="6">
        <v>-0.18</v>
      </c>
      <c r="R56" s="6">
        <v>-2.17</v>
      </c>
      <c r="S56" s="6">
        <v>-44.95</v>
      </c>
      <c r="T56" s="6">
        <v>-3.32</v>
      </c>
      <c r="U56" s="6">
        <v>0.23</v>
      </c>
      <c r="V56" s="6">
        <v>-11.35</v>
      </c>
      <c r="W56" s="6">
        <v>-13.71</v>
      </c>
      <c r="X56" s="6">
        <v>3.22</v>
      </c>
      <c r="Y56" s="6">
        <v>-18.48</v>
      </c>
      <c r="Z56" s="6">
        <v>-3.22</v>
      </c>
      <c r="AA56" s="6">
        <v>13.71</v>
      </c>
      <c r="AB56" s="6">
        <v>6285793.8899999997</v>
      </c>
      <c r="AC56" s="6">
        <v>3929706.76</v>
      </c>
      <c r="AD56" s="6">
        <v>3851440.9</v>
      </c>
      <c r="AE56" s="6">
        <v>2167012.0299999998</v>
      </c>
      <c r="AF56" s="6">
        <v>3805890.44</v>
      </c>
      <c r="AG56" s="6">
        <v>3945882.13</v>
      </c>
      <c r="AH56" s="6">
        <v>3490059.35</v>
      </c>
      <c r="AI56" s="6">
        <v>3396966.8</v>
      </c>
      <c r="AJ56" s="6">
        <v>4063600.74</v>
      </c>
      <c r="AK56" s="6">
        <v>3209378.89</v>
      </c>
      <c r="AL56" s="6">
        <v>3809765.58</v>
      </c>
      <c r="AM56" s="6">
        <v>4476399.5199999996</v>
      </c>
      <c r="AN56" s="7">
        <v>3936683</v>
      </c>
      <c r="AO56" s="6">
        <v>42659</v>
      </c>
      <c r="AP56" s="6">
        <v>0.77</v>
      </c>
    </row>
    <row r="57" spans="1:42" outlineLevel="3" x14ac:dyDescent="0.2">
      <c r="A57" s="4"/>
      <c r="B57" s="4"/>
      <c r="C57" s="4" t="s">
        <v>182</v>
      </c>
      <c r="D57" s="6">
        <v>380421.59</v>
      </c>
      <c r="E57" s="6">
        <v>18825.91</v>
      </c>
      <c r="F57" s="6">
        <v>-23758.44</v>
      </c>
      <c r="G57" s="6">
        <v>-394498.49</v>
      </c>
      <c r="H57" s="6">
        <v>-50936.24</v>
      </c>
      <c r="I57" s="6">
        <v>-1660.39</v>
      </c>
      <c r="J57" s="6">
        <v>-229642.16</v>
      </c>
      <c r="K57" s="6">
        <v>-184733.24</v>
      </c>
      <c r="L57" s="6">
        <v>-52341.86</v>
      </c>
      <c r="M57" s="6">
        <v>-200847.82</v>
      </c>
      <c r="N57" s="6">
        <v>52341.86</v>
      </c>
      <c r="O57" s="6">
        <v>184733.24</v>
      </c>
      <c r="P57" s="6">
        <v>18.760000000000002</v>
      </c>
      <c r="Q57" s="6">
        <v>0.93</v>
      </c>
      <c r="R57" s="6">
        <v>-1.17</v>
      </c>
      <c r="S57" s="6">
        <v>-19.46</v>
      </c>
      <c r="T57" s="6">
        <v>-2.5099999999999998</v>
      </c>
      <c r="U57" s="6">
        <v>-0.08</v>
      </c>
      <c r="V57" s="6">
        <v>-11.33</v>
      </c>
      <c r="W57" s="6">
        <v>-9.11</v>
      </c>
      <c r="X57" s="6">
        <v>-2.58</v>
      </c>
      <c r="Y57" s="6">
        <v>-9.91</v>
      </c>
      <c r="Z57" s="6">
        <v>2.58</v>
      </c>
      <c r="AA57" s="6">
        <v>9.11</v>
      </c>
      <c r="AB57" s="6">
        <v>2408101.5299999998</v>
      </c>
      <c r="AC57" s="6">
        <v>2046505.84</v>
      </c>
      <c r="AD57" s="6">
        <v>2003921.5</v>
      </c>
      <c r="AE57" s="6">
        <v>1633181.44</v>
      </c>
      <c r="AF57" s="6">
        <v>1976743.7</v>
      </c>
      <c r="AG57" s="6">
        <v>2026019.55</v>
      </c>
      <c r="AH57" s="6">
        <v>1798037.77</v>
      </c>
      <c r="AI57" s="6">
        <v>1842946.69</v>
      </c>
      <c r="AJ57" s="6">
        <v>1975338.08</v>
      </c>
      <c r="AK57" s="6">
        <v>1826832.11</v>
      </c>
      <c r="AL57" s="6">
        <v>2080021.79</v>
      </c>
      <c r="AM57" s="6">
        <v>2212413.17</v>
      </c>
      <c r="AN57" s="7">
        <v>2027680</v>
      </c>
      <c r="AO57" s="6">
        <v>10301</v>
      </c>
      <c r="AP57" s="6">
        <v>0.4</v>
      </c>
    </row>
    <row r="58" spans="1:42" outlineLevel="3" x14ac:dyDescent="0.2">
      <c r="A58" s="4"/>
      <c r="B58" s="4"/>
      <c r="C58" s="4" t="s">
        <v>183</v>
      </c>
      <c r="D58" s="6">
        <v>1067658.6200000001</v>
      </c>
      <c r="E58" s="6">
        <v>-629.98</v>
      </c>
      <c r="F58" s="6">
        <v>2484.1799999999998</v>
      </c>
      <c r="G58" s="6">
        <v>-577210.92000000004</v>
      </c>
      <c r="H58" s="6">
        <v>-25103.4</v>
      </c>
      <c r="I58" s="6">
        <v>-12130.32</v>
      </c>
      <c r="J58" s="6">
        <v>-161678.6</v>
      </c>
      <c r="K58" s="6">
        <v>-171106.94</v>
      </c>
      <c r="L58" s="6">
        <v>4802.58</v>
      </c>
      <c r="M58" s="6">
        <v>-280300.59999999998</v>
      </c>
      <c r="N58" s="6">
        <v>-4802.58</v>
      </c>
      <c r="O58" s="6">
        <v>171106.94</v>
      </c>
      <c r="P58" s="6">
        <v>81.87</v>
      </c>
      <c r="Q58" s="6">
        <v>-0.05</v>
      </c>
      <c r="R58" s="6">
        <v>0.19</v>
      </c>
      <c r="S58" s="6">
        <v>-44.26</v>
      </c>
      <c r="T58" s="6">
        <v>-1.92</v>
      </c>
      <c r="U58" s="6">
        <v>-0.93</v>
      </c>
      <c r="V58" s="6">
        <v>-12.4</v>
      </c>
      <c r="W58" s="6">
        <v>-13.12</v>
      </c>
      <c r="X58" s="6">
        <v>0.37</v>
      </c>
      <c r="Y58" s="6">
        <v>-21.49</v>
      </c>
      <c r="Z58" s="6">
        <v>-0.37</v>
      </c>
      <c r="AA58" s="6">
        <v>13.12</v>
      </c>
      <c r="AB58" s="6">
        <v>2371813.31</v>
      </c>
      <c r="AC58" s="6">
        <v>1303524.7</v>
      </c>
      <c r="AD58" s="6">
        <v>1306638.8700000001</v>
      </c>
      <c r="AE58" s="6">
        <v>726943.77</v>
      </c>
      <c r="AF58" s="6">
        <v>1279051.28</v>
      </c>
      <c r="AG58" s="6">
        <v>1292024.3700000001</v>
      </c>
      <c r="AH58" s="6">
        <v>1142476.0900000001</v>
      </c>
      <c r="AI58" s="6">
        <v>1133047.74</v>
      </c>
      <c r="AJ58" s="6">
        <v>1308957.27</v>
      </c>
      <c r="AK58" s="6">
        <v>1023854.09</v>
      </c>
      <c r="AL58" s="6">
        <v>1299352.1100000001</v>
      </c>
      <c r="AM58" s="6">
        <v>1475261.63</v>
      </c>
      <c r="AN58" s="7">
        <v>1304155</v>
      </c>
      <c r="AO58" s="6">
        <v>22787</v>
      </c>
      <c r="AP58" s="6">
        <v>0.25</v>
      </c>
    </row>
    <row r="59" spans="1:42" outlineLevel="3" x14ac:dyDescent="0.2">
      <c r="A59" s="4"/>
      <c r="B59" s="4"/>
      <c r="C59" s="4" t="s">
        <v>184</v>
      </c>
      <c r="D59" s="6">
        <v>442323.55</v>
      </c>
      <c r="E59" s="6">
        <v>265826.59999999998</v>
      </c>
      <c r="F59" s="6">
        <v>-69972.97</v>
      </c>
      <c r="G59" s="6">
        <v>-918679.42</v>
      </c>
      <c r="H59" s="6">
        <v>-133337.35999999999</v>
      </c>
      <c r="I59" s="6">
        <v>-63723.47</v>
      </c>
      <c r="J59" s="6">
        <v>-719326.48</v>
      </c>
      <c r="K59" s="6">
        <v>-305192.13</v>
      </c>
      <c r="L59" s="6">
        <v>-476096.98</v>
      </c>
      <c r="M59" s="6">
        <v>-775862.41</v>
      </c>
      <c r="N59" s="6">
        <v>476096.98</v>
      </c>
      <c r="O59" s="6">
        <v>305192.13</v>
      </c>
      <c r="P59" s="6">
        <v>4.53</v>
      </c>
      <c r="Q59" s="6">
        <v>2.72</v>
      </c>
      <c r="R59" s="6">
        <v>-0.72</v>
      </c>
      <c r="S59" s="6">
        <v>-9.4</v>
      </c>
      <c r="T59" s="6">
        <v>-1.36</v>
      </c>
      <c r="U59" s="6">
        <v>-0.65</v>
      </c>
      <c r="V59" s="6">
        <v>-7.36</v>
      </c>
      <c r="W59" s="6">
        <v>-3.12</v>
      </c>
      <c r="X59" s="6">
        <v>-4.87</v>
      </c>
      <c r="Y59" s="6">
        <v>-7.94</v>
      </c>
      <c r="Z59" s="6">
        <v>4.87</v>
      </c>
      <c r="AA59" s="6">
        <v>3.12</v>
      </c>
      <c r="AB59" s="6">
        <v>10210922.039999999</v>
      </c>
      <c r="AC59" s="6">
        <v>10034425.09</v>
      </c>
      <c r="AD59" s="6">
        <v>9698625.5199999996</v>
      </c>
      <c r="AE59" s="6">
        <v>8849919.0700000003</v>
      </c>
      <c r="AF59" s="6">
        <v>9635261.1300000008</v>
      </c>
      <c r="AG59" s="6">
        <v>9704875.0199999996</v>
      </c>
      <c r="AH59" s="6">
        <v>9049272.0099999998</v>
      </c>
      <c r="AI59" s="6">
        <v>9463406.3599999994</v>
      </c>
      <c r="AJ59" s="6">
        <v>9292501.5099999998</v>
      </c>
      <c r="AK59" s="6">
        <v>8992736.0899999999</v>
      </c>
      <c r="AL59" s="6">
        <v>10244695.470000001</v>
      </c>
      <c r="AM59" s="6">
        <v>10073790.630000001</v>
      </c>
      <c r="AN59" s="7">
        <v>9768598</v>
      </c>
      <c r="AO59" s="6">
        <v>63947</v>
      </c>
      <c r="AP59" s="6">
        <v>1.9</v>
      </c>
    </row>
    <row r="60" spans="1:42" outlineLevel="2" x14ac:dyDescent="0.2">
      <c r="A60" s="4"/>
      <c r="B60" s="9" t="s">
        <v>185</v>
      </c>
      <c r="C60" s="9"/>
      <c r="D60" s="6">
        <v>-7734597.7199999997</v>
      </c>
      <c r="E60" s="6">
        <v>3067724.01</v>
      </c>
      <c r="F60" s="6">
        <v>-408993.13</v>
      </c>
      <c r="G60" s="6">
        <v>-6947374.71</v>
      </c>
      <c r="H60" s="6">
        <v>-4399038.8099999996</v>
      </c>
      <c r="I60" s="6">
        <v>-1702859.43</v>
      </c>
      <c r="J60" s="6">
        <v>-13407095.15</v>
      </c>
      <c r="K60" s="6">
        <v>-4113401.72</v>
      </c>
      <c r="L60" s="6">
        <v>-4317680.03</v>
      </c>
      <c r="M60" s="6">
        <v>-6003274.5099999998</v>
      </c>
      <c r="N60" s="6">
        <v>4317680.03</v>
      </c>
      <c r="O60" s="6">
        <v>4113401.72</v>
      </c>
      <c r="P60" s="6">
        <v>-5.49</v>
      </c>
      <c r="Q60" s="6">
        <v>2.1800000000000002</v>
      </c>
      <c r="R60" s="6">
        <v>-0.28999999999999998</v>
      </c>
      <c r="S60" s="6">
        <v>-4.93</v>
      </c>
      <c r="T60" s="6">
        <v>-3.12</v>
      </c>
      <c r="U60" s="6">
        <v>-1.21</v>
      </c>
      <c r="V60" s="6">
        <v>-9.51</v>
      </c>
      <c r="W60" s="6">
        <v>-2.92</v>
      </c>
      <c r="X60" s="6">
        <v>-3.06</v>
      </c>
      <c r="Y60" s="6">
        <v>-4.26</v>
      </c>
      <c r="Z60" s="6">
        <v>3.06</v>
      </c>
      <c r="AA60" s="6">
        <v>2.92</v>
      </c>
      <c r="AB60" s="6">
        <v>133229683.54000001</v>
      </c>
      <c r="AC60" s="6">
        <v>144032005.28</v>
      </c>
      <c r="AD60" s="6">
        <v>140555288.13999999</v>
      </c>
      <c r="AE60" s="6">
        <v>134016906.55</v>
      </c>
      <c r="AF60" s="6">
        <v>136565242.44999999</v>
      </c>
      <c r="AG60" s="6">
        <v>139261421.84</v>
      </c>
      <c r="AH60" s="6">
        <v>127557186.11</v>
      </c>
      <c r="AI60" s="6">
        <v>136850879.55000001</v>
      </c>
      <c r="AJ60" s="6">
        <v>136646601.24000001</v>
      </c>
      <c r="AK60" s="6">
        <v>134961006.75999999</v>
      </c>
      <c r="AL60" s="6">
        <v>145281961.28999999</v>
      </c>
      <c r="AM60" s="6">
        <v>145077682.97999999</v>
      </c>
      <c r="AN60" s="7">
        <v>140964281</v>
      </c>
      <c r="AO60" s="6"/>
      <c r="AP60" s="6">
        <v>27.47</v>
      </c>
    </row>
    <row r="61" spans="1:42" outlineLevel="3" x14ac:dyDescent="0.2">
      <c r="A61" s="4"/>
      <c r="B61" s="4"/>
      <c r="C61" s="4" t="s">
        <v>186</v>
      </c>
      <c r="D61" s="6">
        <v>33475.760000000002</v>
      </c>
      <c r="E61" s="6">
        <v>61261.15</v>
      </c>
      <c r="F61" s="6">
        <v>-40168.42</v>
      </c>
      <c r="G61" s="6">
        <v>-1404255.2</v>
      </c>
      <c r="H61" s="6">
        <v>-227798.71</v>
      </c>
      <c r="I61" s="6">
        <v>-167060.76999999999</v>
      </c>
      <c r="J61" s="6">
        <v>-817055.5</v>
      </c>
      <c r="K61" s="6">
        <v>-499016.94</v>
      </c>
      <c r="L61" s="6">
        <v>187398.46</v>
      </c>
      <c r="M61" s="6">
        <v>-483326.65</v>
      </c>
      <c r="N61" s="6">
        <v>-187398.46</v>
      </c>
      <c r="O61" s="6">
        <v>499016.94</v>
      </c>
      <c r="P61" s="6">
        <v>0.56999999999999995</v>
      </c>
      <c r="Q61" s="6">
        <v>1.05</v>
      </c>
      <c r="R61" s="6">
        <v>-0.69</v>
      </c>
      <c r="S61" s="6">
        <v>-23.96</v>
      </c>
      <c r="T61" s="6">
        <v>-3.89</v>
      </c>
      <c r="U61" s="6">
        <v>-2.85</v>
      </c>
      <c r="V61" s="6">
        <v>-13.94</v>
      </c>
      <c r="W61" s="6">
        <v>-8.51</v>
      </c>
      <c r="X61" s="6">
        <v>3.2</v>
      </c>
      <c r="Y61" s="6">
        <v>-8.25</v>
      </c>
      <c r="Z61" s="6">
        <v>-3.2</v>
      </c>
      <c r="AA61" s="6">
        <v>8.51</v>
      </c>
      <c r="AB61" s="6">
        <v>5894263.7599999998</v>
      </c>
      <c r="AC61" s="6">
        <v>5922049.1500000004</v>
      </c>
      <c r="AD61" s="6">
        <v>5820619.5800000001</v>
      </c>
      <c r="AE61" s="6">
        <v>4456532.79</v>
      </c>
      <c r="AF61" s="6">
        <v>5632989.29</v>
      </c>
      <c r="AG61" s="6">
        <v>5693727.2300000004</v>
      </c>
      <c r="AH61" s="6">
        <v>5043732.49</v>
      </c>
      <c r="AI61" s="6">
        <v>5361771.0599999996</v>
      </c>
      <c r="AJ61" s="6">
        <v>6048186.46</v>
      </c>
      <c r="AK61" s="6">
        <v>5377461.3499999996</v>
      </c>
      <c r="AL61" s="6">
        <v>5673389.54</v>
      </c>
      <c r="AM61" s="6">
        <v>6359804.9299999997</v>
      </c>
      <c r="AN61" s="7">
        <v>5860788</v>
      </c>
      <c r="AO61" s="6">
        <v>40628</v>
      </c>
      <c r="AP61" s="6">
        <v>1.1399999999999999</v>
      </c>
    </row>
    <row r="62" spans="1:42" outlineLevel="3" x14ac:dyDescent="0.2">
      <c r="A62" s="4"/>
      <c r="B62" s="4"/>
      <c r="C62" s="4" t="s">
        <v>187</v>
      </c>
      <c r="D62" s="6">
        <v>-1548342.62</v>
      </c>
      <c r="E62" s="6">
        <v>220918.92</v>
      </c>
      <c r="F62" s="6">
        <v>-145577.34</v>
      </c>
      <c r="G62" s="6">
        <v>-100429.56</v>
      </c>
      <c r="H62" s="6">
        <v>-629728.84</v>
      </c>
      <c r="I62" s="6">
        <v>-90256.31</v>
      </c>
      <c r="J62" s="6">
        <v>-1287751.6399999999</v>
      </c>
      <c r="K62" s="6">
        <v>-381446.26</v>
      </c>
      <c r="L62" s="6">
        <v>-551020.68000000005</v>
      </c>
      <c r="M62" s="6">
        <v>-232004.23</v>
      </c>
      <c r="N62" s="6">
        <v>551020.68000000005</v>
      </c>
      <c r="O62" s="6">
        <v>381446.26</v>
      </c>
      <c r="P62" s="6">
        <v>-11.83</v>
      </c>
      <c r="Q62" s="6">
        <v>1.69</v>
      </c>
      <c r="R62" s="6">
        <v>-1.1100000000000001</v>
      </c>
      <c r="S62" s="6">
        <v>-0.77</v>
      </c>
      <c r="T62" s="6">
        <v>-4.8099999999999996</v>
      </c>
      <c r="U62" s="6">
        <v>-0.69</v>
      </c>
      <c r="V62" s="6">
        <v>-9.84</v>
      </c>
      <c r="W62" s="6">
        <v>-2.92</v>
      </c>
      <c r="X62" s="6">
        <v>-4.21</v>
      </c>
      <c r="Y62" s="6">
        <v>-1.77</v>
      </c>
      <c r="Z62" s="6">
        <v>4.21</v>
      </c>
      <c r="AA62" s="6">
        <v>2.92</v>
      </c>
      <c r="AB62" s="6">
        <v>11536753.460000001</v>
      </c>
      <c r="AC62" s="6">
        <v>13306014.99</v>
      </c>
      <c r="AD62" s="6">
        <v>12939518.73</v>
      </c>
      <c r="AE62" s="6">
        <v>12984666.51</v>
      </c>
      <c r="AF62" s="6">
        <v>12455367.23</v>
      </c>
      <c r="AG62" s="6">
        <v>12994839.76</v>
      </c>
      <c r="AH62" s="6">
        <v>11797344.43</v>
      </c>
      <c r="AI62" s="6">
        <v>12703649.810000001</v>
      </c>
      <c r="AJ62" s="6">
        <v>12534075.4</v>
      </c>
      <c r="AK62" s="6">
        <v>12853091.85</v>
      </c>
      <c r="AL62" s="6">
        <v>13636116.75</v>
      </c>
      <c r="AM62" s="6">
        <v>13466542.34</v>
      </c>
      <c r="AN62" s="7">
        <v>13085096</v>
      </c>
      <c r="AO62" s="6">
        <v>67224</v>
      </c>
      <c r="AP62" s="6">
        <v>2.5499999999999998</v>
      </c>
    </row>
    <row r="63" spans="1:42" outlineLevel="3" x14ac:dyDescent="0.2">
      <c r="A63" s="4"/>
      <c r="B63" s="4"/>
      <c r="C63" s="4" t="s">
        <v>188</v>
      </c>
      <c r="D63" s="6">
        <v>225774.85</v>
      </c>
      <c r="E63" s="6">
        <v>29724.68</v>
      </c>
      <c r="F63" s="6">
        <v>-19333.669999999998</v>
      </c>
      <c r="G63" s="6">
        <v>-299582.14</v>
      </c>
      <c r="H63" s="6">
        <v>-123343.87</v>
      </c>
      <c r="I63" s="6">
        <v>-17066.990000000002</v>
      </c>
      <c r="J63" s="6">
        <v>-377420.88</v>
      </c>
      <c r="K63" s="6">
        <v>-65436.9</v>
      </c>
      <c r="L63" s="6">
        <v>-165649.71</v>
      </c>
      <c r="M63" s="6">
        <v>-192851.54</v>
      </c>
      <c r="N63" s="6">
        <v>165649.71</v>
      </c>
      <c r="O63" s="6">
        <v>65436.9</v>
      </c>
      <c r="P63" s="6">
        <v>6.03</v>
      </c>
      <c r="Q63" s="6">
        <v>0.79</v>
      </c>
      <c r="R63" s="6">
        <v>-0.52</v>
      </c>
      <c r="S63" s="6">
        <v>-8</v>
      </c>
      <c r="T63" s="6">
        <v>-3.3</v>
      </c>
      <c r="U63" s="6">
        <v>-0.46</v>
      </c>
      <c r="V63" s="6">
        <v>-10.08</v>
      </c>
      <c r="W63" s="6">
        <v>-1.75</v>
      </c>
      <c r="X63" s="6">
        <v>-4.43</v>
      </c>
      <c r="Y63" s="6">
        <v>-5.15</v>
      </c>
      <c r="Z63" s="6">
        <v>4.43</v>
      </c>
      <c r="AA63" s="6">
        <v>1.75</v>
      </c>
      <c r="AB63" s="6">
        <v>3968670.67</v>
      </c>
      <c r="AC63" s="6">
        <v>3772620.49</v>
      </c>
      <c r="AD63" s="6">
        <v>3723562.14</v>
      </c>
      <c r="AE63" s="6">
        <v>3443313.68</v>
      </c>
      <c r="AF63" s="6">
        <v>3619551.95</v>
      </c>
      <c r="AG63" s="6">
        <v>3725828.83</v>
      </c>
      <c r="AH63" s="6">
        <v>3365474.93</v>
      </c>
      <c r="AI63" s="6">
        <v>3677458.92</v>
      </c>
      <c r="AJ63" s="6">
        <v>3577246.11</v>
      </c>
      <c r="AK63" s="6">
        <v>3550044.28</v>
      </c>
      <c r="AL63" s="6">
        <v>3908545.52</v>
      </c>
      <c r="AM63" s="6">
        <v>3808332.72</v>
      </c>
      <c r="AN63" s="7">
        <v>3742896</v>
      </c>
      <c r="AO63" s="6">
        <v>11919</v>
      </c>
      <c r="AP63" s="6">
        <v>0.73</v>
      </c>
    </row>
    <row r="64" spans="1:42" outlineLevel="3" x14ac:dyDescent="0.2">
      <c r="A64" s="4"/>
      <c r="B64" s="4"/>
      <c r="C64" s="4" t="s">
        <v>189</v>
      </c>
      <c r="D64" s="6">
        <v>-571822.61</v>
      </c>
      <c r="E64" s="6">
        <v>132632.95000000001</v>
      </c>
      <c r="F64" s="6">
        <v>-91727.69</v>
      </c>
      <c r="G64" s="6">
        <v>-384358.22</v>
      </c>
      <c r="H64" s="6">
        <v>-310038.24</v>
      </c>
      <c r="I64" s="6">
        <v>-24145.279999999999</v>
      </c>
      <c r="J64" s="6">
        <v>-853260.52</v>
      </c>
      <c r="K64" s="6">
        <v>-271594.3</v>
      </c>
      <c r="L64" s="6">
        <v>-271543.40999999997</v>
      </c>
      <c r="M64" s="6">
        <v>-434459.68</v>
      </c>
      <c r="N64" s="6">
        <v>271543.40999999997</v>
      </c>
      <c r="O64" s="6">
        <v>271594.3</v>
      </c>
      <c r="P64" s="6">
        <v>-7.09</v>
      </c>
      <c r="Q64" s="6">
        <v>1.64</v>
      </c>
      <c r="R64" s="6">
        <v>-1.1399999999999999</v>
      </c>
      <c r="S64" s="6">
        <v>-4.7699999999999996</v>
      </c>
      <c r="T64" s="6">
        <v>-3.84</v>
      </c>
      <c r="U64" s="6">
        <v>-0.3</v>
      </c>
      <c r="V64" s="6">
        <v>-10.58</v>
      </c>
      <c r="W64" s="6">
        <v>-3.37</v>
      </c>
      <c r="X64" s="6">
        <v>-3.37</v>
      </c>
      <c r="Y64" s="6">
        <v>-5.39</v>
      </c>
      <c r="Z64" s="6">
        <v>3.37</v>
      </c>
      <c r="AA64" s="6">
        <v>3.37</v>
      </c>
      <c r="AB64" s="6">
        <v>7492305.9199999999</v>
      </c>
      <c r="AC64" s="6">
        <v>8196761.4800000004</v>
      </c>
      <c r="AD64" s="6">
        <v>7972400.8399999999</v>
      </c>
      <c r="AE64" s="6">
        <v>7679770.3200000003</v>
      </c>
      <c r="AF64" s="6">
        <v>7754090.2999999998</v>
      </c>
      <c r="AG64" s="6">
        <v>8039983.25</v>
      </c>
      <c r="AH64" s="6">
        <v>7210868.0199999996</v>
      </c>
      <c r="AI64" s="6">
        <v>7792534.2400000002</v>
      </c>
      <c r="AJ64" s="6">
        <v>7792585.1200000001</v>
      </c>
      <c r="AK64" s="6">
        <v>7629668.8600000003</v>
      </c>
      <c r="AL64" s="6">
        <v>8335671.9500000002</v>
      </c>
      <c r="AM64" s="6">
        <v>8335722.8300000001</v>
      </c>
      <c r="AN64" s="7">
        <v>8064129</v>
      </c>
      <c r="AO64" s="6">
        <v>82749</v>
      </c>
      <c r="AP64" s="6">
        <v>1.57</v>
      </c>
    </row>
    <row r="65" spans="1:42" outlineLevel="3" x14ac:dyDescent="0.2">
      <c r="A65" s="4"/>
      <c r="B65" s="4"/>
      <c r="C65" s="4" t="s">
        <v>190</v>
      </c>
      <c r="D65" s="6">
        <v>142189.49</v>
      </c>
      <c r="E65" s="6">
        <v>12861.33</v>
      </c>
      <c r="F65" s="6">
        <v>9365.3799999999992</v>
      </c>
      <c r="G65" s="6">
        <v>-119343.29</v>
      </c>
      <c r="H65" s="6">
        <v>3148.05</v>
      </c>
      <c r="I65" s="6">
        <v>437.69</v>
      </c>
      <c r="J65" s="6">
        <v>-58823.39</v>
      </c>
      <c r="K65" s="6">
        <v>-21010.78</v>
      </c>
      <c r="L65" s="6">
        <v>-21826.23</v>
      </c>
      <c r="M65" s="6">
        <v>-67200.52</v>
      </c>
      <c r="N65" s="6">
        <v>21826.23</v>
      </c>
      <c r="O65" s="6">
        <v>21010.78</v>
      </c>
      <c r="P65" s="6">
        <v>19.46</v>
      </c>
      <c r="Q65" s="6">
        <v>1.76</v>
      </c>
      <c r="R65" s="6">
        <v>1.28</v>
      </c>
      <c r="S65" s="6">
        <v>-16.329999999999998</v>
      </c>
      <c r="T65" s="6">
        <v>0.43</v>
      </c>
      <c r="U65" s="6">
        <v>0.06</v>
      </c>
      <c r="V65" s="6">
        <v>-8.0500000000000007</v>
      </c>
      <c r="W65" s="6">
        <v>-2.88</v>
      </c>
      <c r="X65" s="6">
        <v>-2.99</v>
      </c>
      <c r="Y65" s="6">
        <v>-9.1999999999999993</v>
      </c>
      <c r="Z65" s="6">
        <v>2.99</v>
      </c>
      <c r="AA65" s="6">
        <v>2.88</v>
      </c>
      <c r="AB65" s="6">
        <v>872948.13</v>
      </c>
      <c r="AC65" s="6">
        <v>743619.96</v>
      </c>
      <c r="AD65" s="6">
        <v>740124.01</v>
      </c>
      <c r="AE65" s="6">
        <v>611415.35</v>
      </c>
      <c r="AF65" s="6">
        <v>733906.68</v>
      </c>
      <c r="AG65" s="6">
        <v>731196.33</v>
      </c>
      <c r="AH65" s="6">
        <v>671935.25</v>
      </c>
      <c r="AI65" s="6">
        <v>709747.85</v>
      </c>
      <c r="AJ65" s="6">
        <v>708932.4</v>
      </c>
      <c r="AK65" s="6">
        <v>663558.12</v>
      </c>
      <c r="AL65" s="6">
        <v>752584.87</v>
      </c>
      <c r="AM65" s="6">
        <v>751769.41</v>
      </c>
      <c r="AN65" s="7">
        <v>730759</v>
      </c>
      <c r="AO65" s="6">
        <v>4123</v>
      </c>
      <c r="AP65" s="6">
        <v>0.14000000000000001</v>
      </c>
    </row>
    <row r="66" spans="1:42" outlineLevel="3" x14ac:dyDescent="0.2">
      <c r="A66" s="4"/>
      <c r="B66" s="4"/>
      <c r="C66" s="4" t="s">
        <v>191</v>
      </c>
      <c r="D66" s="6">
        <v>-741352.94</v>
      </c>
      <c r="E66" s="6">
        <v>444582.43</v>
      </c>
      <c r="F66" s="6">
        <v>115461.69</v>
      </c>
      <c r="G66" s="6">
        <v>-898494.28</v>
      </c>
      <c r="H66" s="6">
        <v>-251571.14</v>
      </c>
      <c r="I66" s="6">
        <v>-165971.21</v>
      </c>
      <c r="J66" s="6">
        <v>-783601.57</v>
      </c>
      <c r="K66" s="6">
        <v>-178435.18</v>
      </c>
      <c r="L66" s="6">
        <v>-450826.48</v>
      </c>
      <c r="M66" s="6">
        <v>-573376.86</v>
      </c>
      <c r="N66" s="6">
        <v>450826.48</v>
      </c>
      <c r="O66" s="6">
        <v>178435.18</v>
      </c>
      <c r="P66" s="6">
        <v>-6.07</v>
      </c>
      <c r="Q66" s="6">
        <v>3.64</v>
      </c>
      <c r="R66" s="6">
        <v>0.94</v>
      </c>
      <c r="S66" s="6">
        <v>-7.35</v>
      </c>
      <c r="T66" s="6">
        <v>-2.06</v>
      </c>
      <c r="U66" s="6">
        <v>-1.36</v>
      </c>
      <c r="V66" s="6">
        <v>-6.41</v>
      </c>
      <c r="W66" s="6">
        <v>-1.46</v>
      </c>
      <c r="X66" s="6">
        <v>-3.69</v>
      </c>
      <c r="Y66" s="6">
        <v>-4.6900000000000004</v>
      </c>
      <c r="Z66" s="6">
        <v>3.69</v>
      </c>
      <c r="AA66" s="6">
        <v>1.46</v>
      </c>
      <c r="AB66" s="6">
        <v>11477206.27</v>
      </c>
      <c r="AC66" s="6">
        <v>12663141.640000001</v>
      </c>
      <c r="AD66" s="6">
        <v>12334020.9</v>
      </c>
      <c r="AE66" s="6">
        <v>11320064.93</v>
      </c>
      <c r="AF66" s="6">
        <v>11966988.07</v>
      </c>
      <c r="AG66" s="6">
        <v>12052588</v>
      </c>
      <c r="AH66" s="6">
        <v>11434957.640000001</v>
      </c>
      <c r="AI66" s="6">
        <v>12040124.029999999</v>
      </c>
      <c r="AJ66" s="6">
        <v>11767732.73</v>
      </c>
      <c r="AK66" s="6">
        <v>11645182.35</v>
      </c>
      <c r="AL66" s="6">
        <v>12669385.689999999</v>
      </c>
      <c r="AM66" s="6">
        <v>12396994.390000001</v>
      </c>
      <c r="AN66" s="7">
        <v>12218559</v>
      </c>
      <c r="AO66" s="6">
        <v>158730</v>
      </c>
      <c r="AP66" s="6">
        <v>2.38</v>
      </c>
    </row>
    <row r="67" spans="1:42" outlineLevel="3" x14ac:dyDescent="0.2">
      <c r="A67" s="4"/>
      <c r="B67" s="4"/>
      <c r="C67" s="4" t="s">
        <v>192</v>
      </c>
      <c r="D67" s="6">
        <v>133796.81</v>
      </c>
      <c r="E67" s="6">
        <v>84932.29</v>
      </c>
      <c r="F67" s="6">
        <v>39273.22</v>
      </c>
      <c r="G67" s="6">
        <v>-290558.25</v>
      </c>
      <c r="H67" s="6">
        <v>-12217.83</v>
      </c>
      <c r="I67" s="6">
        <v>-22652.25</v>
      </c>
      <c r="J67" s="6">
        <v>-181952.28</v>
      </c>
      <c r="K67" s="6">
        <v>-18951.82</v>
      </c>
      <c r="L67" s="6">
        <v>-119125.53</v>
      </c>
      <c r="M67" s="6">
        <v>-186483.20000000001</v>
      </c>
      <c r="N67" s="6">
        <v>119125.53</v>
      </c>
      <c r="O67" s="6">
        <v>18951.82</v>
      </c>
      <c r="P67" s="6">
        <v>4.71</v>
      </c>
      <c r="Q67" s="6">
        <v>2.99</v>
      </c>
      <c r="R67" s="6">
        <v>1.38</v>
      </c>
      <c r="S67" s="6">
        <v>-10.23</v>
      </c>
      <c r="T67" s="6">
        <v>-0.43</v>
      </c>
      <c r="U67" s="6">
        <v>-0.8</v>
      </c>
      <c r="V67" s="6">
        <v>-6.41</v>
      </c>
      <c r="W67" s="6">
        <v>-0.67</v>
      </c>
      <c r="X67" s="6">
        <v>-4.1900000000000004</v>
      </c>
      <c r="Y67" s="6">
        <v>-6.57</v>
      </c>
      <c r="Z67" s="6">
        <v>4.1900000000000004</v>
      </c>
      <c r="AA67" s="6">
        <v>0.67</v>
      </c>
      <c r="AB67" s="6">
        <v>2973974.07</v>
      </c>
      <c r="AC67" s="6">
        <v>2925109.55</v>
      </c>
      <c r="AD67" s="6">
        <v>2879450.49</v>
      </c>
      <c r="AE67" s="6">
        <v>2549619.0099999998</v>
      </c>
      <c r="AF67" s="6">
        <v>2827959.43</v>
      </c>
      <c r="AG67" s="6">
        <v>2817525.01</v>
      </c>
      <c r="AH67" s="6">
        <v>2658224.9900000002</v>
      </c>
      <c r="AI67" s="6">
        <v>2821225.44</v>
      </c>
      <c r="AJ67" s="6">
        <v>2721051.73</v>
      </c>
      <c r="AK67" s="6">
        <v>2653694.06</v>
      </c>
      <c r="AL67" s="6">
        <v>2959302.79</v>
      </c>
      <c r="AM67" s="6">
        <v>2859129.08</v>
      </c>
      <c r="AN67" s="7">
        <v>2840177</v>
      </c>
      <c r="AO67" s="6">
        <v>29470</v>
      </c>
      <c r="AP67" s="6">
        <v>0.55000000000000004</v>
      </c>
    </row>
    <row r="68" spans="1:42" outlineLevel="3" x14ac:dyDescent="0.2">
      <c r="A68" s="4"/>
      <c r="B68" s="4"/>
      <c r="C68" s="4" t="s">
        <v>193</v>
      </c>
      <c r="D68" s="6">
        <v>-381129.44</v>
      </c>
      <c r="E68" s="6">
        <v>177862.51</v>
      </c>
      <c r="F68" s="6">
        <v>-27675.11</v>
      </c>
      <c r="G68" s="6">
        <v>-1227744.17</v>
      </c>
      <c r="H68" s="6">
        <v>-34656.74</v>
      </c>
      <c r="I68" s="6">
        <v>-93004.87</v>
      </c>
      <c r="J68" s="6">
        <v>-839048.58</v>
      </c>
      <c r="K68" s="6">
        <v>-404981.83</v>
      </c>
      <c r="L68" s="6">
        <v>131177.59</v>
      </c>
      <c r="M68" s="6">
        <v>-615870.27</v>
      </c>
      <c r="N68" s="6">
        <v>-131177.59</v>
      </c>
      <c r="O68" s="6">
        <v>404981.83</v>
      </c>
      <c r="P68" s="6">
        <v>-8.02</v>
      </c>
      <c r="Q68" s="6">
        <v>3.74</v>
      </c>
      <c r="R68" s="6">
        <v>-0.57999999999999996</v>
      </c>
      <c r="S68" s="6">
        <v>-25.84</v>
      </c>
      <c r="T68" s="6">
        <v>-0.73</v>
      </c>
      <c r="U68" s="6">
        <v>-1.96</v>
      </c>
      <c r="V68" s="6">
        <v>-17.66</v>
      </c>
      <c r="W68" s="6">
        <v>-8.52</v>
      </c>
      <c r="X68" s="6">
        <v>2.76</v>
      </c>
      <c r="Y68" s="6">
        <v>-12.96</v>
      </c>
      <c r="Z68" s="6">
        <v>-2.76</v>
      </c>
      <c r="AA68" s="6">
        <v>8.52</v>
      </c>
      <c r="AB68" s="6">
        <v>4370786.99</v>
      </c>
      <c r="AC68" s="6">
        <v>4929778.9400000004</v>
      </c>
      <c r="AD68" s="6">
        <v>4724241.32</v>
      </c>
      <c r="AE68" s="6">
        <v>3524172.25</v>
      </c>
      <c r="AF68" s="6">
        <v>4717259.68</v>
      </c>
      <c r="AG68" s="6">
        <v>4658911.55</v>
      </c>
      <c r="AH68" s="6">
        <v>3912867.85</v>
      </c>
      <c r="AI68" s="6">
        <v>4346934.5999999996</v>
      </c>
      <c r="AJ68" s="6">
        <v>4883094.0199999996</v>
      </c>
      <c r="AK68" s="6">
        <v>4136046.16</v>
      </c>
      <c r="AL68" s="6">
        <v>4620738.84</v>
      </c>
      <c r="AM68" s="6">
        <v>5156898.25</v>
      </c>
      <c r="AN68" s="7">
        <v>4751916</v>
      </c>
      <c r="AO68" s="6">
        <v>39767</v>
      </c>
      <c r="AP68" s="6">
        <v>0.93</v>
      </c>
    </row>
    <row r="69" spans="1:42" outlineLevel="3" x14ac:dyDescent="0.2">
      <c r="A69" s="4"/>
      <c r="B69" s="4"/>
      <c r="C69" s="4" t="s">
        <v>194</v>
      </c>
      <c r="D69" s="6">
        <v>-793325.42</v>
      </c>
      <c r="E69" s="6">
        <v>58313</v>
      </c>
      <c r="F69" s="6">
        <v>-121465.19</v>
      </c>
      <c r="G69" s="6">
        <v>-151656.65</v>
      </c>
      <c r="H69" s="6">
        <v>-411276.52</v>
      </c>
      <c r="I69" s="6">
        <v>-105241.26</v>
      </c>
      <c r="J69" s="6">
        <v>-868142.54</v>
      </c>
      <c r="K69" s="6">
        <v>-321389.7</v>
      </c>
      <c r="L69" s="6">
        <v>-189901.79</v>
      </c>
      <c r="M69" s="6">
        <v>-194331.01</v>
      </c>
      <c r="N69" s="6">
        <v>189901.79</v>
      </c>
      <c r="O69" s="6">
        <v>321389.7</v>
      </c>
      <c r="P69" s="6">
        <v>-11.81</v>
      </c>
      <c r="Q69" s="6">
        <v>0.87</v>
      </c>
      <c r="R69" s="6">
        <v>-1.81</v>
      </c>
      <c r="S69" s="6">
        <v>-2.2599999999999998</v>
      </c>
      <c r="T69" s="6">
        <v>-6.12</v>
      </c>
      <c r="U69" s="6">
        <v>-1.57</v>
      </c>
      <c r="V69" s="6">
        <v>-12.92</v>
      </c>
      <c r="W69" s="6">
        <v>-4.78</v>
      </c>
      <c r="X69" s="6">
        <v>-2.83</v>
      </c>
      <c r="Y69" s="6">
        <v>-2.89</v>
      </c>
      <c r="Z69" s="6">
        <v>2.83</v>
      </c>
      <c r="AA69" s="6">
        <v>4.78</v>
      </c>
      <c r="AB69" s="6">
        <v>5926615.54</v>
      </c>
      <c r="AC69" s="6">
        <v>6778253.9500000002</v>
      </c>
      <c r="AD69" s="6">
        <v>6598475.7599999998</v>
      </c>
      <c r="AE69" s="6">
        <v>6568284.2999999998</v>
      </c>
      <c r="AF69" s="6">
        <v>6308664.4400000004</v>
      </c>
      <c r="AG69" s="6">
        <v>6614699.7000000002</v>
      </c>
      <c r="AH69" s="6">
        <v>5851798.4199999999</v>
      </c>
      <c r="AI69" s="6">
        <v>6398551.2599999998</v>
      </c>
      <c r="AJ69" s="6">
        <v>6530039.1600000001</v>
      </c>
      <c r="AK69" s="6">
        <v>6525609.9500000002</v>
      </c>
      <c r="AL69" s="6">
        <v>6909842.75</v>
      </c>
      <c r="AM69" s="6">
        <v>7041330.6500000004</v>
      </c>
      <c r="AN69" s="7">
        <v>6719941</v>
      </c>
      <c r="AO69" s="6">
        <v>18297</v>
      </c>
      <c r="AP69" s="6">
        <v>1.31</v>
      </c>
    </row>
    <row r="70" spans="1:42" outlineLevel="3" x14ac:dyDescent="0.2">
      <c r="A70" s="4"/>
      <c r="B70" s="4"/>
      <c r="C70" s="4" t="s">
        <v>195</v>
      </c>
      <c r="D70" s="6">
        <v>-8344.91</v>
      </c>
      <c r="E70" s="6">
        <v>64712.71</v>
      </c>
      <c r="F70" s="6">
        <v>23217.79</v>
      </c>
      <c r="G70" s="6">
        <v>-129615.57</v>
      </c>
      <c r="H70" s="6">
        <v>-22170.43</v>
      </c>
      <c r="I70" s="6">
        <v>-19252.2</v>
      </c>
      <c r="J70" s="6">
        <v>-152691.23000000001</v>
      </c>
      <c r="K70" s="6">
        <v>-38504.839999999997</v>
      </c>
      <c r="L70" s="6">
        <v>-77163.070000000007</v>
      </c>
      <c r="M70" s="6">
        <v>-112569.72</v>
      </c>
      <c r="N70" s="6">
        <v>77163.070000000007</v>
      </c>
      <c r="O70" s="6">
        <v>38504.839999999997</v>
      </c>
      <c r="P70" s="6">
        <v>-0.42</v>
      </c>
      <c r="Q70" s="6">
        <v>3.22</v>
      </c>
      <c r="R70" s="6">
        <v>1.1499999999999999</v>
      </c>
      <c r="S70" s="6">
        <v>-6.45</v>
      </c>
      <c r="T70" s="6">
        <v>-1.1000000000000001</v>
      </c>
      <c r="U70" s="6">
        <v>-0.96</v>
      </c>
      <c r="V70" s="6">
        <v>-7.6</v>
      </c>
      <c r="W70" s="6">
        <v>-1.92</v>
      </c>
      <c r="X70" s="6">
        <v>-3.84</v>
      </c>
      <c r="Y70" s="6">
        <v>-5.6</v>
      </c>
      <c r="Z70" s="6">
        <v>3.84</v>
      </c>
      <c r="AA70" s="6">
        <v>1.92</v>
      </c>
      <c r="AB70" s="6">
        <v>2001974.04</v>
      </c>
      <c r="AC70" s="6">
        <v>2075031.66</v>
      </c>
      <c r="AD70" s="6">
        <v>2033536.74</v>
      </c>
      <c r="AE70" s="6">
        <v>1880703.39</v>
      </c>
      <c r="AF70" s="6">
        <v>1988148.52</v>
      </c>
      <c r="AG70" s="6">
        <v>1991066.75</v>
      </c>
      <c r="AH70" s="6">
        <v>1857627.73</v>
      </c>
      <c r="AI70" s="6">
        <v>1971814.11</v>
      </c>
      <c r="AJ70" s="6">
        <v>1933155.88</v>
      </c>
      <c r="AK70" s="6">
        <v>1897749.23</v>
      </c>
      <c r="AL70" s="6">
        <v>2087482.02</v>
      </c>
      <c r="AM70" s="6">
        <v>2048823.79</v>
      </c>
      <c r="AN70" s="7">
        <v>2010319</v>
      </c>
      <c r="AO70" s="6">
        <v>23695</v>
      </c>
      <c r="AP70" s="6">
        <v>0.39</v>
      </c>
    </row>
    <row r="71" spans="1:42" outlineLevel="3" x14ac:dyDescent="0.2">
      <c r="A71" s="4"/>
      <c r="B71" s="4"/>
      <c r="C71" s="4" t="s">
        <v>196</v>
      </c>
      <c r="D71" s="6">
        <v>279235.8</v>
      </c>
      <c r="E71" s="6">
        <v>87396.19</v>
      </c>
      <c r="F71" s="6">
        <v>-14917.23</v>
      </c>
      <c r="G71" s="6">
        <v>-179816.73</v>
      </c>
      <c r="H71" s="6">
        <v>-168308.6</v>
      </c>
      <c r="I71" s="6">
        <v>-12646.31</v>
      </c>
      <c r="J71" s="6">
        <v>-615185.80000000005</v>
      </c>
      <c r="K71" s="6">
        <v>-131008.04</v>
      </c>
      <c r="L71" s="6">
        <v>-254174.7</v>
      </c>
      <c r="M71" s="6">
        <v>-271569.28999999998</v>
      </c>
      <c r="N71" s="6">
        <v>254174.7</v>
      </c>
      <c r="O71" s="6">
        <v>131008.04</v>
      </c>
      <c r="P71" s="6">
        <v>4.6100000000000003</v>
      </c>
      <c r="Q71" s="6">
        <v>1.44</v>
      </c>
      <c r="R71" s="6">
        <v>-0.25</v>
      </c>
      <c r="S71" s="6">
        <v>-2.97</v>
      </c>
      <c r="T71" s="6">
        <v>-2.78</v>
      </c>
      <c r="U71" s="6">
        <v>-0.21</v>
      </c>
      <c r="V71" s="6">
        <v>-10.15</v>
      </c>
      <c r="W71" s="6">
        <v>-2.16</v>
      </c>
      <c r="X71" s="6">
        <v>-4.1900000000000004</v>
      </c>
      <c r="Y71" s="6">
        <v>-4.4800000000000004</v>
      </c>
      <c r="Z71" s="6">
        <v>4.1900000000000004</v>
      </c>
      <c r="AA71" s="6">
        <v>2.16</v>
      </c>
      <c r="AB71" s="6">
        <v>6338581.6500000004</v>
      </c>
      <c r="AC71" s="6">
        <v>6146742.0499999998</v>
      </c>
      <c r="AD71" s="6">
        <v>6044428.6299999999</v>
      </c>
      <c r="AE71" s="6">
        <v>5879529.1200000001</v>
      </c>
      <c r="AF71" s="6">
        <v>5891037.2599999998</v>
      </c>
      <c r="AG71" s="6">
        <v>6046699.5499999998</v>
      </c>
      <c r="AH71" s="6">
        <v>5444160.0599999996</v>
      </c>
      <c r="AI71" s="6">
        <v>5928337.8099999996</v>
      </c>
      <c r="AJ71" s="6">
        <v>5805171.1500000004</v>
      </c>
      <c r="AK71" s="6">
        <v>5787776.5700000003</v>
      </c>
      <c r="AL71" s="6">
        <v>6313520.5599999996</v>
      </c>
      <c r="AM71" s="6">
        <v>6190353.9000000004</v>
      </c>
      <c r="AN71" s="7">
        <v>6059346</v>
      </c>
      <c r="AO71" s="6">
        <v>74648</v>
      </c>
      <c r="AP71" s="6">
        <v>1.18</v>
      </c>
    </row>
    <row r="72" spans="1:42" outlineLevel="3" x14ac:dyDescent="0.2">
      <c r="A72" s="4"/>
      <c r="B72" s="4"/>
      <c r="C72" s="4" t="s">
        <v>197</v>
      </c>
      <c r="D72" s="6">
        <v>-1912112.08</v>
      </c>
      <c r="E72" s="6">
        <v>326404.73</v>
      </c>
      <c r="F72" s="6">
        <v>-110935.45</v>
      </c>
      <c r="G72" s="6">
        <v>1167408.67</v>
      </c>
      <c r="H72" s="6">
        <v>-346625.78</v>
      </c>
      <c r="I72" s="6">
        <v>-112775.21</v>
      </c>
      <c r="J72" s="6">
        <v>-939542.62</v>
      </c>
      <c r="K72" s="6">
        <v>8996.14</v>
      </c>
      <c r="L72" s="6">
        <v>-631032.62</v>
      </c>
      <c r="M72" s="6">
        <v>-70189.77</v>
      </c>
      <c r="N72" s="6">
        <v>631032.62</v>
      </c>
      <c r="O72" s="6">
        <v>-8996.14</v>
      </c>
      <c r="P72" s="6">
        <v>-14.6</v>
      </c>
      <c r="Q72" s="6">
        <v>2.4900000000000002</v>
      </c>
      <c r="R72" s="6">
        <v>-0.85</v>
      </c>
      <c r="S72" s="6">
        <v>8.92</v>
      </c>
      <c r="T72" s="6">
        <v>-2.65</v>
      </c>
      <c r="U72" s="6">
        <v>-0.86</v>
      </c>
      <c r="V72" s="6">
        <v>-7.18</v>
      </c>
      <c r="W72" s="6">
        <v>7.0000000000000007E-2</v>
      </c>
      <c r="X72" s="6">
        <v>-4.82</v>
      </c>
      <c r="Y72" s="6">
        <v>-0.54</v>
      </c>
      <c r="Z72" s="6">
        <v>4.82</v>
      </c>
      <c r="AA72" s="6">
        <v>-7.0000000000000007E-2</v>
      </c>
      <c r="AB72" s="6">
        <v>11181808.33</v>
      </c>
      <c r="AC72" s="6">
        <v>13420325.130000001</v>
      </c>
      <c r="AD72" s="6">
        <v>12982984.960000001</v>
      </c>
      <c r="AE72" s="6">
        <v>14261329.08</v>
      </c>
      <c r="AF72" s="6">
        <v>12747294.630000001</v>
      </c>
      <c r="AG72" s="6">
        <v>12981145.199999999</v>
      </c>
      <c r="AH72" s="6">
        <v>12154377.789999999</v>
      </c>
      <c r="AI72" s="6">
        <v>13102916.539999999</v>
      </c>
      <c r="AJ72" s="6">
        <v>12462887.779999999</v>
      </c>
      <c r="AK72" s="6">
        <v>13023730.630000001</v>
      </c>
      <c r="AL72" s="6">
        <v>13724953.029999999</v>
      </c>
      <c r="AM72" s="6">
        <v>13084924.27</v>
      </c>
      <c r="AN72" s="7">
        <v>13093920</v>
      </c>
      <c r="AO72" s="6">
        <v>58676</v>
      </c>
      <c r="AP72" s="6">
        <v>2.5499999999999998</v>
      </c>
    </row>
    <row r="73" spans="1:42" outlineLevel="3" x14ac:dyDescent="0.2">
      <c r="A73" s="4"/>
      <c r="B73" s="4"/>
      <c r="C73" s="4" t="s">
        <v>198</v>
      </c>
      <c r="D73" s="6">
        <v>24772.240000000002</v>
      </c>
      <c r="E73" s="6">
        <v>58160.03</v>
      </c>
      <c r="F73" s="6">
        <v>22623.64</v>
      </c>
      <c r="G73" s="6">
        <v>-143892.5</v>
      </c>
      <c r="H73" s="6">
        <v>-14898.62</v>
      </c>
      <c r="I73" s="6">
        <v>-10689.31</v>
      </c>
      <c r="J73" s="6">
        <v>-134863.10999999999</v>
      </c>
      <c r="K73" s="6">
        <v>-24801.98</v>
      </c>
      <c r="L73" s="6">
        <v>-64402.44</v>
      </c>
      <c r="M73" s="6">
        <v>-122351.67</v>
      </c>
      <c r="N73" s="6">
        <v>64402.44</v>
      </c>
      <c r="O73" s="6">
        <v>24801.98</v>
      </c>
      <c r="P73" s="6">
        <v>1.49</v>
      </c>
      <c r="Q73" s="6">
        <v>3.51</v>
      </c>
      <c r="R73" s="6">
        <v>1.36</v>
      </c>
      <c r="S73" s="6">
        <v>-8.68</v>
      </c>
      <c r="T73" s="6">
        <v>-0.9</v>
      </c>
      <c r="U73" s="6">
        <v>-0.64</v>
      </c>
      <c r="V73" s="6">
        <v>-8.14</v>
      </c>
      <c r="W73" s="6">
        <v>-1.5</v>
      </c>
      <c r="X73" s="6">
        <v>-3.89</v>
      </c>
      <c r="Y73" s="6">
        <v>-7.38</v>
      </c>
      <c r="Z73" s="6">
        <v>3.89</v>
      </c>
      <c r="AA73" s="6">
        <v>1.5</v>
      </c>
      <c r="AB73" s="6">
        <v>1682343.64</v>
      </c>
      <c r="AC73" s="6">
        <v>1715731.43</v>
      </c>
      <c r="AD73" s="6">
        <v>1680195.04</v>
      </c>
      <c r="AE73" s="6">
        <v>1513678.9</v>
      </c>
      <c r="AF73" s="6">
        <v>1642672.78</v>
      </c>
      <c r="AG73" s="6">
        <v>1646882.09</v>
      </c>
      <c r="AH73" s="6">
        <v>1522708.29</v>
      </c>
      <c r="AI73" s="6">
        <v>1632769.42</v>
      </c>
      <c r="AJ73" s="6">
        <v>1593168.96</v>
      </c>
      <c r="AK73" s="6">
        <v>1535219.73</v>
      </c>
      <c r="AL73" s="6">
        <v>1721973.84</v>
      </c>
      <c r="AM73" s="6">
        <v>1682373.38</v>
      </c>
      <c r="AN73" s="7">
        <v>1657571</v>
      </c>
      <c r="AO73" s="6">
        <v>19000</v>
      </c>
      <c r="AP73" s="6">
        <v>0.32</v>
      </c>
    </row>
    <row r="74" spans="1:42" outlineLevel="3" x14ac:dyDescent="0.2">
      <c r="A74" s="4"/>
      <c r="B74" s="4"/>
      <c r="C74" s="4" t="s">
        <v>199</v>
      </c>
      <c r="D74" s="6">
        <v>110342.76</v>
      </c>
      <c r="E74" s="6">
        <v>81908.22</v>
      </c>
      <c r="F74" s="6">
        <v>36026.480000000003</v>
      </c>
      <c r="G74" s="6">
        <v>-271254.73</v>
      </c>
      <c r="H74" s="6">
        <v>-29918.720000000001</v>
      </c>
      <c r="I74" s="6">
        <v>-20823.189999999999</v>
      </c>
      <c r="J74" s="6">
        <v>-187502.82</v>
      </c>
      <c r="K74" s="6">
        <v>-45538.52</v>
      </c>
      <c r="L74" s="6">
        <v>-96125.08</v>
      </c>
      <c r="M74" s="6">
        <v>-157130.46</v>
      </c>
      <c r="N74" s="6">
        <v>96125.08</v>
      </c>
      <c r="O74" s="6">
        <v>45538.52</v>
      </c>
      <c r="P74" s="6">
        <v>4.3099999999999996</v>
      </c>
      <c r="Q74" s="6">
        <v>3.2</v>
      </c>
      <c r="R74" s="6">
        <v>1.41</v>
      </c>
      <c r="S74" s="6">
        <v>-10.59</v>
      </c>
      <c r="T74" s="6">
        <v>-1.17</v>
      </c>
      <c r="U74" s="6">
        <v>-0.81</v>
      </c>
      <c r="V74" s="6">
        <v>-7.32</v>
      </c>
      <c r="W74" s="6">
        <v>-1.78</v>
      </c>
      <c r="X74" s="6">
        <v>-3.75</v>
      </c>
      <c r="Y74" s="6">
        <v>-6.14</v>
      </c>
      <c r="Z74" s="6">
        <v>3.75</v>
      </c>
      <c r="AA74" s="6">
        <v>1.78</v>
      </c>
      <c r="AB74" s="6">
        <v>2670966.37</v>
      </c>
      <c r="AC74" s="6">
        <v>2642531.83</v>
      </c>
      <c r="AD74" s="6">
        <v>2596650.09</v>
      </c>
      <c r="AE74" s="6">
        <v>2289368.88</v>
      </c>
      <c r="AF74" s="6">
        <v>2530704.89</v>
      </c>
      <c r="AG74" s="6">
        <v>2539800.42</v>
      </c>
      <c r="AH74" s="6">
        <v>2373120.79</v>
      </c>
      <c r="AI74" s="6">
        <v>2515085.09</v>
      </c>
      <c r="AJ74" s="6">
        <v>2464498.5299999998</v>
      </c>
      <c r="AK74" s="6">
        <v>2403493.15</v>
      </c>
      <c r="AL74" s="6">
        <v>2656748.69</v>
      </c>
      <c r="AM74" s="6">
        <v>2606162.13</v>
      </c>
      <c r="AN74" s="7">
        <v>2560624</v>
      </c>
      <c r="AO74" s="6">
        <v>15466</v>
      </c>
      <c r="AP74" s="6">
        <v>0.5</v>
      </c>
    </row>
    <row r="75" spans="1:42" outlineLevel="3" x14ac:dyDescent="0.2">
      <c r="A75" s="4"/>
      <c r="B75" s="4"/>
      <c r="C75" s="4" t="s">
        <v>200</v>
      </c>
      <c r="D75" s="6">
        <v>412727.49</v>
      </c>
      <c r="E75" s="6">
        <v>72506.080000000002</v>
      </c>
      <c r="F75" s="6">
        <v>-15133.65</v>
      </c>
      <c r="G75" s="6">
        <v>-1450999.36</v>
      </c>
      <c r="H75" s="6">
        <v>-182015.82</v>
      </c>
      <c r="I75" s="6">
        <v>-153798.18</v>
      </c>
      <c r="J75" s="6">
        <v>-802143.13</v>
      </c>
      <c r="K75" s="6">
        <v>-454404.71</v>
      </c>
      <c r="L75" s="6">
        <v>170878.54</v>
      </c>
      <c r="M75" s="6">
        <v>-493559.53</v>
      </c>
      <c r="N75" s="6">
        <v>-170878.54</v>
      </c>
      <c r="O75" s="6">
        <v>454404.71</v>
      </c>
      <c r="P75" s="6">
        <v>7.02</v>
      </c>
      <c r="Q75" s="6">
        <v>1.23</v>
      </c>
      <c r="R75" s="6">
        <v>-0.26</v>
      </c>
      <c r="S75" s="6">
        <v>-24.67</v>
      </c>
      <c r="T75" s="6">
        <v>-3.09</v>
      </c>
      <c r="U75" s="6">
        <v>-2.62</v>
      </c>
      <c r="V75" s="6">
        <v>-13.64</v>
      </c>
      <c r="W75" s="6">
        <v>-7.73</v>
      </c>
      <c r="X75" s="6">
        <v>2.91</v>
      </c>
      <c r="Y75" s="6">
        <v>-8.39</v>
      </c>
      <c r="Z75" s="6">
        <v>-2.91</v>
      </c>
      <c r="AA75" s="6">
        <v>7.73</v>
      </c>
      <c r="AB75" s="6">
        <v>6293883.8300000001</v>
      </c>
      <c r="AC75" s="6">
        <v>5953662.4299999997</v>
      </c>
      <c r="AD75" s="6">
        <v>5866022.6900000004</v>
      </c>
      <c r="AE75" s="6">
        <v>4430156.9800000004</v>
      </c>
      <c r="AF75" s="6">
        <v>5699140.5199999996</v>
      </c>
      <c r="AG75" s="6">
        <v>5727358.1699999999</v>
      </c>
      <c r="AH75" s="6">
        <v>5079013.21</v>
      </c>
      <c r="AI75" s="6">
        <v>5426751.6299999999</v>
      </c>
      <c r="AJ75" s="6">
        <v>6052034.8799999999</v>
      </c>
      <c r="AK75" s="6">
        <v>5387596.8099999996</v>
      </c>
      <c r="AL75" s="6">
        <v>5710277.7999999998</v>
      </c>
      <c r="AM75" s="6">
        <v>6335561.0499999998</v>
      </c>
      <c r="AN75" s="7">
        <v>5881156</v>
      </c>
      <c r="AO75" s="6">
        <v>44614</v>
      </c>
      <c r="AP75" s="6">
        <v>1.1499999999999999</v>
      </c>
    </row>
    <row r="76" spans="1:42" outlineLevel="3" x14ac:dyDescent="0.2">
      <c r="A76" s="4"/>
      <c r="B76" s="4"/>
      <c r="C76" s="4" t="s">
        <v>201</v>
      </c>
      <c r="D76" s="6">
        <v>-1077226.4099999999</v>
      </c>
      <c r="E76" s="6">
        <v>176439.55</v>
      </c>
      <c r="F76" s="6">
        <v>-143440.81</v>
      </c>
      <c r="G76" s="6">
        <v>71286.45</v>
      </c>
      <c r="H76" s="6">
        <v>-535236.16</v>
      </c>
      <c r="I76" s="6">
        <v>-114214.45</v>
      </c>
      <c r="J76" s="6">
        <v>-1320656.8700000001</v>
      </c>
      <c r="K76" s="6">
        <v>-384966</v>
      </c>
      <c r="L76" s="6">
        <v>-455961.95</v>
      </c>
      <c r="M76" s="6">
        <v>-370131.36</v>
      </c>
      <c r="N76" s="6">
        <v>455961.95</v>
      </c>
      <c r="O76" s="6">
        <v>384966</v>
      </c>
      <c r="P76" s="6">
        <v>-8.64</v>
      </c>
      <c r="Q76" s="6">
        <v>1.42</v>
      </c>
      <c r="R76" s="6">
        <v>-1.1499999999999999</v>
      </c>
      <c r="S76" s="6">
        <v>0.56999999999999995</v>
      </c>
      <c r="T76" s="6">
        <v>-4.29</v>
      </c>
      <c r="U76" s="6">
        <v>-0.92</v>
      </c>
      <c r="V76" s="6">
        <v>-10.6</v>
      </c>
      <c r="W76" s="6">
        <v>-3.09</v>
      </c>
      <c r="X76" s="6">
        <v>-3.66</v>
      </c>
      <c r="Y76" s="6">
        <v>-2.97</v>
      </c>
      <c r="Z76" s="6">
        <v>3.66</v>
      </c>
      <c r="AA76" s="6">
        <v>3.09</v>
      </c>
      <c r="AB76" s="6">
        <v>11386559.02</v>
      </c>
      <c r="AC76" s="6">
        <v>12640224.98</v>
      </c>
      <c r="AD76" s="6">
        <v>12320344.619999999</v>
      </c>
      <c r="AE76" s="6">
        <v>12535071.880000001</v>
      </c>
      <c r="AF76" s="6">
        <v>11928549.27</v>
      </c>
      <c r="AG76" s="6">
        <v>12349570.98</v>
      </c>
      <c r="AH76" s="6">
        <v>11143128.560000001</v>
      </c>
      <c r="AI76" s="6">
        <v>12078819.43</v>
      </c>
      <c r="AJ76" s="6">
        <v>12007823.48</v>
      </c>
      <c r="AK76" s="6">
        <v>12093654.07</v>
      </c>
      <c r="AL76" s="6">
        <v>12919747.380000001</v>
      </c>
      <c r="AM76" s="6">
        <v>12848751.43</v>
      </c>
      <c r="AN76" s="7">
        <v>12463785</v>
      </c>
      <c r="AO76" s="6">
        <v>105494</v>
      </c>
      <c r="AP76" s="6">
        <v>2.4300000000000002</v>
      </c>
    </row>
    <row r="77" spans="1:42" outlineLevel="3" x14ac:dyDescent="0.2">
      <c r="A77" s="4"/>
      <c r="B77" s="4"/>
      <c r="C77" s="4" t="s">
        <v>202</v>
      </c>
      <c r="D77" s="6">
        <v>-50528.7</v>
      </c>
      <c r="E77" s="6">
        <v>108765.25</v>
      </c>
      <c r="F77" s="6">
        <v>32725.78</v>
      </c>
      <c r="G77" s="6">
        <v>-203115.35</v>
      </c>
      <c r="H77" s="6">
        <v>-38404.730000000003</v>
      </c>
      <c r="I77" s="6">
        <v>-41220.879999999997</v>
      </c>
      <c r="J77" s="6">
        <v>-235671.16</v>
      </c>
      <c r="K77" s="6">
        <v>-44100.69</v>
      </c>
      <c r="L77" s="6">
        <v>-117467.92</v>
      </c>
      <c r="M77" s="6">
        <v>-180410.8</v>
      </c>
      <c r="N77" s="6">
        <v>117467.92</v>
      </c>
      <c r="O77" s="6">
        <v>44100.69</v>
      </c>
      <c r="P77" s="6">
        <v>-1.57</v>
      </c>
      <c r="Q77" s="6">
        <v>3.38</v>
      </c>
      <c r="R77" s="6">
        <v>1.02</v>
      </c>
      <c r="S77" s="6">
        <v>-6.32</v>
      </c>
      <c r="T77" s="6">
        <v>-1.19</v>
      </c>
      <c r="U77" s="6">
        <v>-1.28</v>
      </c>
      <c r="V77" s="6">
        <v>-7.33</v>
      </c>
      <c r="W77" s="6">
        <v>-1.37</v>
      </c>
      <c r="X77" s="6">
        <v>-3.65</v>
      </c>
      <c r="Y77" s="6">
        <v>-5.61</v>
      </c>
      <c r="Z77" s="6">
        <v>3.65</v>
      </c>
      <c r="AA77" s="6">
        <v>1.37</v>
      </c>
      <c r="AB77" s="6">
        <v>3165326.58</v>
      </c>
      <c r="AC77" s="6">
        <v>3324620.52</v>
      </c>
      <c r="AD77" s="6">
        <v>3248581.05</v>
      </c>
      <c r="AE77" s="6">
        <v>3012739.92</v>
      </c>
      <c r="AF77" s="6">
        <v>3177450.54</v>
      </c>
      <c r="AG77" s="6">
        <v>3174634.39</v>
      </c>
      <c r="AH77" s="6">
        <v>2980184.11</v>
      </c>
      <c r="AI77" s="6">
        <v>3171754.58</v>
      </c>
      <c r="AJ77" s="6">
        <v>3098387.35</v>
      </c>
      <c r="AK77" s="6">
        <v>3035444.48</v>
      </c>
      <c r="AL77" s="6">
        <v>3333323.19</v>
      </c>
      <c r="AM77" s="6">
        <v>3259955.97</v>
      </c>
      <c r="AN77" s="7">
        <v>3215855</v>
      </c>
      <c r="AO77" s="6">
        <v>41018</v>
      </c>
      <c r="AP77" s="6">
        <v>0.63</v>
      </c>
    </row>
    <row r="78" spans="1:42" outlineLevel="3" x14ac:dyDescent="0.2">
      <c r="A78" s="4"/>
      <c r="B78" s="4"/>
      <c r="C78" s="4" t="s">
        <v>203</v>
      </c>
      <c r="D78" s="6">
        <v>-528437.11</v>
      </c>
      <c r="E78" s="6">
        <v>377249.25</v>
      </c>
      <c r="F78" s="6">
        <v>102975.29</v>
      </c>
      <c r="G78" s="6">
        <v>-910687.16</v>
      </c>
      <c r="H78" s="6">
        <v>-208726.68</v>
      </c>
      <c r="I78" s="6">
        <v>-139511.04000000001</v>
      </c>
      <c r="J78" s="6">
        <v>-665667.65</v>
      </c>
      <c r="K78" s="6">
        <v>-153138.18</v>
      </c>
      <c r="L78" s="6">
        <v>-383099.92</v>
      </c>
      <c r="M78" s="6">
        <v>-573926.74</v>
      </c>
      <c r="N78" s="6">
        <v>383099.92</v>
      </c>
      <c r="O78" s="6">
        <v>153138.18</v>
      </c>
      <c r="P78" s="6">
        <v>-5.05</v>
      </c>
      <c r="Q78" s="6">
        <v>3.61</v>
      </c>
      <c r="R78" s="6">
        <v>0.98</v>
      </c>
      <c r="S78" s="6">
        <v>-8.7100000000000009</v>
      </c>
      <c r="T78" s="6">
        <v>-2</v>
      </c>
      <c r="U78" s="6">
        <v>-1.33</v>
      </c>
      <c r="V78" s="6">
        <v>-6.36</v>
      </c>
      <c r="W78" s="6">
        <v>-1.46</v>
      </c>
      <c r="X78" s="6">
        <v>-3.66</v>
      </c>
      <c r="Y78" s="6">
        <v>-5.49</v>
      </c>
      <c r="Z78" s="6">
        <v>3.66</v>
      </c>
      <c r="AA78" s="6">
        <v>1.46</v>
      </c>
      <c r="AB78" s="6">
        <v>9931676.9600000009</v>
      </c>
      <c r="AC78" s="6">
        <v>10837363.32</v>
      </c>
      <c r="AD78" s="6">
        <v>10563089.359999999</v>
      </c>
      <c r="AE78" s="6">
        <v>9549426.9100000001</v>
      </c>
      <c r="AF78" s="6">
        <v>10251387.390000001</v>
      </c>
      <c r="AG78" s="6">
        <v>10320603.029999999</v>
      </c>
      <c r="AH78" s="6">
        <v>9794446.4199999999</v>
      </c>
      <c r="AI78" s="6">
        <v>10306975.890000001</v>
      </c>
      <c r="AJ78" s="6">
        <v>10077014.15</v>
      </c>
      <c r="AK78" s="6">
        <v>9886187.3300000001</v>
      </c>
      <c r="AL78" s="6">
        <v>10843213.99</v>
      </c>
      <c r="AM78" s="6">
        <v>10613252.25</v>
      </c>
      <c r="AN78" s="7">
        <v>10460114</v>
      </c>
      <c r="AO78" s="6">
        <v>50578</v>
      </c>
      <c r="AP78" s="6">
        <v>2.04</v>
      </c>
    </row>
    <row r="79" spans="1:42" outlineLevel="3" x14ac:dyDescent="0.2">
      <c r="A79" s="4"/>
      <c r="B79" s="4"/>
      <c r="C79" s="4" t="s">
        <v>204</v>
      </c>
      <c r="D79" s="6">
        <v>-404721.81</v>
      </c>
      <c r="E79" s="6">
        <v>26816.91</v>
      </c>
      <c r="F79" s="6">
        <v>-186670.32</v>
      </c>
      <c r="G79" s="6">
        <v>-10383.780000000001</v>
      </c>
      <c r="H79" s="6">
        <v>-722572.92</v>
      </c>
      <c r="I79" s="6">
        <v>-205796.28</v>
      </c>
      <c r="J79" s="6">
        <v>-1719288.27</v>
      </c>
      <c r="K79" s="6">
        <v>-640767.47</v>
      </c>
      <c r="L79" s="6">
        <v>-429177.99</v>
      </c>
      <c r="M79" s="6">
        <v>-423743.39</v>
      </c>
      <c r="N79" s="6">
        <v>429177.99</v>
      </c>
      <c r="O79" s="6">
        <v>640767.47</v>
      </c>
      <c r="P79" s="6">
        <v>-3.06</v>
      </c>
      <c r="Q79" s="6">
        <v>0.2</v>
      </c>
      <c r="R79" s="6">
        <v>-1.41</v>
      </c>
      <c r="S79" s="6">
        <v>-0.08</v>
      </c>
      <c r="T79" s="6">
        <v>-5.47</v>
      </c>
      <c r="U79" s="6">
        <v>-1.56</v>
      </c>
      <c r="V79" s="6">
        <v>-13.01</v>
      </c>
      <c r="W79" s="6">
        <v>-4.8499999999999996</v>
      </c>
      <c r="X79" s="6">
        <v>-3.25</v>
      </c>
      <c r="Y79" s="6">
        <v>-3.21</v>
      </c>
      <c r="Z79" s="6">
        <v>3.25</v>
      </c>
      <c r="AA79" s="6">
        <v>4.8499999999999996</v>
      </c>
      <c r="AB79" s="6">
        <v>12806065.35</v>
      </c>
      <c r="AC79" s="6">
        <v>13237604.07</v>
      </c>
      <c r="AD79" s="6">
        <v>13024116.84</v>
      </c>
      <c r="AE79" s="6">
        <v>13200403.380000001</v>
      </c>
      <c r="AF79" s="6">
        <v>12488214.24</v>
      </c>
      <c r="AG79" s="6">
        <v>13004990.880000001</v>
      </c>
      <c r="AH79" s="6">
        <v>11491498.890000001</v>
      </c>
      <c r="AI79" s="6">
        <v>12570019.689999999</v>
      </c>
      <c r="AJ79" s="6">
        <v>12781609.17</v>
      </c>
      <c r="AK79" s="6">
        <v>12787043.76</v>
      </c>
      <c r="AL79" s="6">
        <v>13639965.140000001</v>
      </c>
      <c r="AM79" s="6">
        <v>13851554.630000001</v>
      </c>
      <c r="AN79" s="7">
        <v>13210787</v>
      </c>
      <c r="AO79" s="6">
        <v>203301</v>
      </c>
      <c r="AP79" s="6">
        <v>2.57</v>
      </c>
    </row>
    <row r="80" spans="1:42" outlineLevel="3" x14ac:dyDescent="0.2">
      <c r="A80" s="4"/>
      <c r="B80" s="4"/>
      <c r="C80" s="4" t="s">
        <v>205</v>
      </c>
      <c r="D80" s="6">
        <v>-1079568.8899999999</v>
      </c>
      <c r="E80" s="6">
        <v>464275.85</v>
      </c>
      <c r="F80" s="6">
        <v>126382.49</v>
      </c>
      <c r="G80" s="6">
        <v>-9882.9</v>
      </c>
      <c r="H80" s="6">
        <v>-132676.51999999999</v>
      </c>
      <c r="I80" s="6">
        <v>-187171.13</v>
      </c>
      <c r="J80" s="6">
        <v>-566825.6</v>
      </c>
      <c r="K80" s="6">
        <v>-42903.72</v>
      </c>
      <c r="L80" s="6">
        <v>-528635.09</v>
      </c>
      <c r="M80" s="6">
        <v>-247787.83</v>
      </c>
      <c r="N80" s="6">
        <v>528635.09</v>
      </c>
      <c r="O80" s="6">
        <v>42903.72</v>
      </c>
      <c r="P80" s="6">
        <v>-8.75</v>
      </c>
      <c r="Q80" s="6">
        <v>3.76</v>
      </c>
      <c r="R80" s="6">
        <v>1.02</v>
      </c>
      <c r="S80" s="6">
        <v>-0.08</v>
      </c>
      <c r="T80" s="6">
        <v>-1.08</v>
      </c>
      <c r="U80" s="6">
        <v>-1.52</v>
      </c>
      <c r="V80" s="6">
        <v>-4.59</v>
      </c>
      <c r="W80" s="6">
        <v>-0.35</v>
      </c>
      <c r="X80" s="6">
        <v>-4.29</v>
      </c>
      <c r="Y80" s="6">
        <v>-2.0099999999999998</v>
      </c>
      <c r="Z80" s="6">
        <v>4.29</v>
      </c>
      <c r="AA80" s="6">
        <v>0.35</v>
      </c>
      <c r="AB80" s="6">
        <v>11256972.970000001</v>
      </c>
      <c r="AC80" s="6">
        <v>12800817.710000001</v>
      </c>
      <c r="AD80" s="6">
        <v>12462924.34</v>
      </c>
      <c r="AE80" s="6">
        <v>12326658.960000001</v>
      </c>
      <c r="AF80" s="6">
        <v>12203865.34</v>
      </c>
      <c r="AG80" s="6">
        <v>12149370.73</v>
      </c>
      <c r="AH80" s="6">
        <v>11769716.26</v>
      </c>
      <c r="AI80" s="6">
        <v>12293638.140000001</v>
      </c>
      <c r="AJ80" s="6">
        <v>11807906.77</v>
      </c>
      <c r="AK80" s="6">
        <v>12088754.029999999</v>
      </c>
      <c r="AL80" s="6">
        <v>12865176.939999999</v>
      </c>
      <c r="AM80" s="6">
        <v>12379445.58</v>
      </c>
      <c r="AN80" s="7">
        <v>12336542</v>
      </c>
      <c r="AO80" s="6">
        <v>67860</v>
      </c>
      <c r="AP80" s="6">
        <v>2.4</v>
      </c>
    </row>
    <row r="81" spans="1:42" outlineLevel="2" x14ac:dyDescent="0.2">
      <c r="A81" s="4"/>
      <c r="B81" s="9" t="s">
        <v>206</v>
      </c>
      <c r="C81" s="9"/>
      <c r="D81" s="6">
        <v>-1213594.8400000001</v>
      </c>
      <c r="E81" s="6">
        <v>1882643.97</v>
      </c>
      <c r="F81" s="6">
        <v>-454197.54</v>
      </c>
      <c r="G81" s="6">
        <v>-3761037.91</v>
      </c>
      <c r="H81" s="6">
        <v>-2012156.9</v>
      </c>
      <c r="I81" s="6">
        <v>-1139618.97</v>
      </c>
      <c r="J81" s="6">
        <v>-3859245.31</v>
      </c>
      <c r="K81" s="6">
        <v>-1414585.74</v>
      </c>
      <c r="L81" s="6">
        <v>-1242489.1200000001</v>
      </c>
      <c r="M81" s="6">
        <v>-4709645.5199999996</v>
      </c>
      <c r="N81" s="6">
        <v>1242489.1200000001</v>
      </c>
      <c r="O81" s="6">
        <v>1414585.74</v>
      </c>
      <c r="P81" s="6">
        <v>-3.07</v>
      </c>
      <c r="Q81" s="6">
        <v>4.7699999999999996</v>
      </c>
      <c r="R81" s="6">
        <v>-1.1499999999999999</v>
      </c>
      <c r="S81" s="6">
        <v>-9.52</v>
      </c>
      <c r="T81" s="6">
        <v>-5.0999999999999996</v>
      </c>
      <c r="U81" s="6">
        <v>-2.89</v>
      </c>
      <c r="V81" s="6">
        <v>-9.77</v>
      </c>
      <c r="W81" s="6">
        <v>-3.58</v>
      </c>
      <c r="X81" s="6">
        <v>-3.15</v>
      </c>
      <c r="Y81" s="6">
        <v>-11.93</v>
      </c>
      <c r="Z81" s="6">
        <v>3.15</v>
      </c>
      <c r="AA81" s="6">
        <v>3.58</v>
      </c>
      <c r="AB81" s="6">
        <v>38275678.509999998</v>
      </c>
      <c r="AC81" s="6">
        <v>41371917.310000002</v>
      </c>
      <c r="AD81" s="6">
        <v>39035075.799999997</v>
      </c>
      <c r="AE81" s="6">
        <v>35728235.439999998</v>
      </c>
      <c r="AF81" s="6">
        <v>37477116.450000003</v>
      </c>
      <c r="AG81" s="6">
        <v>38349654.380000003</v>
      </c>
      <c r="AH81" s="6">
        <v>35630028.030000001</v>
      </c>
      <c r="AI81" s="6">
        <v>38074687.609999999</v>
      </c>
      <c r="AJ81" s="6">
        <v>38246784.229999997</v>
      </c>
      <c r="AK81" s="6">
        <v>34779627.829999998</v>
      </c>
      <c r="AL81" s="6">
        <v>40731762.460000001</v>
      </c>
      <c r="AM81" s="6">
        <v>40903859.090000004</v>
      </c>
      <c r="AN81" s="7">
        <v>39489273</v>
      </c>
      <c r="AO81" s="6"/>
      <c r="AP81" s="6">
        <v>7.69</v>
      </c>
    </row>
    <row r="82" spans="1:42" outlineLevel="3" x14ac:dyDescent="0.2">
      <c r="A82" s="4"/>
      <c r="B82" s="4"/>
      <c r="C82" s="4" t="s">
        <v>207</v>
      </c>
      <c r="D82" s="6">
        <v>-73042.52</v>
      </c>
      <c r="E82" s="6">
        <v>58314.68</v>
      </c>
      <c r="F82" s="6">
        <v>-12710.76</v>
      </c>
      <c r="G82" s="6">
        <v>-65432.82</v>
      </c>
      <c r="H82" s="6">
        <v>-50640.4</v>
      </c>
      <c r="I82" s="6">
        <v>-31775.9</v>
      </c>
      <c r="J82" s="6">
        <v>-111995.04</v>
      </c>
      <c r="K82" s="6">
        <v>-30916.51</v>
      </c>
      <c r="L82" s="6">
        <v>-42011.48</v>
      </c>
      <c r="M82" s="6">
        <v>-137925.59</v>
      </c>
      <c r="N82" s="6">
        <v>42011.48</v>
      </c>
      <c r="O82" s="6">
        <v>30916.51</v>
      </c>
      <c r="P82" s="6">
        <v>-6.3</v>
      </c>
      <c r="Q82" s="6">
        <v>5.03</v>
      </c>
      <c r="R82" s="6">
        <v>-1.1000000000000001</v>
      </c>
      <c r="S82" s="6">
        <v>-5.64</v>
      </c>
      <c r="T82" s="6">
        <v>-4.37</v>
      </c>
      <c r="U82" s="6">
        <v>-2.74</v>
      </c>
      <c r="V82" s="6">
        <v>-9.66</v>
      </c>
      <c r="W82" s="6">
        <v>-2.67</v>
      </c>
      <c r="X82" s="6">
        <v>-3.62</v>
      </c>
      <c r="Y82" s="6">
        <v>-11.9</v>
      </c>
      <c r="Z82" s="6">
        <v>3.62</v>
      </c>
      <c r="AA82" s="6">
        <v>2.67</v>
      </c>
      <c r="AB82" s="6">
        <v>1086140.78</v>
      </c>
      <c r="AC82" s="6">
        <v>1217497.98</v>
      </c>
      <c r="AD82" s="6">
        <v>1146472.54</v>
      </c>
      <c r="AE82" s="6">
        <v>1093750.48</v>
      </c>
      <c r="AF82" s="6">
        <v>1108542.8999999999</v>
      </c>
      <c r="AG82" s="6">
        <v>1127407.3999999999</v>
      </c>
      <c r="AH82" s="6">
        <v>1047188.26</v>
      </c>
      <c r="AI82" s="6">
        <v>1128266.79</v>
      </c>
      <c r="AJ82" s="6">
        <v>1117171.82</v>
      </c>
      <c r="AK82" s="6">
        <v>1021257.71</v>
      </c>
      <c r="AL82" s="6">
        <v>1201194.78</v>
      </c>
      <c r="AM82" s="6">
        <v>1190099.81</v>
      </c>
      <c r="AN82" s="7">
        <v>1159183</v>
      </c>
      <c r="AO82" s="6">
        <v>9770</v>
      </c>
      <c r="AP82" s="6">
        <v>0.23</v>
      </c>
    </row>
    <row r="83" spans="1:42" outlineLevel="3" x14ac:dyDescent="0.2">
      <c r="A83" s="4"/>
      <c r="B83" s="4"/>
      <c r="C83" s="4" t="s">
        <v>208</v>
      </c>
      <c r="D83" s="6">
        <v>-141474.96</v>
      </c>
      <c r="E83" s="6">
        <v>137488.98000000001</v>
      </c>
      <c r="F83" s="6">
        <v>-34525.919999999998</v>
      </c>
      <c r="G83" s="6">
        <v>-236119.35</v>
      </c>
      <c r="H83" s="6">
        <v>-141887.57</v>
      </c>
      <c r="I83" s="6">
        <v>-77324.81</v>
      </c>
      <c r="J83" s="6">
        <v>-278979.59000000003</v>
      </c>
      <c r="K83" s="6">
        <v>-100329.66</v>
      </c>
      <c r="L83" s="6">
        <v>-91540.56</v>
      </c>
      <c r="M83" s="6">
        <v>-328014.69</v>
      </c>
      <c r="N83" s="6">
        <v>91540.56</v>
      </c>
      <c r="O83" s="6">
        <v>100329.66</v>
      </c>
      <c r="P83" s="6">
        <v>-5.0599999999999996</v>
      </c>
      <c r="Q83" s="6">
        <v>4.92</v>
      </c>
      <c r="R83" s="6">
        <v>-1.24</v>
      </c>
      <c r="S83" s="6">
        <v>-8.4499999999999993</v>
      </c>
      <c r="T83" s="6">
        <v>-5.08</v>
      </c>
      <c r="U83" s="6">
        <v>-2.77</v>
      </c>
      <c r="V83" s="6">
        <v>-9.98</v>
      </c>
      <c r="W83" s="6">
        <v>-3.59</v>
      </c>
      <c r="X83" s="6">
        <v>-3.28</v>
      </c>
      <c r="Y83" s="6">
        <v>-11.74</v>
      </c>
      <c r="Z83" s="6">
        <v>3.28</v>
      </c>
      <c r="AA83" s="6">
        <v>3.59</v>
      </c>
      <c r="AB83" s="6">
        <v>2653537.94</v>
      </c>
      <c r="AC83" s="6">
        <v>2932501.89</v>
      </c>
      <c r="AD83" s="6">
        <v>2760486.98</v>
      </c>
      <c r="AE83" s="6">
        <v>2558893.56</v>
      </c>
      <c r="AF83" s="6">
        <v>2653125.34</v>
      </c>
      <c r="AG83" s="6">
        <v>2717688.1</v>
      </c>
      <c r="AH83" s="6">
        <v>2516033.3199999998</v>
      </c>
      <c r="AI83" s="6">
        <v>2694683.25</v>
      </c>
      <c r="AJ83" s="6">
        <v>2703472.34</v>
      </c>
      <c r="AK83" s="6">
        <v>2466998.2200000002</v>
      </c>
      <c r="AL83" s="6">
        <v>2886553.47</v>
      </c>
      <c r="AM83" s="6">
        <v>2895342.56</v>
      </c>
      <c r="AN83" s="7">
        <v>2795013</v>
      </c>
      <c r="AO83" s="6">
        <v>21997</v>
      </c>
      <c r="AP83" s="6">
        <v>0.54</v>
      </c>
    </row>
    <row r="84" spans="1:42" outlineLevel="3" x14ac:dyDescent="0.2">
      <c r="A84" s="4"/>
      <c r="B84" s="4"/>
      <c r="C84" s="4" t="s">
        <v>209</v>
      </c>
      <c r="D84" s="6">
        <v>-43627.06</v>
      </c>
      <c r="E84" s="6">
        <v>50365.05</v>
      </c>
      <c r="F84" s="6">
        <v>-11513.14</v>
      </c>
      <c r="G84" s="6">
        <v>-77782.789999999994</v>
      </c>
      <c r="H84" s="6">
        <v>-44296.51</v>
      </c>
      <c r="I84" s="6">
        <v>-26165.78</v>
      </c>
      <c r="J84" s="6">
        <v>-105902.66</v>
      </c>
      <c r="K84" s="6">
        <v>-31489.85</v>
      </c>
      <c r="L84" s="6">
        <v>-37107.83</v>
      </c>
      <c r="M84" s="6">
        <v>-136449.04</v>
      </c>
      <c r="N84" s="6">
        <v>37107.83</v>
      </c>
      <c r="O84" s="6">
        <v>31489.85</v>
      </c>
      <c r="P84" s="6">
        <v>-4.17</v>
      </c>
      <c r="Q84" s="6">
        <v>4.82</v>
      </c>
      <c r="R84" s="6">
        <v>-1.1000000000000001</v>
      </c>
      <c r="S84" s="6">
        <v>-7.44</v>
      </c>
      <c r="T84" s="6">
        <v>-4.24</v>
      </c>
      <c r="U84" s="6">
        <v>-2.5</v>
      </c>
      <c r="V84" s="6">
        <v>-10.130000000000001</v>
      </c>
      <c r="W84" s="6">
        <v>-3.01</v>
      </c>
      <c r="X84" s="6">
        <v>-3.55</v>
      </c>
      <c r="Y84" s="6">
        <v>-13.06</v>
      </c>
      <c r="Z84" s="6">
        <v>3.55</v>
      </c>
      <c r="AA84" s="6">
        <v>3.01</v>
      </c>
      <c r="AB84" s="6">
        <v>1001377.39</v>
      </c>
      <c r="AC84" s="6">
        <v>1095369.5</v>
      </c>
      <c r="AD84" s="6">
        <v>1033491.32</v>
      </c>
      <c r="AE84" s="6">
        <v>967221.67</v>
      </c>
      <c r="AF84" s="6">
        <v>1000707.95</v>
      </c>
      <c r="AG84" s="6">
        <v>1018838.68</v>
      </c>
      <c r="AH84" s="6">
        <v>939101.8</v>
      </c>
      <c r="AI84" s="6">
        <v>1013514.6</v>
      </c>
      <c r="AJ84" s="6">
        <v>1007896.63</v>
      </c>
      <c r="AK84" s="6">
        <v>908555.42</v>
      </c>
      <c r="AL84" s="6">
        <v>1082112.29</v>
      </c>
      <c r="AM84" s="6">
        <v>1076494.31</v>
      </c>
      <c r="AN84" s="7">
        <v>1045004</v>
      </c>
      <c r="AO84" s="6">
        <v>11769</v>
      </c>
      <c r="AP84" s="6">
        <v>0.2</v>
      </c>
    </row>
    <row r="85" spans="1:42" outlineLevel="3" x14ac:dyDescent="0.2">
      <c r="A85" s="4"/>
      <c r="B85" s="4"/>
      <c r="C85" s="4" t="s">
        <v>210</v>
      </c>
      <c r="D85" s="6">
        <v>-148555.19</v>
      </c>
      <c r="E85" s="6">
        <v>106215.44</v>
      </c>
      <c r="F85" s="6">
        <v>-25267.65</v>
      </c>
      <c r="G85" s="6">
        <v>-130864.98</v>
      </c>
      <c r="H85" s="6">
        <v>-103394.71</v>
      </c>
      <c r="I85" s="6">
        <v>-54776.18</v>
      </c>
      <c r="J85" s="6">
        <v>-209713.14</v>
      </c>
      <c r="K85" s="6">
        <v>-74213.39</v>
      </c>
      <c r="L85" s="6">
        <v>-67501.89</v>
      </c>
      <c r="M85" s="6">
        <v>-229933.43</v>
      </c>
      <c r="N85" s="6">
        <v>67501.89</v>
      </c>
      <c r="O85" s="6">
        <v>74213.39</v>
      </c>
      <c r="P85" s="6">
        <v>-7.27</v>
      </c>
      <c r="Q85" s="6">
        <v>5.2</v>
      </c>
      <c r="R85" s="6">
        <v>-1.24</v>
      </c>
      <c r="S85" s="6">
        <v>-6.4</v>
      </c>
      <c r="T85" s="6">
        <v>-5.0599999999999996</v>
      </c>
      <c r="U85" s="6">
        <v>-2.68</v>
      </c>
      <c r="V85" s="6">
        <v>-10.26</v>
      </c>
      <c r="W85" s="6">
        <v>-3.63</v>
      </c>
      <c r="X85" s="6">
        <v>-3.3</v>
      </c>
      <c r="Y85" s="6">
        <v>-11.25</v>
      </c>
      <c r="Z85" s="6">
        <v>3.3</v>
      </c>
      <c r="AA85" s="6">
        <v>3.63</v>
      </c>
      <c r="AB85" s="6">
        <v>1894666.77</v>
      </c>
      <c r="AC85" s="6">
        <v>2149437.4</v>
      </c>
      <c r="AD85" s="6">
        <v>2017954.32</v>
      </c>
      <c r="AE85" s="6">
        <v>1912356.98</v>
      </c>
      <c r="AF85" s="6">
        <v>1939827.25</v>
      </c>
      <c r="AG85" s="6">
        <v>1988445.78</v>
      </c>
      <c r="AH85" s="6">
        <v>1833508.82</v>
      </c>
      <c r="AI85" s="6">
        <v>1969008.58</v>
      </c>
      <c r="AJ85" s="6">
        <v>1975720.07</v>
      </c>
      <c r="AK85" s="6">
        <v>1813288.53</v>
      </c>
      <c r="AL85" s="6">
        <v>2110723.85</v>
      </c>
      <c r="AM85" s="6">
        <v>2117435.35</v>
      </c>
      <c r="AN85" s="7">
        <v>2043222</v>
      </c>
      <c r="AO85" s="6">
        <v>16796</v>
      </c>
      <c r="AP85" s="6">
        <v>0.4</v>
      </c>
    </row>
    <row r="86" spans="1:42" outlineLevel="3" x14ac:dyDescent="0.2">
      <c r="A86" s="4"/>
      <c r="B86" s="4"/>
      <c r="C86" s="4" t="s">
        <v>211</v>
      </c>
      <c r="D86" s="6">
        <v>-94763.55</v>
      </c>
      <c r="E86" s="6">
        <v>82941.87</v>
      </c>
      <c r="F86" s="6">
        <v>-18905.43</v>
      </c>
      <c r="G86" s="6">
        <v>-144061.85</v>
      </c>
      <c r="H86" s="6">
        <v>-78819.56</v>
      </c>
      <c r="I86" s="6">
        <v>-44247.06</v>
      </c>
      <c r="J86" s="6">
        <v>-167498.42000000001</v>
      </c>
      <c r="K86" s="6">
        <v>-45792.98</v>
      </c>
      <c r="L86" s="6">
        <v>-59307.6</v>
      </c>
      <c r="M86" s="6">
        <v>-219930.92</v>
      </c>
      <c r="N86" s="6">
        <v>59307.6</v>
      </c>
      <c r="O86" s="6">
        <v>45792.98</v>
      </c>
      <c r="P86" s="6">
        <v>-5.71</v>
      </c>
      <c r="Q86" s="6">
        <v>5</v>
      </c>
      <c r="R86" s="6">
        <v>-1.1399999999999999</v>
      </c>
      <c r="S86" s="6">
        <v>-8.68</v>
      </c>
      <c r="T86" s="6">
        <v>-4.75</v>
      </c>
      <c r="U86" s="6">
        <v>-2.67</v>
      </c>
      <c r="V86" s="6">
        <v>-10.1</v>
      </c>
      <c r="W86" s="6">
        <v>-2.76</v>
      </c>
      <c r="X86" s="6">
        <v>-3.57</v>
      </c>
      <c r="Y86" s="6">
        <v>-13.26</v>
      </c>
      <c r="Z86" s="6">
        <v>3.57</v>
      </c>
      <c r="AA86" s="6">
        <v>2.76</v>
      </c>
      <c r="AB86" s="6">
        <v>1564212.89</v>
      </c>
      <c r="AC86" s="6">
        <v>1741918.31</v>
      </c>
      <c r="AD86" s="6">
        <v>1640071.01</v>
      </c>
      <c r="AE86" s="6">
        <v>1514914.59</v>
      </c>
      <c r="AF86" s="6">
        <v>1580156.88</v>
      </c>
      <c r="AG86" s="6">
        <v>1614729.37</v>
      </c>
      <c r="AH86" s="6">
        <v>1491478.02</v>
      </c>
      <c r="AI86" s="6">
        <v>1613183.45</v>
      </c>
      <c r="AJ86" s="6">
        <v>1599668.83</v>
      </c>
      <c r="AK86" s="6">
        <v>1439045.52</v>
      </c>
      <c r="AL86" s="6">
        <v>1718284.04</v>
      </c>
      <c r="AM86" s="6">
        <v>1704769.42</v>
      </c>
      <c r="AN86" s="7">
        <v>1658976</v>
      </c>
      <c r="AO86" s="6">
        <v>10038</v>
      </c>
      <c r="AP86" s="6">
        <v>0.32</v>
      </c>
    </row>
    <row r="87" spans="1:42" outlineLevel="3" x14ac:dyDescent="0.2">
      <c r="A87" s="4"/>
      <c r="B87" s="4"/>
      <c r="C87" s="4" t="s">
        <v>212</v>
      </c>
      <c r="D87" s="6">
        <v>-229237.14</v>
      </c>
      <c r="E87" s="6">
        <v>280389.3</v>
      </c>
      <c r="F87" s="6">
        <v>-52020.480000000003</v>
      </c>
      <c r="G87" s="6">
        <v>-473547.44</v>
      </c>
      <c r="H87" s="6">
        <v>-269834.90000000002</v>
      </c>
      <c r="I87" s="6">
        <v>-158376.87</v>
      </c>
      <c r="J87" s="6">
        <v>-471194.24</v>
      </c>
      <c r="K87" s="6">
        <v>-155343.31</v>
      </c>
      <c r="L87" s="6">
        <v>-194174.99</v>
      </c>
      <c r="M87" s="6">
        <v>-616048.62</v>
      </c>
      <c r="N87" s="6">
        <v>194174.99</v>
      </c>
      <c r="O87" s="6">
        <v>155343.31</v>
      </c>
      <c r="P87" s="6">
        <v>-4.1900000000000004</v>
      </c>
      <c r="Q87" s="6">
        <v>5.13</v>
      </c>
      <c r="R87" s="6">
        <v>-0.95</v>
      </c>
      <c r="S87" s="6">
        <v>-8.66</v>
      </c>
      <c r="T87" s="6">
        <v>-4.93</v>
      </c>
      <c r="U87" s="6">
        <v>-2.9</v>
      </c>
      <c r="V87" s="6">
        <v>-8.6199999999999992</v>
      </c>
      <c r="W87" s="6">
        <v>-2.84</v>
      </c>
      <c r="X87" s="6">
        <v>-3.55</v>
      </c>
      <c r="Y87" s="6">
        <v>-11.27</v>
      </c>
      <c r="Z87" s="6">
        <v>3.55</v>
      </c>
      <c r="AA87" s="6">
        <v>2.84</v>
      </c>
      <c r="AB87" s="6">
        <v>5238994.62</v>
      </c>
      <c r="AC87" s="6">
        <v>5748621.0599999996</v>
      </c>
      <c r="AD87" s="6">
        <v>5416211.2800000003</v>
      </c>
      <c r="AE87" s="6">
        <v>4994684.32</v>
      </c>
      <c r="AF87" s="6">
        <v>5198396.8600000003</v>
      </c>
      <c r="AG87" s="6">
        <v>5309854.8899999997</v>
      </c>
      <c r="AH87" s="6">
        <v>4997037.5199999996</v>
      </c>
      <c r="AI87" s="6">
        <v>5312888.45</v>
      </c>
      <c r="AJ87" s="6">
        <v>5274056.7699999996</v>
      </c>
      <c r="AK87" s="6">
        <v>4852183.1399999997</v>
      </c>
      <c r="AL87" s="6">
        <v>5662406.75</v>
      </c>
      <c r="AM87" s="6">
        <v>5623575.0700000003</v>
      </c>
      <c r="AN87" s="7">
        <v>5468232</v>
      </c>
      <c r="AO87" s="6">
        <v>39121</v>
      </c>
      <c r="AP87" s="6">
        <v>1.07</v>
      </c>
    </row>
    <row r="88" spans="1:42" outlineLevel="3" x14ac:dyDescent="0.2">
      <c r="A88" s="4"/>
      <c r="B88" s="4"/>
      <c r="C88" s="4" t="s">
        <v>213</v>
      </c>
      <c r="D88" s="6">
        <v>-48865.38</v>
      </c>
      <c r="E88" s="6">
        <v>100015.64</v>
      </c>
      <c r="F88" s="6">
        <v>-21296.06</v>
      </c>
      <c r="G88" s="6">
        <v>-237898.21</v>
      </c>
      <c r="H88" s="6">
        <v>-113090.46</v>
      </c>
      <c r="I88" s="6">
        <v>-54566.04</v>
      </c>
      <c r="J88" s="6">
        <v>-208896.9</v>
      </c>
      <c r="K88" s="6">
        <v>-93059.1</v>
      </c>
      <c r="L88" s="6">
        <v>-55997.17</v>
      </c>
      <c r="M88" s="6">
        <v>-242353.35</v>
      </c>
      <c r="N88" s="6">
        <v>55997.17</v>
      </c>
      <c r="O88" s="6">
        <v>93059.1</v>
      </c>
      <c r="P88" s="6">
        <v>-2.42</v>
      </c>
      <c r="Q88" s="6">
        <v>4.9400000000000004</v>
      </c>
      <c r="R88" s="6">
        <v>-1.05</v>
      </c>
      <c r="S88" s="6">
        <v>-11.76</v>
      </c>
      <c r="T88" s="6">
        <v>-5.59</v>
      </c>
      <c r="U88" s="6">
        <v>-2.7</v>
      </c>
      <c r="V88" s="6">
        <v>-10.33</v>
      </c>
      <c r="W88" s="6">
        <v>-4.5999999999999996</v>
      </c>
      <c r="X88" s="6">
        <v>-2.77</v>
      </c>
      <c r="Y88" s="6">
        <v>-11.98</v>
      </c>
      <c r="Z88" s="6">
        <v>2.77</v>
      </c>
      <c r="AA88" s="6">
        <v>4.5999999999999996</v>
      </c>
      <c r="AB88" s="6">
        <v>1973808.83</v>
      </c>
      <c r="AC88" s="6">
        <v>2122689.85</v>
      </c>
      <c r="AD88" s="6">
        <v>2001378.15</v>
      </c>
      <c r="AE88" s="6">
        <v>1784775.99</v>
      </c>
      <c r="AF88" s="6">
        <v>1909583.74</v>
      </c>
      <c r="AG88" s="6">
        <v>1968108.17</v>
      </c>
      <c r="AH88" s="6">
        <v>1813777.31</v>
      </c>
      <c r="AI88" s="6">
        <v>1929615.11</v>
      </c>
      <c r="AJ88" s="6">
        <v>1966677.04</v>
      </c>
      <c r="AK88" s="6">
        <v>1780320.86</v>
      </c>
      <c r="AL88" s="6">
        <v>2078671.38</v>
      </c>
      <c r="AM88" s="6">
        <v>2115733.31</v>
      </c>
      <c r="AN88" s="7">
        <v>2022674</v>
      </c>
      <c r="AO88" s="6">
        <v>23942</v>
      </c>
      <c r="AP88" s="6">
        <v>0.39</v>
      </c>
    </row>
    <row r="89" spans="1:42" outlineLevel="3" x14ac:dyDescent="0.2">
      <c r="A89" s="4"/>
      <c r="B89" s="4"/>
      <c r="C89" s="4" t="s">
        <v>214</v>
      </c>
      <c r="D89" s="6">
        <v>43874.65</v>
      </c>
      <c r="E89" s="6">
        <v>73060.39</v>
      </c>
      <c r="F89" s="6">
        <v>-19017.54</v>
      </c>
      <c r="G89" s="6">
        <v>-235258.37</v>
      </c>
      <c r="H89" s="6">
        <v>-93676.72</v>
      </c>
      <c r="I89" s="6">
        <v>-46290.22</v>
      </c>
      <c r="J89" s="6">
        <v>-193406.87</v>
      </c>
      <c r="K89" s="6">
        <v>-83985.97</v>
      </c>
      <c r="L89" s="6">
        <v>-45638.09</v>
      </c>
      <c r="M89" s="6">
        <v>-222734.98</v>
      </c>
      <c r="N89" s="6">
        <v>45638.09</v>
      </c>
      <c r="O89" s="6">
        <v>83985.97</v>
      </c>
      <c r="P89" s="6">
        <v>2.6</v>
      </c>
      <c r="Q89" s="6">
        <v>4.34</v>
      </c>
      <c r="R89" s="6">
        <v>-1.1299999999999999</v>
      </c>
      <c r="S89" s="6">
        <v>-13.96</v>
      </c>
      <c r="T89" s="6">
        <v>-5.56</v>
      </c>
      <c r="U89" s="6">
        <v>-2.75</v>
      </c>
      <c r="V89" s="6">
        <v>-11.48</v>
      </c>
      <c r="W89" s="6">
        <v>-4.9800000000000004</v>
      </c>
      <c r="X89" s="6">
        <v>-2.71</v>
      </c>
      <c r="Y89" s="6">
        <v>-13.22</v>
      </c>
      <c r="Z89" s="6">
        <v>2.71</v>
      </c>
      <c r="AA89" s="6">
        <v>4.9800000000000004</v>
      </c>
      <c r="AB89" s="6">
        <v>1728794.93</v>
      </c>
      <c r="AC89" s="6">
        <v>1757980.67</v>
      </c>
      <c r="AD89" s="6">
        <v>1665902.74</v>
      </c>
      <c r="AE89" s="6">
        <v>1449661.91</v>
      </c>
      <c r="AF89" s="6">
        <v>1591243.55</v>
      </c>
      <c r="AG89" s="6">
        <v>1638630.06</v>
      </c>
      <c r="AH89" s="6">
        <v>1491513.41</v>
      </c>
      <c r="AI89" s="6">
        <v>1600934.31</v>
      </c>
      <c r="AJ89" s="6">
        <v>1639282.19</v>
      </c>
      <c r="AK89" s="6">
        <v>1462185.3</v>
      </c>
      <c r="AL89" s="6">
        <v>1730558.36</v>
      </c>
      <c r="AM89" s="6">
        <v>1768906.24</v>
      </c>
      <c r="AN89" s="7">
        <v>1684920</v>
      </c>
      <c r="AO89" s="6">
        <v>11354</v>
      </c>
      <c r="AP89" s="6">
        <v>0.33</v>
      </c>
    </row>
    <row r="90" spans="1:42" outlineLevel="3" x14ac:dyDescent="0.2">
      <c r="A90" s="4"/>
      <c r="B90" s="4"/>
      <c r="C90" s="4" t="s">
        <v>215</v>
      </c>
      <c r="D90" s="6">
        <v>-2117.7600000000002</v>
      </c>
      <c r="E90" s="6">
        <v>72040.34</v>
      </c>
      <c r="F90" s="6">
        <v>-15067</v>
      </c>
      <c r="G90" s="6">
        <v>-143767.99</v>
      </c>
      <c r="H90" s="6">
        <v>-69683.83</v>
      </c>
      <c r="I90" s="6">
        <v>-44034.89</v>
      </c>
      <c r="J90" s="6">
        <v>-148209.34</v>
      </c>
      <c r="K90" s="6">
        <v>-52749.88</v>
      </c>
      <c r="L90" s="6">
        <v>-50342.97</v>
      </c>
      <c r="M90" s="6">
        <v>-186498.73</v>
      </c>
      <c r="N90" s="6">
        <v>50342.97</v>
      </c>
      <c r="O90" s="6">
        <v>52749.88</v>
      </c>
      <c r="P90" s="6">
        <v>-0.14000000000000001</v>
      </c>
      <c r="Q90" s="6">
        <v>4.62</v>
      </c>
      <c r="R90" s="6">
        <v>-0.97</v>
      </c>
      <c r="S90" s="6">
        <v>-9.2100000000000009</v>
      </c>
      <c r="T90" s="6">
        <v>-4.47</v>
      </c>
      <c r="U90" s="6">
        <v>-2.82</v>
      </c>
      <c r="V90" s="6">
        <v>-9.5</v>
      </c>
      <c r="W90" s="6">
        <v>-3.38</v>
      </c>
      <c r="X90" s="6">
        <v>-3.23</v>
      </c>
      <c r="Y90" s="6">
        <v>-11.95</v>
      </c>
      <c r="Z90" s="6">
        <v>3.23</v>
      </c>
      <c r="AA90" s="6">
        <v>3.38</v>
      </c>
      <c r="AB90" s="6">
        <v>1558327.35</v>
      </c>
      <c r="AC90" s="6">
        <v>1632485.44</v>
      </c>
      <c r="AD90" s="6">
        <v>1545378.1</v>
      </c>
      <c r="AE90" s="6">
        <v>1416677.11</v>
      </c>
      <c r="AF90" s="6">
        <v>1490761.28</v>
      </c>
      <c r="AG90" s="6">
        <v>1516410.21</v>
      </c>
      <c r="AH90" s="6">
        <v>1412235.77</v>
      </c>
      <c r="AI90" s="6">
        <v>1507695.22</v>
      </c>
      <c r="AJ90" s="6">
        <v>1510102.13</v>
      </c>
      <c r="AK90" s="6">
        <v>1373946.37</v>
      </c>
      <c r="AL90" s="6">
        <v>1610788.08</v>
      </c>
      <c r="AM90" s="6">
        <v>1613194.99</v>
      </c>
      <c r="AN90" s="7">
        <v>1560445</v>
      </c>
      <c r="AO90" s="6">
        <v>13599</v>
      </c>
      <c r="AP90" s="6">
        <v>0.3</v>
      </c>
    </row>
    <row r="91" spans="1:42" outlineLevel="3" x14ac:dyDescent="0.2">
      <c r="A91" s="4"/>
      <c r="B91" s="4"/>
      <c r="C91" s="4" t="s">
        <v>216</v>
      </c>
      <c r="D91" s="6">
        <v>-193105.84</v>
      </c>
      <c r="E91" s="6">
        <v>115183.1</v>
      </c>
      <c r="F91" s="6">
        <v>-44440.6</v>
      </c>
      <c r="G91" s="6">
        <v>-259667.48</v>
      </c>
      <c r="H91" s="6">
        <v>-172874.43</v>
      </c>
      <c r="I91" s="6">
        <v>-79565.149999999994</v>
      </c>
      <c r="J91" s="6">
        <v>-323995.81</v>
      </c>
      <c r="K91" s="6">
        <v>-141296.99</v>
      </c>
      <c r="L91" s="6">
        <v>-66707.22</v>
      </c>
      <c r="M91" s="6">
        <v>-319151.84999999998</v>
      </c>
      <c r="N91" s="6">
        <v>66707.22</v>
      </c>
      <c r="O91" s="6">
        <v>141296.99</v>
      </c>
      <c r="P91" s="6">
        <v>-7.61</v>
      </c>
      <c r="Q91" s="6">
        <v>4.54</v>
      </c>
      <c r="R91" s="6">
        <v>-1.75</v>
      </c>
      <c r="S91" s="6">
        <v>-10.23</v>
      </c>
      <c r="T91" s="6">
        <v>-6.81</v>
      </c>
      <c r="U91" s="6">
        <v>-3.13</v>
      </c>
      <c r="V91" s="6">
        <v>-12.77</v>
      </c>
      <c r="W91" s="6">
        <v>-5.57</v>
      </c>
      <c r="X91" s="6">
        <v>-2.63</v>
      </c>
      <c r="Y91" s="6">
        <v>-12.57</v>
      </c>
      <c r="Z91" s="6">
        <v>2.63</v>
      </c>
      <c r="AA91" s="6">
        <v>5.57</v>
      </c>
      <c r="AB91" s="6">
        <v>2344993.09</v>
      </c>
      <c r="AC91" s="6">
        <v>2653282.02</v>
      </c>
      <c r="AD91" s="6">
        <v>2493658.33</v>
      </c>
      <c r="AE91" s="6">
        <v>2278431.4500000002</v>
      </c>
      <c r="AF91" s="6">
        <v>2365224.4900000002</v>
      </c>
      <c r="AG91" s="6">
        <v>2458533.77</v>
      </c>
      <c r="AH91" s="6">
        <v>2214103.11</v>
      </c>
      <c r="AI91" s="6">
        <v>2396801.94</v>
      </c>
      <c r="AJ91" s="6">
        <v>2471391.7000000002</v>
      </c>
      <c r="AK91" s="6">
        <v>2218947.0699999998</v>
      </c>
      <c r="AL91" s="6">
        <v>2604806.14</v>
      </c>
      <c r="AM91" s="6">
        <v>2679395.91</v>
      </c>
      <c r="AN91" s="7">
        <v>2538099</v>
      </c>
      <c r="AO91" s="6">
        <v>41781</v>
      </c>
      <c r="AP91" s="6">
        <v>0.49</v>
      </c>
    </row>
    <row r="92" spans="1:42" outlineLevel="3" x14ac:dyDescent="0.2">
      <c r="A92" s="4"/>
      <c r="B92" s="4"/>
      <c r="C92" s="4" t="s">
        <v>217</v>
      </c>
      <c r="D92" s="6">
        <v>307274.28000000003</v>
      </c>
      <c r="E92" s="6">
        <v>222100.52</v>
      </c>
      <c r="F92" s="6">
        <v>-74811.08</v>
      </c>
      <c r="G92" s="6">
        <v>-847157.42</v>
      </c>
      <c r="H92" s="6">
        <v>-306379.67</v>
      </c>
      <c r="I92" s="6">
        <v>-188482.38</v>
      </c>
      <c r="J92" s="6">
        <v>-562208.22</v>
      </c>
      <c r="K92" s="6">
        <v>-269345.28000000003</v>
      </c>
      <c r="L92" s="6">
        <v>-136710.64000000001</v>
      </c>
      <c r="M92" s="6">
        <v>-716724.44</v>
      </c>
      <c r="N92" s="6">
        <v>136710.64000000001</v>
      </c>
      <c r="O92" s="6">
        <v>269345.28000000003</v>
      </c>
      <c r="P92" s="6">
        <v>5.23</v>
      </c>
      <c r="Q92" s="6">
        <v>3.78</v>
      </c>
      <c r="R92" s="6">
        <v>-1.27</v>
      </c>
      <c r="S92" s="6">
        <v>-14.42</v>
      </c>
      <c r="T92" s="6">
        <v>-5.22</v>
      </c>
      <c r="U92" s="6">
        <v>-3.21</v>
      </c>
      <c r="V92" s="6">
        <v>-9.57</v>
      </c>
      <c r="W92" s="6">
        <v>-4.59</v>
      </c>
      <c r="X92" s="6">
        <v>-2.33</v>
      </c>
      <c r="Y92" s="6">
        <v>-12.2</v>
      </c>
      <c r="Z92" s="6">
        <v>2.33</v>
      </c>
      <c r="AA92" s="6">
        <v>4.59</v>
      </c>
      <c r="AB92" s="6">
        <v>6180977.8600000003</v>
      </c>
      <c r="AC92" s="6">
        <v>6095804.0999999996</v>
      </c>
      <c r="AD92" s="6">
        <v>5798892.5</v>
      </c>
      <c r="AE92" s="6">
        <v>5026546.16</v>
      </c>
      <c r="AF92" s="6">
        <v>5567323.9100000001</v>
      </c>
      <c r="AG92" s="6">
        <v>5685221.2000000002</v>
      </c>
      <c r="AH92" s="6">
        <v>5311495.37</v>
      </c>
      <c r="AI92" s="6">
        <v>5604358.2999999998</v>
      </c>
      <c r="AJ92" s="6">
        <v>5736992.9400000004</v>
      </c>
      <c r="AK92" s="6">
        <v>5156979.1399999997</v>
      </c>
      <c r="AL92" s="6">
        <v>6010414.2199999997</v>
      </c>
      <c r="AM92" s="6">
        <v>6143048.8700000001</v>
      </c>
      <c r="AN92" s="7">
        <v>5873704</v>
      </c>
      <c r="AO92" s="6">
        <v>64977</v>
      </c>
      <c r="AP92" s="6">
        <v>1.1399999999999999</v>
      </c>
    </row>
    <row r="93" spans="1:42" outlineLevel="3" x14ac:dyDescent="0.2">
      <c r="A93" s="4"/>
      <c r="B93" s="4"/>
      <c r="C93" s="4" t="s">
        <v>218</v>
      </c>
      <c r="D93" s="6">
        <v>-195933.27</v>
      </c>
      <c r="E93" s="6">
        <v>119029.96</v>
      </c>
      <c r="F93" s="6">
        <v>-27393.439999999999</v>
      </c>
      <c r="G93" s="6">
        <v>-160202.26999999999</v>
      </c>
      <c r="H93" s="6">
        <v>-121598.11</v>
      </c>
      <c r="I93" s="6">
        <v>-69001.64</v>
      </c>
      <c r="J93" s="6">
        <v>-227230.07</v>
      </c>
      <c r="K93" s="6">
        <v>-64642.75</v>
      </c>
      <c r="L93" s="6">
        <v>-73871.5</v>
      </c>
      <c r="M93" s="6">
        <v>-284389.71000000002</v>
      </c>
      <c r="N93" s="6">
        <v>73871.5</v>
      </c>
      <c r="O93" s="6">
        <v>64642.75</v>
      </c>
      <c r="P93" s="6">
        <v>-8.4700000000000006</v>
      </c>
      <c r="Q93" s="6">
        <v>5.15</v>
      </c>
      <c r="R93" s="6">
        <v>-1.18</v>
      </c>
      <c r="S93" s="6">
        <v>-6.93</v>
      </c>
      <c r="T93" s="6">
        <v>-5.26</v>
      </c>
      <c r="U93" s="6">
        <v>-2.98</v>
      </c>
      <c r="V93" s="6">
        <v>-9.83</v>
      </c>
      <c r="W93" s="6">
        <v>-2.8</v>
      </c>
      <c r="X93" s="6">
        <v>-3.19</v>
      </c>
      <c r="Y93" s="6">
        <v>-12.3</v>
      </c>
      <c r="Z93" s="6">
        <v>3.19</v>
      </c>
      <c r="AA93" s="6">
        <v>2.8</v>
      </c>
      <c r="AB93" s="6">
        <v>2116704.0099999998</v>
      </c>
      <c r="AC93" s="6">
        <v>2431667.2400000002</v>
      </c>
      <c r="AD93" s="6">
        <v>2285243.84</v>
      </c>
      <c r="AE93" s="6">
        <v>2152435.0099999998</v>
      </c>
      <c r="AF93" s="6">
        <v>2191039.17</v>
      </c>
      <c r="AG93" s="6">
        <v>2243635.64</v>
      </c>
      <c r="AH93" s="6">
        <v>2085407.21</v>
      </c>
      <c r="AI93" s="6">
        <v>2247994.5299999998</v>
      </c>
      <c r="AJ93" s="6">
        <v>2238765.77</v>
      </c>
      <c r="AK93" s="6">
        <v>2028247.57</v>
      </c>
      <c r="AL93" s="6">
        <v>2386508.7799999998</v>
      </c>
      <c r="AM93" s="6">
        <v>2377280.0299999998</v>
      </c>
      <c r="AN93" s="7">
        <v>2312637</v>
      </c>
      <c r="AO93" s="6">
        <v>26638</v>
      </c>
      <c r="AP93" s="6">
        <v>0.45</v>
      </c>
    </row>
    <row r="94" spans="1:42" outlineLevel="3" x14ac:dyDescent="0.2">
      <c r="A94" s="4"/>
      <c r="B94" s="4"/>
      <c r="C94" s="4" t="s">
        <v>219</v>
      </c>
      <c r="D94" s="6">
        <v>-212360.34</v>
      </c>
      <c r="E94" s="6">
        <v>256412.12</v>
      </c>
      <c r="F94" s="6">
        <v>-54896.84</v>
      </c>
      <c r="G94" s="6">
        <v>-478196.04</v>
      </c>
      <c r="H94" s="6">
        <v>-272642.89</v>
      </c>
      <c r="I94" s="6">
        <v>-151293.41</v>
      </c>
      <c r="J94" s="6">
        <v>-473003.43</v>
      </c>
      <c r="K94" s="6">
        <v>-171431.4</v>
      </c>
      <c r="L94" s="6">
        <v>-166787.85</v>
      </c>
      <c r="M94" s="6">
        <v>-572820.38</v>
      </c>
      <c r="N94" s="6">
        <v>166787.85</v>
      </c>
      <c r="O94" s="6">
        <v>171431.4</v>
      </c>
      <c r="P94" s="6">
        <v>-4.1500000000000004</v>
      </c>
      <c r="Q94" s="6">
        <v>5.01</v>
      </c>
      <c r="R94" s="6">
        <v>-1.07</v>
      </c>
      <c r="S94" s="6">
        <v>-9.34</v>
      </c>
      <c r="T94" s="6">
        <v>-5.32</v>
      </c>
      <c r="U94" s="6">
        <v>-2.95</v>
      </c>
      <c r="V94" s="6">
        <v>-9.24</v>
      </c>
      <c r="W94" s="6">
        <v>-3.35</v>
      </c>
      <c r="X94" s="6">
        <v>-3.26</v>
      </c>
      <c r="Y94" s="6">
        <v>-11.18</v>
      </c>
      <c r="Z94" s="6">
        <v>3.26</v>
      </c>
      <c r="AA94" s="6">
        <v>3.35</v>
      </c>
      <c r="AB94" s="6">
        <v>4909191.29</v>
      </c>
      <c r="AC94" s="6">
        <v>5377963.75</v>
      </c>
      <c r="AD94" s="6">
        <v>5066654.79</v>
      </c>
      <c r="AE94" s="6">
        <v>4643355.59</v>
      </c>
      <c r="AF94" s="6">
        <v>4848908.74</v>
      </c>
      <c r="AG94" s="6">
        <v>4970258.22</v>
      </c>
      <c r="AH94" s="6">
        <v>4648548.2</v>
      </c>
      <c r="AI94" s="6">
        <v>4950120.2300000004</v>
      </c>
      <c r="AJ94" s="6">
        <v>4954763.78</v>
      </c>
      <c r="AK94" s="6">
        <v>4548731.25</v>
      </c>
      <c r="AL94" s="6">
        <v>5288339.4800000004</v>
      </c>
      <c r="AM94" s="6">
        <v>5292983.03</v>
      </c>
      <c r="AN94" s="7">
        <v>5121552</v>
      </c>
      <c r="AO94" s="6">
        <v>54439</v>
      </c>
      <c r="AP94" s="6">
        <v>1</v>
      </c>
    </row>
    <row r="95" spans="1:42" outlineLevel="3" x14ac:dyDescent="0.2">
      <c r="A95" s="4"/>
      <c r="B95" s="4"/>
      <c r="C95" s="4" t="s">
        <v>220</v>
      </c>
      <c r="D95" s="6">
        <v>-98300.07</v>
      </c>
      <c r="E95" s="6">
        <v>95584.54</v>
      </c>
      <c r="F95" s="6">
        <v>-17476.259999999998</v>
      </c>
      <c r="G95" s="6">
        <v>-91277.759999999995</v>
      </c>
      <c r="H95" s="6">
        <v>-78477.63</v>
      </c>
      <c r="I95" s="6">
        <v>-53412.92</v>
      </c>
      <c r="J95" s="6">
        <v>-166060.32</v>
      </c>
      <c r="K95" s="6">
        <v>-44804.41</v>
      </c>
      <c r="L95" s="6">
        <v>-70003.350000000006</v>
      </c>
      <c r="M95" s="6">
        <v>-209092.96</v>
      </c>
      <c r="N95" s="6">
        <v>70003.350000000006</v>
      </c>
      <c r="O95" s="6">
        <v>44804.41</v>
      </c>
      <c r="P95" s="6">
        <v>-5.21</v>
      </c>
      <c r="Q95" s="6">
        <v>5.07</v>
      </c>
      <c r="R95" s="6">
        <v>-0.93</v>
      </c>
      <c r="S95" s="6">
        <v>-4.84</v>
      </c>
      <c r="T95" s="6">
        <v>-4.16</v>
      </c>
      <c r="U95" s="6">
        <v>-2.83</v>
      </c>
      <c r="V95" s="6">
        <v>-8.8000000000000007</v>
      </c>
      <c r="W95" s="6">
        <v>-2.37</v>
      </c>
      <c r="X95" s="6">
        <v>-3.71</v>
      </c>
      <c r="Y95" s="6">
        <v>-11.08</v>
      </c>
      <c r="Z95" s="6">
        <v>3.71</v>
      </c>
      <c r="AA95" s="6">
        <v>2.37</v>
      </c>
      <c r="AB95" s="6">
        <v>1788840</v>
      </c>
      <c r="AC95" s="6">
        <v>1982724.62</v>
      </c>
      <c r="AD95" s="6">
        <v>1869663.82</v>
      </c>
      <c r="AE95" s="6">
        <v>1795862.32</v>
      </c>
      <c r="AF95" s="6">
        <v>1808662.44</v>
      </c>
      <c r="AG95" s="6">
        <v>1833727.15</v>
      </c>
      <c r="AH95" s="6">
        <v>1721079.76</v>
      </c>
      <c r="AI95" s="6">
        <v>1842335.66</v>
      </c>
      <c r="AJ95" s="6">
        <v>1817136.72</v>
      </c>
      <c r="AK95" s="6">
        <v>1678047.12</v>
      </c>
      <c r="AL95" s="6">
        <v>1957143.43</v>
      </c>
      <c r="AM95" s="6">
        <v>1931944.48</v>
      </c>
      <c r="AN95" s="7">
        <v>1887140</v>
      </c>
      <c r="AO95" s="6">
        <v>14299</v>
      </c>
      <c r="AP95" s="6">
        <v>0.37</v>
      </c>
    </row>
    <row r="96" spans="1:42" outlineLevel="3" x14ac:dyDescent="0.2">
      <c r="A96" s="4"/>
      <c r="B96" s="4"/>
      <c r="C96" s="4" t="s">
        <v>221</v>
      </c>
      <c r="D96" s="6">
        <v>-83360.69</v>
      </c>
      <c r="E96" s="6">
        <v>113502.04</v>
      </c>
      <c r="F96" s="6">
        <v>-24855.360000000001</v>
      </c>
      <c r="G96" s="6">
        <v>-179803.14</v>
      </c>
      <c r="H96" s="6">
        <v>-94859.5</v>
      </c>
      <c r="I96" s="6">
        <v>-60305.7</v>
      </c>
      <c r="J96" s="6">
        <v>-210951.28</v>
      </c>
      <c r="K96" s="6">
        <v>-55184.26</v>
      </c>
      <c r="L96" s="6">
        <v>-84785.96</v>
      </c>
      <c r="M96" s="6">
        <v>-287576.84000000003</v>
      </c>
      <c r="N96" s="6">
        <v>84785.96</v>
      </c>
      <c r="O96" s="6">
        <v>55184.26</v>
      </c>
      <c r="P96" s="6">
        <v>-3.6</v>
      </c>
      <c r="Q96" s="6">
        <v>4.9000000000000004</v>
      </c>
      <c r="R96" s="6">
        <v>-1.07</v>
      </c>
      <c r="S96" s="6">
        <v>-7.76</v>
      </c>
      <c r="T96" s="6">
        <v>-4.09</v>
      </c>
      <c r="U96" s="6">
        <v>-2.6</v>
      </c>
      <c r="V96" s="6">
        <v>-9.1</v>
      </c>
      <c r="W96" s="6">
        <v>-2.38</v>
      </c>
      <c r="X96" s="6">
        <v>-3.66</v>
      </c>
      <c r="Y96" s="6">
        <v>-12.4</v>
      </c>
      <c r="Z96" s="6">
        <v>3.66</v>
      </c>
      <c r="AA96" s="6">
        <v>2.38</v>
      </c>
      <c r="AB96" s="6">
        <v>2235110.75</v>
      </c>
      <c r="AC96" s="6">
        <v>2431973.48</v>
      </c>
      <c r="AD96" s="6">
        <v>2293616.08</v>
      </c>
      <c r="AE96" s="6">
        <v>2138668.2999999998</v>
      </c>
      <c r="AF96" s="6">
        <v>2223611.94</v>
      </c>
      <c r="AG96" s="6">
        <v>2258165.7400000002</v>
      </c>
      <c r="AH96" s="6">
        <v>2107520.16</v>
      </c>
      <c r="AI96" s="6">
        <v>2263287.19</v>
      </c>
      <c r="AJ96" s="6">
        <v>2233685.4900000002</v>
      </c>
      <c r="AK96" s="6">
        <v>2030894.61</v>
      </c>
      <c r="AL96" s="6">
        <v>2403257.4</v>
      </c>
      <c r="AM96" s="6">
        <v>2373655.7000000002</v>
      </c>
      <c r="AN96" s="7">
        <v>2318471</v>
      </c>
      <c r="AO96" s="6">
        <v>24092</v>
      </c>
      <c r="AP96" s="6">
        <v>0.45</v>
      </c>
    </row>
    <row r="97" spans="1:42" outlineLevel="2" x14ac:dyDescent="0.2">
      <c r="A97" s="4"/>
      <c r="B97" s="9" t="s">
        <v>222</v>
      </c>
      <c r="C97" s="9"/>
      <c r="D97" s="6">
        <v>-2898741.01</v>
      </c>
      <c r="E97" s="6">
        <v>-459366.47</v>
      </c>
      <c r="F97" s="6">
        <v>965213.06</v>
      </c>
      <c r="G97" s="6">
        <v>-6944303.46</v>
      </c>
      <c r="H97" s="6">
        <v>-2373870.6</v>
      </c>
      <c r="I97" s="6">
        <v>-247337.65</v>
      </c>
      <c r="J97" s="6">
        <v>-4433943.0599999996</v>
      </c>
      <c r="K97" s="6">
        <v>-2574551.27</v>
      </c>
      <c r="L97" s="6">
        <v>-1664830.87</v>
      </c>
      <c r="M97" s="6">
        <v>-4884183.82</v>
      </c>
      <c r="N97" s="6">
        <v>1664830.87</v>
      </c>
      <c r="O97" s="6">
        <v>2574551.27</v>
      </c>
      <c r="P97" s="6">
        <v>-12.53</v>
      </c>
      <c r="Q97" s="6">
        <v>-1.99</v>
      </c>
      <c r="R97" s="6">
        <v>4.17</v>
      </c>
      <c r="S97" s="6">
        <v>-30.02</v>
      </c>
      <c r="T97" s="6">
        <v>-10.26</v>
      </c>
      <c r="U97" s="6">
        <v>-1.07</v>
      </c>
      <c r="V97" s="6">
        <v>-19.170000000000002</v>
      </c>
      <c r="W97" s="6">
        <v>-11.13</v>
      </c>
      <c r="X97" s="6">
        <v>-7.2</v>
      </c>
      <c r="Y97" s="6">
        <v>-21.11</v>
      </c>
      <c r="Z97" s="6">
        <v>7.2</v>
      </c>
      <c r="AA97" s="6">
        <v>11.13</v>
      </c>
      <c r="AB97" s="6">
        <v>20233637.960000001</v>
      </c>
      <c r="AC97" s="6">
        <v>22673012.5</v>
      </c>
      <c r="AD97" s="6">
        <v>24097592.039999999</v>
      </c>
      <c r="AE97" s="6">
        <v>16188075.52</v>
      </c>
      <c r="AF97" s="6">
        <v>20758508.370000001</v>
      </c>
      <c r="AG97" s="6">
        <v>22885041.329999998</v>
      </c>
      <c r="AH97" s="6">
        <v>18698435.91</v>
      </c>
      <c r="AI97" s="6">
        <v>20557827.710000001</v>
      </c>
      <c r="AJ97" s="6">
        <v>21467548.100000001</v>
      </c>
      <c r="AK97" s="6">
        <v>18248195.16</v>
      </c>
      <c r="AL97" s="6">
        <v>24797209.850000001</v>
      </c>
      <c r="AM97" s="6">
        <v>25706930.25</v>
      </c>
      <c r="AN97" s="7">
        <v>23132379</v>
      </c>
      <c r="AO97" s="6"/>
      <c r="AP97" s="6">
        <v>4.51</v>
      </c>
    </row>
    <row r="98" spans="1:42" outlineLevel="3" x14ac:dyDescent="0.2">
      <c r="A98" s="4"/>
      <c r="B98" s="4"/>
      <c r="C98" s="4" t="s">
        <v>223</v>
      </c>
      <c r="D98" s="6">
        <v>-1449927.67</v>
      </c>
      <c r="E98" s="6">
        <v>-169035.95</v>
      </c>
      <c r="F98" s="6">
        <v>390793.9</v>
      </c>
      <c r="G98" s="6">
        <v>-2707231.64</v>
      </c>
      <c r="H98" s="6">
        <v>-958137.78</v>
      </c>
      <c r="I98" s="6">
        <v>-97838.63</v>
      </c>
      <c r="J98" s="6">
        <v>-1803361.91</v>
      </c>
      <c r="K98" s="6">
        <v>-1004296.5</v>
      </c>
      <c r="L98" s="6">
        <v>-704408.77</v>
      </c>
      <c r="M98" s="6">
        <v>-1980770.03</v>
      </c>
      <c r="N98" s="6">
        <v>704408.77</v>
      </c>
      <c r="O98" s="6">
        <v>1004296.5</v>
      </c>
      <c r="P98" s="6">
        <v>-15.23</v>
      </c>
      <c r="Q98" s="6">
        <v>-1.78</v>
      </c>
      <c r="R98" s="6">
        <v>4.1100000000000003</v>
      </c>
      <c r="S98" s="6">
        <v>-28.44</v>
      </c>
      <c r="T98" s="6">
        <v>-10.06</v>
      </c>
      <c r="U98" s="6">
        <v>-1.03</v>
      </c>
      <c r="V98" s="6">
        <v>-18.940000000000001</v>
      </c>
      <c r="W98" s="6">
        <v>-10.55</v>
      </c>
      <c r="X98" s="6">
        <v>-7.4</v>
      </c>
      <c r="Y98" s="6">
        <v>-20.81</v>
      </c>
      <c r="Z98" s="6">
        <v>7.4</v>
      </c>
      <c r="AA98" s="6">
        <v>10.55</v>
      </c>
      <c r="AB98" s="6">
        <v>8069686.2199999997</v>
      </c>
      <c r="AC98" s="6">
        <v>9350577.9299999997</v>
      </c>
      <c r="AD98" s="6">
        <v>9910407.7799999993</v>
      </c>
      <c r="AE98" s="6">
        <v>6812382.25</v>
      </c>
      <c r="AF98" s="6">
        <v>8561476.0999999996</v>
      </c>
      <c r="AG98" s="6">
        <v>9421775.25</v>
      </c>
      <c r="AH98" s="6">
        <v>7716251.9699999997</v>
      </c>
      <c r="AI98" s="6">
        <v>8515317.3800000008</v>
      </c>
      <c r="AJ98" s="6">
        <v>8815205.1199999992</v>
      </c>
      <c r="AK98" s="6">
        <v>7538843.8499999996</v>
      </c>
      <c r="AL98" s="6">
        <v>10224022.65</v>
      </c>
      <c r="AM98" s="6">
        <v>10523910.380000001</v>
      </c>
      <c r="AN98" s="7">
        <v>9519614</v>
      </c>
      <c r="AO98" s="6">
        <v>44469</v>
      </c>
      <c r="AP98" s="6">
        <v>1.85</v>
      </c>
    </row>
    <row r="99" spans="1:42" outlineLevel="3" x14ac:dyDescent="0.2">
      <c r="A99" s="4"/>
      <c r="B99" s="4"/>
      <c r="C99" s="4" t="s">
        <v>224</v>
      </c>
      <c r="D99" s="6">
        <v>-1448813.35</v>
      </c>
      <c r="E99" s="6">
        <v>-290330.52</v>
      </c>
      <c r="F99" s="6">
        <v>574419.16</v>
      </c>
      <c r="G99" s="6">
        <v>-4237071.82</v>
      </c>
      <c r="H99" s="6">
        <v>-1415732.82</v>
      </c>
      <c r="I99" s="6">
        <v>-149499.01999999999</v>
      </c>
      <c r="J99" s="6">
        <v>-2630581.16</v>
      </c>
      <c r="K99" s="6">
        <v>-1570254.77</v>
      </c>
      <c r="L99" s="6">
        <v>-960422.11</v>
      </c>
      <c r="M99" s="6">
        <v>-2903413.79</v>
      </c>
      <c r="N99" s="6">
        <v>960422.11</v>
      </c>
      <c r="O99" s="6">
        <v>1570254.77</v>
      </c>
      <c r="P99" s="6">
        <v>-10.64</v>
      </c>
      <c r="Q99" s="6">
        <v>-2.13</v>
      </c>
      <c r="R99" s="6">
        <v>4.22</v>
      </c>
      <c r="S99" s="6">
        <v>-31.13</v>
      </c>
      <c r="T99" s="6">
        <v>-10.4</v>
      </c>
      <c r="U99" s="6">
        <v>-1.1000000000000001</v>
      </c>
      <c r="V99" s="6">
        <v>-19.32</v>
      </c>
      <c r="W99" s="6">
        <v>-11.54</v>
      </c>
      <c r="X99" s="6">
        <v>-7.06</v>
      </c>
      <c r="Y99" s="6">
        <v>-21.33</v>
      </c>
      <c r="Z99" s="6">
        <v>7.06</v>
      </c>
      <c r="AA99" s="6">
        <v>11.54</v>
      </c>
      <c r="AB99" s="6">
        <v>12163951.75</v>
      </c>
      <c r="AC99" s="6">
        <v>13322434.57</v>
      </c>
      <c r="AD99" s="6">
        <v>14187184.26</v>
      </c>
      <c r="AE99" s="6">
        <v>9375693.2699999996</v>
      </c>
      <c r="AF99" s="6">
        <v>12197032.27</v>
      </c>
      <c r="AG99" s="6">
        <v>13463266.08</v>
      </c>
      <c r="AH99" s="6">
        <v>10982183.939999999</v>
      </c>
      <c r="AI99" s="6">
        <v>12042510.33</v>
      </c>
      <c r="AJ99" s="6">
        <v>12652342.99</v>
      </c>
      <c r="AK99" s="6">
        <v>10709351.310000001</v>
      </c>
      <c r="AL99" s="6">
        <v>14573187.199999999</v>
      </c>
      <c r="AM99" s="6">
        <v>15183019.859999999</v>
      </c>
      <c r="AN99" s="7">
        <v>13612765</v>
      </c>
      <c r="AO99" s="6">
        <v>116420</v>
      </c>
      <c r="AP99" s="6">
        <v>2.65</v>
      </c>
    </row>
    <row r="100" spans="1:42" outlineLevel="2" x14ac:dyDescent="0.2">
      <c r="A100" s="4"/>
      <c r="B100" s="9" t="s">
        <v>225</v>
      </c>
      <c r="C100" s="9"/>
      <c r="D100" s="6">
        <v>5056970.84</v>
      </c>
      <c r="E100" s="6">
        <v>-175955.32</v>
      </c>
      <c r="F100" s="6">
        <v>82008.75</v>
      </c>
      <c r="G100" s="6">
        <v>-6349972.1900000004</v>
      </c>
      <c r="H100" s="6">
        <v>-473716.66</v>
      </c>
      <c r="I100" s="6">
        <v>-521392.77</v>
      </c>
      <c r="J100" s="6">
        <v>-2723455.51</v>
      </c>
      <c r="K100" s="6">
        <v>-1626818.31</v>
      </c>
      <c r="L100" s="6">
        <v>360958.4</v>
      </c>
      <c r="M100" s="6">
        <v>-1738842.23</v>
      </c>
      <c r="N100" s="6">
        <v>-360958.4</v>
      </c>
      <c r="O100" s="6">
        <v>1626818.31</v>
      </c>
      <c r="P100" s="6">
        <v>30.78</v>
      </c>
      <c r="Q100" s="6">
        <v>-1.07</v>
      </c>
      <c r="R100" s="6">
        <v>0.5</v>
      </c>
      <c r="S100" s="6">
        <v>-38.65</v>
      </c>
      <c r="T100" s="6">
        <v>-2.88</v>
      </c>
      <c r="U100" s="6">
        <v>-3.17</v>
      </c>
      <c r="V100" s="6">
        <v>-16.57</v>
      </c>
      <c r="W100" s="6">
        <v>-9.9</v>
      </c>
      <c r="X100" s="6">
        <v>2.2000000000000002</v>
      </c>
      <c r="Y100" s="6">
        <v>-10.58</v>
      </c>
      <c r="Z100" s="6">
        <v>-2.2000000000000002</v>
      </c>
      <c r="AA100" s="6">
        <v>9.9</v>
      </c>
      <c r="AB100" s="6">
        <v>21488490.079999998</v>
      </c>
      <c r="AC100" s="6">
        <v>16255563.92</v>
      </c>
      <c r="AD100" s="6">
        <v>16513527.99</v>
      </c>
      <c r="AE100" s="6">
        <v>10081547.050000001</v>
      </c>
      <c r="AF100" s="6">
        <v>15957802.57</v>
      </c>
      <c r="AG100" s="6">
        <v>15910126.460000001</v>
      </c>
      <c r="AH100" s="6">
        <v>13708063.720000001</v>
      </c>
      <c r="AI100" s="6">
        <v>14804700.92</v>
      </c>
      <c r="AJ100" s="6">
        <v>16792477.629999999</v>
      </c>
      <c r="AK100" s="6">
        <v>14692677</v>
      </c>
      <c r="AL100" s="6">
        <v>16070560.83</v>
      </c>
      <c r="AM100" s="6">
        <v>18058337.550000001</v>
      </c>
      <c r="AN100" s="7">
        <v>16431519</v>
      </c>
      <c r="AO100" s="6"/>
      <c r="AP100" s="6">
        <v>3.2</v>
      </c>
    </row>
    <row r="101" spans="1:42" outlineLevel="3" x14ac:dyDescent="0.2">
      <c r="A101" s="4"/>
      <c r="B101" s="4"/>
      <c r="C101" s="4" t="s">
        <v>226</v>
      </c>
      <c r="D101" s="6">
        <v>2262024.89</v>
      </c>
      <c r="E101" s="6">
        <v>-17221.57</v>
      </c>
      <c r="F101" s="6">
        <v>-3200.12</v>
      </c>
      <c r="G101" s="6">
        <v>-1425331.13</v>
      </c>
      <c r="H101" s="6">
        <v>-149753.14000000001</v>
      </c>
      <c r="I101" s="6">
        <v>-110745.64</v>
      </c>
      <c r="J101" s="6">
        <v>-454778.6</v>
      </c>
      <c r="K101" s="6">
        <v>-430073.15</v>
      </c>
      <c r="L101" s="6">
        <v>140293.26999999999</v>
      </c>
      <c r="M101" s="6">
        <v>-551564.85</v>
      </c>
      <c r="N101" s="6">
        <v>-140293.26999999999</v>
      </c>
      <c r="O101" s="6">
        <v>430073.15</v>
      </c>
      <c r="P101" s="6">
        <v>80.400000000000006</v>
      </c>
      <c r="Q101" s="6">
        <v>-0.61</v>
      </c>
      <c r="R101" s="6">
        <v>-0.11</v>
      </c>
      <c r="S101" s="6">
        <v>-50.66</v>
      </c>
      <c r="T101" s="6">
        <v>-5.32</v>
      </c>
      <c r="U101" s="6">
        <v>-3.94</v>
      </c>
      <c r="V101" s="6">
        <v>-16.16</v>
      </c>
      <c r="W101" s="6">
        <v>-15.29</v>
      </c>
      <c r="X101" s="6">
        <v>4.99</v>
      </c>
      <c r="Y101" s="6">
        <v>-19.600000000000001</v>
      </c>
      <c r="Z101" s="6">
        <v>-4.99</v>
      </c>
      <c r="AA101" s="6">
        <v>15.29</v>
      </c>
      <c r="AB101" s="6">
        <v>5075625.18</v>
      </c>
      <c r="AC101" s="6">
        <v>2796378.73</v>
      </c>
      <c r="AD101" s="6">
        <v>2810400.18</v>
      </c>
      <c r="AE101" s="6">
        <v>1388269.17</v>
      </c>
      <c r="AF101" s="6">
        <v>2663847.15</v>
      </c>
      <c r="AG101" s="6">
        <v>2702854.66</v>
      </c>
      <c r="AH101" s="6">
        <v>2358821.7000000002</v>
      </c>
      <c r="AI101" s="6">
        <v>2383527.15</v>
      </c>
      <c r="AJ101" s="6">
        <v>2953893.57</v>
      </c>
      <c r="AK101" s="6">
        <v>2262035.4500000002</v>
      </c>
      <c r="AL101" s="6">
        <v>2673307.0299999998</v>
      </c>
      <c r="AM101" s="6">
        <v>3243673.45</v>
      </c>
      <c r="AN101" s="7">
        <v>2813600</v>
      </c>
      <c r="AO101" s="6">
        <v>35151</v>
      </c>
      <c r="AP101" s="6">
        <v>0.55000000000000004</v>
      </c>
    </row>
    <row r="102" spans="1:42" outlineLevel="3" x14ac:dyDescent="0.2">
      <c r="A102" s="4"/>
      <c r="B102" s="4"/>
      <c r="C102" s="4" t="s">
        <v>227</v>
      </c>
      <c r="D102" s="6">
        <v>913161.26</v>
      </c>
      <c r="E102" s="6">
        <v>-370.95</v>
      </c>
      <c r="F102" s="6">
        <v>-1202.25</v>
      </c>
      <c r="G102" s="6">
        <v>-620029.36</v>
      </c>
      <c r="H102" s="6">
        <v>-70636.69</v>
      </c>
      <c r="I102" s="6">
        <v>-49910.05</v>
      </c>
      <c r="J102" s="6">
        <v>-207987.94</v>
      </c>
      <c r="K102" s="6">
        <v>-196595.1</v>
      </c>
      <c r="L102" s="6">
        <v>65617.2</v>
      </c>
      <c r="M102" s="6">
        <v>-227320.94</v>
      </c>
      <c r="N102" s="6">
        <v>-65617.2</v>
      </c>
      <c r="O102" s="6">
        <v>196595.1</v>
      </c>
      <c r="P102" s="6">
        <v>70.39</v>
      </c>
      <c r="Q102" s="6">
        <v>-0.03</v>
      </c>
      <c r="R102" s="6">
        <v>-0.09</v>
      </c>
      <c r="S102" s="6">
        <v>-47.79</v>
      </c>
      <c r="T102" s="6">
        <v>-5.44</v>
      </c>
      <c r="U102" s="6">
        <v>-3.85</v>
      </c>
      <c r="V102" s="6">
        <v>-16.03</v>
      </c>
      <c r="W102" s="6">
        <v>-15.15</v>
      </c>
      <c r="X102" s="6">
        <v>5.0599999999999996</v>
      </c>
      <c r="Y102" s="6">
        <v>-17.52</v>
      </c>
      <c r="Z102" s="6">
        <v>-5.0599999999999996</v>
      </c>
      <c r="AA102" s="6">
        <v>15.15</v>
      </c>
      <c r="AB102" s="6">
        <v>2210525.84</v>
      </c>
      <c r="AC102" s="6">
        <v>1296993.6299999999</v>
      </c>
      <c r="AD102" s="6">
        <v>1296162.33</v>
      </c>
      <c r="AE102" s="6">
        <v>677335.23</v>
      </c>
      <c r="AF102" s="6">
        <v>1226727.8999999999</v>
      </c>
      <c r="AG102" s="6">
        <v>1247454.54</v>
      </c>
      <c r="AH102" s="6">
        <v>1089376.6399999999</v>
      </c>
      <c r="AI102" s="6">
        <v>1100769.48</v>
      </c>
      <c r="AJ102" s="6">
        <v>1362981.79</v>
      </c>
      <c r="AK102" s="6">
        <v>1070043.6399999999</v>
      </c>
      <c r="AL102" s="6">
        <v>1231747.3799999999</v>
      </c>
      <c r="AM102" s="6">
        <v>1493959.69</v>
      </c>
      <c r="AN102" s="7">
        <v>1297365</v>
      </c>
      <c r="AO102" s="6">
        <v>14498</v>
      </c>
      <c r="AP102" s="6">
        <v>0.25</v>
      </c>
    </row>
    <row r="103" spans="1:42" outlineLevel="3" x14ac:dyDescent="0.2">
      <c r="A103" s="4"/>
      <c r="B103" s="4"/>
      <c r="C103" s="4" t="s">
        <v>228</v>
      </c>
      <c r="D103" s="6">
        <v>2490883.75</v>
      </c>
      <c r="E103" s="6">
        <v>-13587.17</v>
      </c>
      <c r="F103" s="6">
        <v>2686.49</v>
      </c>
      <c r="G103" s="6">
        <v>-1584148.88</v>
      </c>
      <c r="H103" s="6">
        <v>-187435.07</v>
      </c>
      <c r="I103" s="6">
        <v>-121801.82</v>
      </c>
      <c r="J103" s="6">
        <v>-511062.09</v>
      </c>
      <c r="K103" s="6">
        <v>-504998.41</v>
      </c>
      <c r="L103" s="6">
        <v>161899.32999999999</v>
      </c>
      <c r="M103" s="6">
        <v>-596843.42000000004</v>
      </c>
      <c r="N103" s="6">
        <v>-161899.32999999999</v>
      </c>
      <c r="O103" s="6">
        <v>504998.41</v>
      </c>
      <c r="P103" s="6">
        <v>81.150000000000006</v>
      </c>
      <c r="Q103" s="6">
        <v>-0.44</v>
      </c>
      <c r="R103" s="6">
        <v>0.09</v>
      </c>
      <c r="S103" s="6">
        <v>-51.61</v>
      </c>
      <c r="T103" s="6">
        <v>-6.11</v>
      </c>
      <c r="U103" s="6">
        <v>-3.97</v>
      </c>
      <c r="V103" s="6">
        <v>-16.649999999999999</v>
      </c>
      <c r="W103" s="6">
        <v>-16.45</v>
      </c>
      <c r="X103" s="6">
        <v>5.27</v>
      </c>
      <c r="Y103" s="6">
        <v>-19.440000000000001</v>
      </c>
      <c r="Z103" s="6">
        <v>-5.27</v>
      </c>
      <c r="AA103" s="6">
        <v>16.45</v>
      </c>
      <c r="AB103" s="6">
        <v>5560353.2699999996</v>
      </c>
      <c r="AC103" s="6">
        <v>3055882.35</v>
      </c>
      <c r="AD103" s="6">
        <v>3072156.02</v>
      </c>
      <c r="AE103" s="6">
        <v>1485320.64</v>
      </c>
      <c r="AF103" s="6">
        <v>2882034.45</v>
      </c>
      <c r="AG103" s="6">
        <v>2947667.71</v>
      </c>
      <c r="AH103" s="6">
        <v>2558407.4300000002</v>
      </c>
      <c r="AI103" s="6">
        <v>2564471.11</v>
      </c>
      <c r="AJ103" s="6">
        <v>3231368.85</v>
      </c>
      <c r="AK103" s="6">
        <v>2472626.1</v>
      </c>
      <c r="AL103" s="6">
        <v>2907570.19</v>
      </c>
      <c r="AM103" s="6">
        <v>3574467.94</v>
      </c>
      <c r="AN103" s="7">
        <v>3069470</v>
      </c>
      <c r="AO103" s="6">
        <v>24026</v>
      </c>
      <c r="AP103" s="6">
        <v>0.6</v>
      </c>
    </row>
    <row r="104" spans="1:42" outlineLevel="3" x14ac:dyDescent="0.2">
      <c r="A104" s="4"/>
      <c r="B104" s="4"/>
      <c r="C104" s="4" t="s">
        <v>229</v>
      </c>
      <c r="D104" s="6">
        <v>-609099.05000000005</v>
      </c>
      <c r="E104" s="6">
        <v>-144775.63</v>
      </c>
      <c r="F104" s="6">
        <v>83724.639999999999</v>
      </c>
      <c r="G104" s="6">
        <v>-2720462.82</v>
      </c>
      <c r="H104" s="6">
        <v>-65891.759999999995</v>
      </c>
      <c r="I104" s="6">
        <v>-238935.27</v>
      </c>
      <c r="J104" s="6">
        <v>-1549626.88</v>
      </c>
      <c r="K104" s="6">
        <v>-495151.65</v>
      </c>
      <c r="L104" s="6">
        <v>-6851.41</v>
      </c>
      <c r="M104" s="6">
        <v>-363113.02</v>
      </c>
      <c r="N104" s="6">
        <v>6851.41</v>
      </c>
      <c r="O104" s="6">
        <v>495151.65</v>
      </c>
      <c r="P104" s="6">
        <v>-6.58</v>
      </c>
      <c r="Q104" s="6">
        <v>-1.56</v>
      </c>
      <c r="R104" s="6">
        <v>0.91</v>
      </c>
      <c r="S104" s="6">
        <v>-29.41</v>
      </c>
      <c r="T104" s="6">
        <v>-0.71</v>
      </c>
      <c r="U104" s="6">
        <v>-2.58</v>
      </c>
      <c r="V104" s="6">
        <v>-16.75</v>
      </c>
      <c r="W104" s="6">
        <v>-5.35</v>
      </c>
      <c r="X104" s="6">
        <v>-7.0000000000000007E-2</v>
      </c>
      <c r="Y104" s="6">
        <v>-3.93</v>
      </c>
      <c r="Z104" s="6">
        <v>7.0000000000000007E-2</v>
      </c>
      <c r="AA104" s="6">
        <v>5.35</v>
      </c>
      <c r="AB104" s="6">
        <v>8641985.7699999996</v>
      </c>
      <c r="AC104" s="6">
        <v>9106309.1999999993</v>
      </c>
      <c r="AD104" s="6">
        <v>9334809.4600000009</v>
      </c>
      <c r="AE104" s="6">
        <v>6530622</v>
      </c>
      <c r="AF104" s="6">
        <v>9185193.0700000003</v>
      </c>
      <c r="AG104" s="6">
        <v>9012149.5600000005</v>
      </c>
      <c r="AH104" s="6">
        <v>7701457.9500000002</v>
      </c>
      <c r="AI104" s="6">
        <v>8755933.1799999997</v>
      </c>
      <c r="AJ104" s="6">
        <v>9244233.4199999999</v>
      </c>
      <c r="AK104" s="6">
        <v>8887971.8100000005</v>
      </c>
      <c r="AL104" s="6">
        <v>9257936.2300000004</v>
      </c>
      <c r="AM104" s="6">
        <v>9746236.4800000004</v>
      </c>
      <c r="AN104" s="7">
        <v>9251085</v>
      </c>
      <c r="AO104" s="6">
        <v>15068</v>
      </c>
      <c r="AP104" s="6">
        <v>1.8</v>
      </c>
    </row>
    <row r="105" spans="1:42" outlineLevel="2" x14ac:dyDescent="0.2">
      <c r="A105" s="4"/>
      <c r="B105" s="9" t="s">
        <v>230</v>
      </c>
      <c r="C105" s="9"/>
      <c r="D105" s="6">
        <v>-103505.07</v>
      </c>
      <c r="E105" s="6">
        <v>66638.58</v>
      </c>
      <c r="F105" s="6">
        <v>-18756.68</v>
      </c>
      <c r="G105" s="6">
        <v>-83653.98</v>
      </c>
      <c r="H105" s="6">
        <v>-71932.39</v>
      </c>
      <c r="I105" s="6">
        <v>-40828.79</v>
      </c>
      <c r="J105" s="6">
        <v>-136518.97</v>
      </c>
      <c r="K105" s="6">
        <v>-54277.64</v>
      </c>
      <c r="L105" s="6">
        <v>-39754.67</v>
      </c>
      <c r="M105" s="6">
        <v>-146851.17000000001</v>
      </c>
      <c r="N105" s="6">
        <v>39754.67</v>
      </c>
      <c r="O105" s="6">
        <v>54277.64</v>
      </c>
      <c r="P105" s="6">
        <v>-7.63</v>
      </c>
      <c r="Q105" s="6">
        <v>4.91</v>
      </c>
      <c r="R105" s="6">
        <v>-1.38</v>
      </c>
      <c r="S105" s="6">
        <v>-6.17</v>
      </c>
      <c r="T105" s="6">
        <v>-5.3</v>
      </c>
      <c r="U105" s="6">
        <v>-3.01</v>
      </c>
      <c r="V105" s="6">
        <v>-10.07</v>
      </c>
      <c r="W105" s="6">
        <v>-4</v>
      </c>
      <c r="X105" s="6">
        <v>-2.93</v>
      </c>
      <c r="Y105" s="6">
        <v>-10.83</v>
      </c>
      <c r="Z105" s="6">
        <v>2.93</v>
      </c>
      <c r="AA105" s="6">
        <v>4</v>
      </c>
      <c r="AB105" s="6">
        <v>1252754.8799999999</v>
      </c>
      <c r="AC105" s="6">
        <v>1422898.52</v>
      </c>
      <c r="AD105" s="6">
        <v>1337503.27</v>
      </c>
      <c r="AE105" s="6">
        <v>1272605.96</v>
      </c>
      <c r="AF105" s="6">
        <v>1284327.55</v>
      </c>
      <c r="AG105" s="6">
        <v>1315431.1499999999</v>
      </c>
      <c r="AH105" s="6">
        <v>1219740.98</v>
      </c>
      <c r="AI105" s="6">
        <v>1301982.31</v>
      </c>
      <c r="AJ105" s="6">
        <v>1316505.27</v>
      </c>
      <c r="AK105" s="6">
        <v>1209408.77</v>
      </c>
      <c r="AL105" s="6">
        <v>1396014.62</v>
      </c>
      <c r="AM105" s="6">
        <v>1410537.58</v>
      </c>
      <c r="AN105" s="7">
        <v>1356260</v>
      </c>
      <c r="AO105" s="6"/>
      <c r="AP105" s="6">
        <v>0.26</v>
      </c>
    </row>
    <row r="106" spans="1:42" outlineLevel="3" x14ac:dyDescent="0.2">
      <c r="A106" s="4"/>
      <c r="B106" s="4"/>
      <c r="C106" s="4" t="s">
        <v>231</v>
      </c>
      <c r="D106" s="6">
        <v>-103505.07</v>
      </c>
      <c r="E106" s="6">
        <v>66638.58</v>
      </c>
      <c r="F106" s="6">
        <v>-18756.68</v>
      </c>
      <c r="G106" s="6">
        <v>-83653.98</v>
      </c>
      <c r="H106" s="6">
        <v>-71932.39</v>
      </c>
      <c r="I106" s="6">
        <v>-40828.79</v>
      </c>
      <c r="J106" s="6">
        <v>-136518.97</v>
      </c>
      <c r="K106" s="6">
        <v>-54277.64</v>
      </c>
      <c r="L106" s="6">
        <v>-39754.67</v>
      </c>
      <c r="M106" s="6">
        <v>-146851.17000000001</v>
      </c>
      <c r="N106" s="6">
        <v>39754.67</v>
      </c>
      <c r="O106" s="6">
        <v>54277.64</v>
      </c>
      <c r="P106" s="6">
        <v>-7.63</v>
      </c>
      <c r="Q106" s="6">
        <v>4.91</v>
      </c>
      <c r="R106" s="6">
        <v>-1.38</v>
      </c>
      <c r="S106" s="6">
        <v>-6.17</v>
      </c>
      <c r="T106" s="6">
        <v>-5.3</v>
      </c>
      <c r="U106" s="6">
        <v>-3.01</v>
      </c>
      <c r="V106" s="6">
        <v>-10.07</v>
      </c>
      <c r="W106" s="6">
        <v>-4</v>
      </c>
      <c r="X106" s="6">
        <v>-2.93</v>
      </c>
      <c r="Y106" s="6">
        <v>-10.83</v>
      </c>
      <c r="Z106" s="6">
        <v>2.93</v>
      </c>
      <c r="AA106" s="6">
        <v>4</v>
      </c>
      <c r="AB106" s="6">
        <v>1252754.8799999999</v>
      </c>
      <c r="AC106" s="6">
        <v>1422898.52</v>
      </c>
      <c r="AD106" s="6">
        <v>1337503.27</v>
      </c>
      <c r="AE106" s="6">
        <v>1272605.96</v>
      </c>
      <c r="AF106" s="6">
        <v>1284327.55</v>
      </c>
      <c r="AG106" s="6">
        <v>1315431.1499999999</v>
      </c>
      <c r="AH106" s="6">
        <v>1219740.98</v>
      </c>
      <c r="AI106" s="6">
        <v>1301982.31</v>
      </c>
      <c r="AJ106" s="6">
        <v>1316505.27</v>
      </c>
      <c r="AK106" s="6">
        <v>1209408.77</v>
      </c>
      <c r="AL106" s="6">
        <v>1396014.62</v>
      </c>
      <c r="AM106" s="6">
        <v>1410537.58</v>
      </c>
      <c r="AN106" s="7">
        <v>1356260</v>
      </c>
      <c r="AO106" s="6">
        <v>6530</v>
      </c>
      <c r="AP106" s="6">
        <v>0.26</v>
      </c>
    </row>
    <row r="107" spans="1:42" outlineLevel="2" x14ac:dyDescent="0.2">
      <c r="A107" s="4"/>
      <c r="B107" s="9" t="s">
        <v>232</v>
      </c>
      <c r="C107" s="9"/>
      <c r="D107" s="6">
        <v>-43670.71</v>
      </c>
      <c r="E107" s="6">
        <v>193863.81</v>
      </c>
      <c r="F107" s="6">
        <v>-52708.01</v>
      </c>
      <c r="G107" s="6">
        <v>-1599027.54</v>
      </c>
      <c r="H107" s="6">
        <v>-235395.32</v>
      </c>
      <c r="I107" s="6">
        <v>-65153.32</v>
      </c>
      <c r="J107" s="6">
        <v>-751064.38</v>
      </c>
      <c r="K107" s="6">
        <v>-461835.55</v>
      </c>
      <c r="L107" s="6">
        <v>95489.12</v>
      </c>
      <c r="M107" s="6">
        <v>-536399.17000000004</v>
      </c>
      <c r="N107" s="6">
        <v>-95489.12</v>
      </c>
      <c r="O107" s="6">
        <v>461835.55</v>
      </c>
      <c r="P107" s="6">
        <v>-1.0900000000000001</v>
      </c>
      <c r="Q107" s="6">
        <v>4.8499999999999996</v>
      </c>
      <c r="R107" s="6">
        <v>-1.32</v>
      </c>
      <c r="S107" s="6">
        <v>-40.03</v>
      </c>
      <c r="T107" s="6">
        <v>-5.89</v>
      </c>
      <c r="U107" s="6">
        <v>-1.63</v>
      </c>
      <c r="V107" s="6">
        <v>-18.8</v>
      </c>
      <c r="W107" s="6">
        <v>-11.56</v>
      </c>
      <c r="X107" s="6">
        <v>2.39</v>
      </c>
      <c r="Y107" s="6">
        <v>-13.43</v>
      </c>
      <c r="Z107" s="6">
        <v>-2.39</v>
      </c>
      <c r="AA107" s="6">
        <v>11.56</v>
      </c>
      <c r="AB107" s="6">
        <v>3950561.39</v>
      </c>
      <c r="AC107" s="6">
        <v>4188095.91</v>
      </c>
      <c r="AD107" s="6">
        <v>3941524.08</v>
      </c>
      <c r="AE107" s="6">
        <v>2395204.56</v>
      </c>
      <c r="AF107" s="6">
        <v>3758836.78</v>
      </c>
      <c r="AG107" s="6">
        <v>3929078.78</v>
      </c>
      <c r="AH107" s="6">
        <v>3243167.72</v>
      </c>
      <c r="AI107" s="6">
        <v>3532396.55</v>
      </c>
      <c r="AJ107" s="6">
        <v>4089721.21</v>
      </c>
      <c r="AK107" s="6">
        <v>3457832.93</v>
      </c>
      <c r="AL107" s="6">
        <v>3898742.98</v>
      </c>
      <c r="AM107" s="6">
        <v>4456067.6500000004</v>
      </c>
      <c r="AN107" s="7">
        <v>3994232</v>
      </c>
      <c r="AO107" s="6"/>
      <c r="AP107" s="6">
        <v>0.78</v>
      </c>
    </row>
    <row r="108" spans="1:42" outlineLevel="3" x14ac:dyDescent="0.2">
      <c r="A108" s="4"/>
      <c r="B108" s="4"/>
      <c r="C108" s="4" t="s">
        <v>233</v>
      </c>
      <c r="D108" s="6">
        <v>-43670.71</v>
      </c>
      <c r="E108" s="6">
        <v>193863.81</v>
      </c>
      <c r="F108" s="6">
        <v>-52708.01</v>
      </c>
      <c r="G108" s="6">
        <v>-1599027.54</v>
      </c>
      <c r="H108" s="6">
        <v>-235395.32</v>
      </c>
      <c r="I108" s="6">
        <v>-65153.32</v>
      </c>
      <c r="J108" s="6">
        <v>-751064.38</v>
      </c>
      <c r="K108" s="6">
        <v>-461835.55</v>
      </c>
      <c r="L108" s="6">
        <v>95489.12</v>
      </c>
      <c r="M108" s="6">
        <v>-536399.17000000004</v>
      </c>
      <c r="N108" s="6">
        <v>-95489.12</v>
      </c>
      <c r="O108" s="6">
        <v>461835.55</v>
      </c>
      <c r="P108" s="6">
        <v>-1.0900000000000001</v>
      </c>
      <c r="Q108" s="6">
        <v>4.8499999999999996</v>
      </c>
      <c r="R108" s="6">
        <v>-1.32</v>
      </c>
      <c r="S108" s="6">
        <v>-40.03</v>
      </c>
      <c r="T108" s="6">
        <v>-5.89</v>
      </c>
      <c r="U108" s="6">
        <v>-1.63</v>
      </c>
      <c r="V108" s="6">
        <v>-18.8</v>
      </c>
      <c r="W108" s="6">
        <v>-11.56</v>
      </c>
      <c r="X108" s="6">
        <v>2.39</v>
      </c>
      <c r="Y108" s="6">
        <v>-13.43</v>
      </c>
      <c r="Z108" s="6">
        <v>-2.39</v>
      </c>
      <c r="AA108" s="6">
        <v>11.56</v>
      </c>
      <c r="AB108" s="6">
        <v>3950561.39</v>
      </c>
      <c r="AC108" s="6">
        <v>4188095.91</v>
      </c>
      <c r="AD108" s="6">
        <v>3941524.08</v>
      </c>
      <c r="AE108" s="6">
        <v>2395204.56</v>
      </c>
      <c r="AF108" s="6">
        <v>3758836.78</v>
      </c>
      <c r="AG108" s="6">
        <v>3929078.78</v>
      </c>
      <c r="AH108" s="6">
        <v>3243167.72</v>
      </c>
      <c r="AI108" s="6">
        <v>3532396.55</v>
      </c>
      <c r="AJ108" s="6">
        <v>4089721.21</v>
      </c>
      <c r="AK108" s="6">
        <v>3457832.93</v>
      </c>
      <c r="AL108" s="6">
        <v>3898742.98</v>
      </c>
      <c r="AM108" s="6">
        <v>4456067.6500000004</v>
      </c>
      <c r="AN108" s="7">
        <v>3994232</v>
      </c>
      <c r="AO108" s="6">
        <v>26005</v>
      </c>
      <c r="AP108" s="6">
        <v>0.78</v>
      </c>
    </row>
    <row r="109" spans="1:42" outlineLevel="2" x14ac:dyDescent="0.2">
      <c r="A109" s="4"/>
      <c r="B109" s="9" t="s">
        <v>234</v>
      </c>
      <c r="C109" s="9"/>
      <c r="D109" s="6">
        <v>11300717.93</v>
      </c>
      <c r="E109" s="6">
        <v>-1866424.5</v>
      </c>
      <c r="F109" s="6">
        <v>-2214636.65</v>
      </c>
      <c r="G109" s="6">
        <v>-25705929.940000001</v>
      </c>
      <c r="H109" s="6">
        <v>-3261687.14</v>
      </c>
      <c r="I109" s="6">
        <v>-1873625.46</v>
      </c>
      <c r="J109" s="6">
        <v>-9963663.7200000007</v>
      </c>
      <c r="K109" s="6">
        <v>-9937509.3699999992</v>
      </c>
      <c r="L109" s="6">
        <v>2592680.9700000002</v>
      </c>
      <c r="M109" s="6">
        <v>-9725394.9800000004</v>
      </c>
      <c r="N109" s="6">
        <v>-2592680.9700000002</v>
      </c>
      <c r="O109" s="6">
        <v>9937509.3699999992</v>
      </c>
      <c r="P109" s="6">
        <v>11.88</v>
      </c>
      <c r="Q109" s="6">
        <v>-1.96</v>
      </c>
      <c r="R109" s="6">
        <v>-2.33</v>
      </c>
      <c r="S109" s="6">
        <v>-27.02</v>
      </c>
      <c r="T109" s="6">
        <v>-3.43</v>
      </c>
      <c r="U109" s="6">
        <v>-1.97</v>
      </c>
      <c r="V109" s="6">
        <v>-10.47</v>
      </c>
      <c r="W109" s="6">
        <v>-10.44</v>
      </c>
      <c r="X109" s="6">
        <v>2.73</v>
      </c>
      <c r="Y109" s="6">
        <v>-10.220000000000001</v>
      </c>
      <c r="Z109" s="6">
        <v>-2.73</v>
      </c>
      <c r="AA109" s="6">
        <v>10.44</v>
      </c>
      <c r="AB109" s="6">
        <v>106443064.59</v>
      </c>
      <c r="AC109" s="6">
        <v>93275922.150000006</v>
      </c>
      <c r="AD109" s="6">
        <v>92927710.010000005</v>
      </c>
      <c r="AE109" s="6">
        <v>69436416.709999993</v>
      </c>
      <c r="AF109" s="6">
        <v>91880659.519999996</v>
      </c>
      <c r="AG109" s="6">
        <v>93268721.189999998</v>
      </c>
      <c r="AH109" s="6">
        <v>85178682.939999998</v>
      </c>
      <c r="AI109" s="6">
        <v>85204837.280000001</v>
      </c>
      <c r="AJ109" s="6">
        <v>97735027.620000005</v>
      </c>
      <c r="AK109" s="6">
        <v>85416951.680000007</v>
      </c>
      <c r="AL109" s="6">
        <v>92549665.689999998</v>
      </c>
      <c r="AM109" s="6">
        <v>105079856.03</v>
      </c>
      <c r="AN109" s="7">
        <v>95142347</v>
      </c>
      <c r="AO109" s="6"/>
      <c r="AP109" s="6">
        <v>18.54</v>
      </c>
    </row>
    <row r="110" spans="1:42" outlineLevel="3" x14ac:dyDescent="0.2">
      <c r="A110" s="4"/>
      <c r="B110" s="4"/>
      <c r="C110" s="4" t="s">
        <v>235</v>
      </c>
      <c r="D110" s="6">
        <v>86297.600000000006</v>
      </c>
      <c r="E110" s="6">
        <v>28246.23</v>
      </c>
      <c r="F110" s="6">
        <v>-107500.09</v>
      </c>
      <c r="G110" s="6">
        <v>-921852.66</v>
      </c>
      <c r="H110" s="6">
        <v>-76496.479999999996</v>
      </c>
      <c r="I110" s="6">
        <v>-109172.57</v>
      </c>
      <c r="J110" s="6">
        <v>-430276.12</v>
      </c>
      <c r="K110" s="6">
        <v>-381929.97</v>
      </c>
      <c r="L110" s="6">
        <v>16221.62</v>
      </c>
      <c r="M110" s="6">
        <v>-457480.7</v>
      </c>
      <c r="N110" s="6">
        <v>-16221.62</v>
      </c>
      <c r="O110" s="6">
        <v>381929.97</v>
      </c>
      <c r="P110" s="6">
        <v>1.95</v>
      </c>
      <c r="Q110" s="6">
        <v>0.64</v>
      </c>
      <c r="R110" s="6">
        <v>-2.4300000000000002</v>
      </c>
      <c r="S110" s="6">
        <v>-20.84</v>
      </c>
      <c r="T110" s="6">
        <v>-1.73</v>
      </c>
      <c r="U110" s="6">
        <v>-2.4700000000000002</v>
      </c>
      <c r="V110" s="6">
        <v>-9.73</v>
      </c>
      <c r="W110" s="6">
        <v>-8.6300000000000008</v>
      </c>
      <c r="X110" s="6">
        <v>0.37</v>
      </c>
      <c r="Y110" s="6">
        <v>-10.34</v>
      </c>
      <c r="Z110" s="6">
        <v>-0.37</v>
      </c>
      <c r="AA110" s="6">
        <v>8.6300000000000008</v>
      </c>
      <c r="AB110" s="6">
        <v>4510653.87</v>
      </c>
      <c r="AC110" s="6">
        <v>4452602.5</v>
      </c>
      <c r="AD110" s="6">
        <v>4316856.1900000004</v>
      </c>
      <c r="AE110" s="6">
        <v>3502503.62</v>
      </c>
      <c r="AF110" s="6">
        <v>4347859.8</v>
      </c>
      <c r="AG110" s="6">
        <v>4315183.71</v>
      </c>
      <c r="AH110" s="6">
        <v>3994080.15</v>
      </c>
      <c r="AI110" s="6">
        <v>4042426.31</v>
      </c>
      <c r="AJ110" s="6">
        <v>4440577.9000000004</v>
      </c>
      <c r="AK110" s="6">
        <v>3966875.58</v>
      </c>
      <c r="AL110" s="6">
        <v>4408134.6500000004</v>
      </c>
      <c r="AM110" s="6">
        <v>4806286.24</v>
      </c>
      <c r="AN110" s="7">
        <v>4424356</v>
      </c>
      <c r="AO110" s="6">
        <v>12604</v>
      </c>
      <c r="AP110" s="6">
        <v>0.86</v>
      </c>
    </row>
    <row r="111" spans="1:42" outlineLevel="3" x14ac:dyDescent="0.2">
      <c r="A111" s="4"/>
      <c r="B111" s="4"/>
      <c r="C111" s="4" t="s">
        <v>236</v>
      </c>
      <c r="D111" s="6">
        <v>181142.44</v>
      </c>
      <c r="E111" s="6">
        <v>-125069.47</v>
      </c>
      <c r="F111" s="6">
        <v>-66290.929999999993</v>
      </c>
      <c r="G111" s="6">
        <v>-817304.47</v>
      </c>
      <c r="H111" s="6">
        <v>-127730.25</v>
      </c>
      <c r="I111" s="6">
        <v>-38774.42</v>
      </c>
      <c r="J111" s="6">
        <v>-316500.81</v>
      </c>
      <c r="K111" s="6">
        <v>-347909.35</v>
      </c>
      <c r="L111" s="6">
        <v>142555.92000000001</v>
      </c>
      <c r="M111" s="6">
        <v>-231003.74</v>
      </c>
      <c r="N111" s="6">
        <v>-142555.92000000001</v>
      </c>
      <c r="O111" s="6">
        <v>347909.35</v>
      </c>
      <c r="P111" s="6">
        <v>7.14</v>
      </c>
      <c r="Q111" s="6">
        <v>-4.93</v>
      </c>
      <c r="R111" s="6">
        <v>-2.61</v>
      </c>
      <c r="S111" s="6">
        <v>-32.229999999999997</v>
      </c>
      <c r="T111" s="6">
        <v>-5.04</v>
      </c>
      <c r="U111" s="6">
        <v>-1.53</v>
      </c>
      <c r="V111" s="6">
        <v>-12.48</v>
      </c>
      <c r="W111" s="6">
        <v>-13.72</v>
      </c>
      <c r="X111" s="6">
        <v>5.62</v>
      </c>
      <c r="Y111" s="6">
        <v>-9.11</v>
      </c>
      <c r="Z111" s="6">
        <v>-5.62</v>
      </c>
      <c r="AA111" s="6">
        <v>13.72</v>
      </c>
      <c r="AB111" s="6">
        <v>2716691.95</v>
      </c>
      <c r="AC111" s="6">
        <v>2410480.04</v>
      </c>
      <c r="AD111" s="6">
        <v>2469258.58</v>
      </c>
      <c r="AE111" s="6">
        <v>1718245.04</v>
      </c>
      <c r="AF111" s="6">
        <v>2407819.2599999998</v>
      </c>
      <c r="AG111" s="6">
        <v>2496775.09</v>
      </c>
      <c r="AH111" s="6">
        <v>2219048.7000000002</v>
      </c>
      <c r="AI111" s="6">
        <v>2187640.15</v>
      </c>
      <c r="AJ111" s="6">
        <v>2678105.4300000002</v>
      </c>
      <c r="AK111" s="6">
        <v>2304545.77</v>
      </c>
      <c r="AL111" s="6">
        <v>2392993.59</v>
      </c>
      <c r="AM111" s="6">
        <v>2883458.86</v>
      </c>
      <c r="AN111" s="7">
        <v>2535550</v>
      </c>
      <c r="AO111" s="6">
        <v>12280</v>
      </c>
      <c r="AP111" s="6">
        <v>0.49</v>
      </c>
    </row>
    <row r="112" spans="1:42" outlineLevel="3" x14ac:dyDescent="0.2">
      <c r="A112" s="4"/>
      <c r="B112" s="4"/>
      <c r="C112" s="4" t="s">
        <v>237</v>
      </c>
      <c r="D112" s="6">
        <v>243758.9</v>
      </c>
      <c r="E112" s="6">
        <v>-310397.90000000002</v>
      </c>
      <c r="F112" s="6">
        <v>-380595.84</v>
      </c>
      <c r="G112" s="6">
        <v>-2990551.92</v>
      </c>
      <c r="H112" s="6">
        <v>-475064.11</v>
      </c>
      <c r="I112" s="6">
        <v>-278616.38</v>
      </c>
      <c r="J112" s="6">
        <v>-1318630.1299999999</v>
      </c>
      <c r="K112" s="6">
        <v>-1030130.49</v>
      </c>
      <c r="L112" s="6">
        <v>444984.12</v>
      </c>
      <c r="M112" s="6">
        <v>-1285538.82</v>
      </c>
      <c r="N112" s="6">
        <v>-444984.12</v>
      </c>
      <c r="O112" s="6">
        <v>1030130.49</v>
      </c>
      <c r="P112" s="6">
        <v>1.95</v>
      </c>
      <c r="Q112" s="6">
        <v>-2.48</v>
      </c>
      <c r="R112" s="6">
        <v>-3.04</v>
      </c>
      <c r="S112" s="6">
        <v>-23.89</v>
      </c>
      <c r="T112" s="6">
        <v>-3.8</v>
      </c>
      <c r="U112" s="6">
        <v>-2.23</v>
      </c>
      <c r="V112" s="6">
        <v>-10.53</v>
      </c>
      <c r="W112" s="6">
        <v>-8.23</v>
      </c>
      <c r="X112" s="6">
        <v>3.56</v>
      </c>
      <c r="Y112" s="6">
        <v>-10.27</v>
      </c>
      <c r="Z112" s="6">
        <v>-3.56</v>
      </c>
      <c r="AA112" s="6">
        <v>8.23</v>
      </c>
      <c r="AB112" s="6">
        <v>12760886.109999999</v>
      </c>
      <c r="AC112" s="6">
        <v>12206729.310000001</v>
      </c>
      <c r="AD112" s="6">
        <v>12136531.369999999</v>
      </c>
      <c r="AE112" s="6">
        <v>9526575.2899999991</v>
      </c>
      <c r="AF112" s="6">
        <v>12042063.1</v>
      </c>
      <c r="AG112" s="6">
        <v>12238510.82</v>
      </c>
      <c r="AH112" s="6">
        <v>11198497.08</v>
      </c>
      <c r="AI112" s="6">
        <v>11486996.720000001</v>
      </c>
      <c r="AJ112" s="6">
        <v>12962111.33</v>
      </c>
      <c r="AK112" s="6">
        <v>11231588.390000001</v>
      </c>
      <c r="AL112" s="6">
        <v>12072143.08</v>
      </c>
      <c r="AM112" s="6">
        <v>13547257.689999999</v>
      </c>
      <c r="AN112" s="7">
        <v>12517127</v>
      </c>
      <c r="AO112" s="6">
        <v>71034</v>
      </c>
      <c r="AP112" s="6">
        <v>2.44</v>
      </c>
    </row>
    <row r="113" spans="1:42" outlineLevel="3" x14ac:dyDescent="0.2">
      <c r="A113" s="4"/>
      <c r="B113" s="4"/>
      <c r="C113" s="4" t="s">
        <v>238</v>
      </c>
      <c r="D113" s="6">
        <v>-80142.14</v>
      </c>
      <c r="E113" s="6">
        <v>39091.33</v>
      </c>
      <c r="F113" s="6">
        <v>-59609.95</v>
      </c>
      <c r="G113" s="6">
        <v>-387489.28000000003</v>
      </c>
      <c r="H113" s="6">
        <v>-41059.71</v>
      </c>
      <c r="I113" s="6">
        <v>-68782.759999999995</v>
      </c>
      <c r="J113" s="6">
        <v>-265840.44</v>
      </c>
      <c r="K113" s="6">
        <v>-171754.5</v>
      </c>
      <c r="L113" s="6">
        <v>-31375.32</v>
      </c>
      <c r="M113" s="6">
        <v>-205146.72</v>
      </c>
      <c r="N113" s="6">
        <v>31375.32</v>
      </c>
      <c r="O113" s="6">
        <v>171754.5</v>
      </c>
      <c r="P113" s="6">
        <v>-2.93</v>
      </c>
      <c r="Q113" s="6">
        <v>1.43</v>
      </c>
      <c r="R113" s="6">
        <v>-2.1800000000000002</v>
      </c>
      <c r="S113" s="6">
        <v>-14.18</v>
      </c>
      <c r="T113" s="6">
        <v>-1.5</v>
      </c>
      <c r="U113" s="6">
        <v>-2.52</v>
      </c>
      <c r="V113" s="6">
        <v>-9.73</v>
      </c>
      <c r="W113" s="6">
        <v>-6.28</v>
      </c>
      <c r="X113" s="6">
        <v>-1.1499999999999999</v>
      </c>
      <c r="Y113" s="6">
        <v>-7.51</v>
      </c>
      <c r="Z113" s="6">
        <v>1.1499999999999999</v>
      </c>
      <c r="AA113" s="6">
        <v>6.28</v>
      </c>
      <c r="AB113" s="6">
        <v>2652722.64</v>
      </c>
      <c r="AC113" s="6">
        <v>2771956.11</v>
      </c>
      <c r="AD113" s="6">
        <v>2673254.83</v>
      </c>
      <c r="AE113" s="6">
        <v>2345375.5</v>
      </c>
      <c r="AF113" s="6">
        <v>2691805.07</v>
      </c>
      <c r="AG113" s="6">
        <v>2664082.02</v>
      </c>
      <c r="AH113" s="6">
        <v>2467024.34</v>
      </c>
      <c r="AI113" s="6">
        <v>2561110.2799999998</v>
      </c>
      <c r="AJ113" s="6">
        <v>2701489.46</v>
      </c>
      <c r="AK113" s="6">
        <v>2527718.06</v>
      </c>
      <c r="AL113" s="6">
        <v>2764240.1</v>
      </c>
      <c r="AM113" s="6">
        <v>2904619.28</v>
      </c>
      <c r="AN113" s="7">
        <v>2732865</v>
      </c>
      <c r="AO113" s="6">
        <v>10298</v>
      </c>
      <c r="AP113" s="6">
        <v>0.53</v>
      </c>
    </row>
    <row r="114" spans="1:42" outlineLevel="3" x14ac:dyDescent="0.2">
      <c r="A114" s="4"/>
      <c r="B114" s="4"/>
      <c r="C114" s="4" t="s">
        <v>239</v>
      </c>
      <c r="D114" s="6">
        <v>693265.76</v>
      </c>
      <c r="E114" s="6">
        <v>-129350.77</v>
      </c>
      <c r="F114" s="6">
        <v>-175721.11</v>
      </c>
      <c r="G114" s="6">
        <v>-1575601.46</v>
      </c>
      <c r="H114" s="6">
        <v>-254682.93</v>
      </c>
      <c r="I114" s="6">
        <v>-214724.18</v>
      </c>
      <c r="J114" s="6">
        <v>-1049238.3899999999</v>
      </c>
      <c r="K114" s="6">
        <v>-749038.91</v>
      </c>
      <c r="L114" s="6">
        <v>331288.52</v>
      </c>
      <c r="M114" s="6">
        <v>-787309.89</v>
      </c>
      <c r="N114" s="6">
        <v>-331288.52</v>
      </c>
      <c r="O114" s="6">
        <v>749038.91</v>
      </c>
      <c r="P114" s="6">
        <v>7.41</v>
      </c>
      <c r="Q114" s="6">
        <v>-1.38</v>
      </c>
      <c r="R114" s="6">
        <v>-1.88</v>
      </c>
      <c r="S114" s="6">
        <v>-16.829999999999998</v>
      </c>
      <c r="T114" s="6">
        <v>-2.72</v>
      </c>
      <c r="U114" s="6">
        <v>-2.29</v>
      </c>
      <c r="V114" s="6">
        <v>-11.21</v>
      </c>
      <c r="W114" s="6">
        <v>-8</v>
      </c>
      <c r="X114" s="6">
        <v>3.54</v>
      </c>
      <c r="Y114" s="6">
        <v>-8.41</v>
      </c>
      <c r="Z114" s="6">
        <v>-3.54</v>
      </c>
      <c r="AA114" s="6">
        <v>8</v>
      </c>
      <c r="AB114" s="6">
        <v>10055052.390000001</v>
      </c>
      <c r="AC114" s="6">
        <v>9232435.8599999994</v>
      </c>
      <c r="AD114" s="6">
        <v>9186065.5199999996</v>
      </c>
      <c r="AE114" s="6">
        <v>7786185.1699999999</v>
      </c>
      <c r="AF114" s="6">
        <v>9107103.6999999993</v>
      </c>
      <c r="AG114" s="6">
        <v>9147062.4499999993</v>
      </c>
      <c r="AH114" s="6">
        <v>8312548.2400000002</v>
      </c>
      <c r="AI114" s="6">
        <v>8612747.7200000007</v>
      </c>
      <c r="AJ114" s="6">
        <v>9693075.1500000004</v>
      </c>
      <c r="AK114" s="6">
        <v>8574476.75</v>
      </c>
      <c r="AL114" s="6">
        <v>9030498.1099999994</v>
      </c>
      <c r="AM114" s="6">
        <v>10110825.550000001</v>
      </c>
      <c r="AN114" s="7">
        <v>9361787</v>
      </c>
      <c r="AO114" s="6">
        <v>174906</v>
      </c>
      <c r="AP114" s="6">
        <v>1.82</v>
      </c>
    </row>
    <row r="115" spans="1:42" outlineLevel="3" x14ac:dyDescent="0.2">
      <c r="A115" s="4"/>
      <c r="B115" s="4"/>
      <c r="C115" s="4" t="s">
        <v>240</v>
      </c>
      <c r="D115" s="6">
        <v>167768.46</v>
      </c>
      <c r="E115" s="6">
        <v>-18846.669999999998</v>
      </c>
      <c r="F115" s="6">
        <v>-12737.17</v>
      </c>
      <c r="G115" s="6">
        <v>-158994.66</v>
      </c>
      <c r="H115" s="6">
        <v>-18139.36</v>
      </c>
      <c r="I115" s="6">
        <v>-17368.53</v>
      </c>
      <c r="J115" s="6">
        <v>-99067.23</v>
      </c>
      <c r="K115" s="6">
        <v>-88321.88</v>
      </c>
      <c r="L115" s="6">
        <v>41578.9</v>
      </c>
      <c r="M115" s="6">
        <v>-69807.570000000007</v>
      </c>
      <c r="N115" s="6">
        <v>-41578.9</v>
      </c>
      <c r="O115" s="6">
        <v>88321.88</v>
      </c>
      <c r="P115" s="6">
        <v>21.93</v>
      </c>
      <c r="Q115" s="6">
        <v>-2.46</v>
      </c>
      <c r="R115" s="6">
        <v>-1.66</v>
      </c>
      <c r="S115" s="6">
        <v>-20.78</v>
      </c>
      <c r="T115" s="6">
        <v>-2.37</v>
      </c>
      <c r="U115" s="6">
        <v>-2.27</v>
      </c>
      <c r="V115" s="6">
        <v>-12.95</v>
      </c>
      <c r="W115" s="6">
        <v>-11.54</v>
      </c>
      <c r="X115" s="6">
        <v>5.43</v>
      </c>
      <c r="Y115" s="6">
        <v>-9.1199999999999992</v>
      </c>
      <c r="Z115" s="6">
        <v>-5.43</v>
      </c>
      <c r="AA115" s="6">
        <v>11.54</v>
      </c>
      <c r="AB115" s="6">
        <v>932940.41</v>
      </c>
      <c r="AC115" s="6">
        <v>746325.29</v>
      </c>
      <c r="AD115" s="6">
        <v>752434.79</v>
      </c>
      <c r="AE115" s="6">
        <v>606177.30000000005</v>
      </c>
      <c r="AF115" s="6">
        <v>747032.6</v>
      </c>
      <c r="AG115" s="6">
        <v>747803.43</v>
      </c>
      <c r="AH115" s="6">
        <v>666104.73</v>
      </c>
      <c r="AI115" s="6">
        <v>676850.08</v>
      </c>
      <c r="AJ115" s="6">
        <v>806750.86</v>
      </c>
      <c r="AK115" s="6">
        <v>695364.38</v>
      </c>
      <c r="AL115" s="6">
        <v>723593.06</v>
      </c>
      <c r="AM115" s="6">
        <v>853493.84</v>
      </c>
      <c r="AN115" s="7">
        <v>765172</v>
      </c>
      <c r="AO115" s="6">
        <v>5918</v>
      </c>
      <c r="AP115" s="6">
        <v>0.15</v>
      </c>
    </row>
    <row r="116" spans="1:42" outlineLevel="3" x14ac:dyDescent="0.2">
      <c r="A116" s="4"/>
      <c r="B116" s="4"/>
      <c r="C116" s="4" t="s">
        <v>241</v>
      </c>
      <c r="D116" s="6">
        <v>4426379.8</v>
      </c>
      <c r="E116" s="6">
        <v>-688090.24</v>
      </c>
      <c r="F116" s="6">
        <v>-190712.81</v>
      </c>
      <c r="G116" s="6">
        <v>-4206846.1900000004</v>
      </c>
      <c r="H116" s="6">
        <v>-466069.81</v>
      </c>
      <c r="I116" s="6">
        <v>-162938.65</v>
      </c>
      <c r="J116" s="6">
        <v>-1248627.03</v>
      </c>
      <c r="K116" s="6">
        <v>-1655246.3</v>
      </c>
      <c r="L116" s="6">
        <v>651225.04</v>
      </c>
      <c r="M116" s="6">
        <v>-1066386.6499999999</v>
      </c>
      <c r="N116" s="6">
        <v>-651225.04</v>
      </c>
      <c r="O116" s="6">
        <v>1655246.3</v>
      </c>
      <c r="P116" s="6">
        <v>43.68</v>
      </c>
      <c r="Q116" s="6">
        <v>-6.79</v>
      </c>
      <c r="R116" s="6">
        <v>-1.88</v>
      </c>
      <c r="S116" s="6">
        <v>-41.51</v>
      </c>
      <c r="T116" s="6">
        <v>-4.5999999999999996</v>
      </c>
      <c r="U116" s="6">
        <v>-1.61</v>
      </c>
      <c r="V116" s="6">
        <v>-12.32</v>
      </c>
      <c r="W116" s="6">
        <v>-16.329999999999998</v>
      </c>
      <c r="X116" s="6">
        <v>6.43</v>
      </c>
      <c r="Y116" s="6">
        <v>-10.52</v>
      </c>
      <c r="Z116" s="6">
        <v>-6.43</v>
      </c>
      <c r="AA116" s="6">
        <v>16.329999999999998</v>
      </c>
      <c r="AB116" s="6">
        <v>14560797.439999999</v>
      </c>
      <c r="AC116" s="6">
        <v>9446327.4000000004</v>
      </c>
      <c r="AD116" s="6">
        <v>9943704.8200000003</v>
      </c>
      <c r="AE116" s="6">
        <v>5927571.4400000004</v>
      </c>
      <c r="AF116" s="6">
        <v>9668347.8200000003</v>
      </c>
      <c r="AG116" s="6">
        <v>9971478.9900000002</v>
      </c>
      <c r="AH116" s="6">
        <v>8885790.6099999994</v>
      </c>
      <c r="AI116" s="6">
        <v>8479171.3399999999</v>
      </c>
      <c r="AJ116" s="6">
        <v>10785642.68</v>
      </c>
      <c r="AK116" s="6">
        <v>9068030.9800000004</v>
      </c>
      <c r="AL116" s="6">
        <v>9483192.5899999999</v>
      </c>
      <c r="AM116" s="6">
        <v>11789663.93</v>
      </c>
      <c r="AN116" s="7">
        <v>10134418</v>
      </c>
      <c r="AO116" s="6">
        <v>188034</v>
      </c>
      <c r="AP116" s="6">
        <v>1.97</v>
      </c>
    </row>
    <row r="117" spans="1:42" outlineLevel="3" x14ac:dyDescent="0.2">
      <c r="A117" s="4"/>
      <c r="B117" s="4"/>
      <c r="C117" s="4" t="s">
        <v>242</v>
      </c>
      <c r="D117" s="6">
        <v>1591201.66</v>
      </c>
      <c r="E117" s="6">
        <v>67925.33</v>
      </c>
      <c r="F117" s="6">
        <v>-167765.54999999999</v>
      </c>
      <c r="G117" s="6">
        <v>-2838104.94</v>
      </c>
      <c r="H117" s="6">
        <v>-286812.09999999998</v>
      </c>
      <c r="I117" s="6">
        <v>-219380.03</v>
      </c>
      <c r="J117" s="6">
        <v>-1150969.97</v>
      </c>
      <c r="K117" s="6">
        <v>-830753.37</v>
      </c>
      <c r="L117" s="6">
        <v>-23634.400000000001</v>
      </c>
      <c r="M117" s="6">
        <v>-1248166.44</v>
      </c>
      <c r="N117" s="6">
        <v>23634.400000000001</v>
      </c>
      <c r="O117" s="6">
        <v>830753.37</v>
      </c>
      <c r="P117" s="6">
        <v>16</v>
      </c>
      <c r="Q117" s="6">
        <v>0.68</v>
      </c>
      <c r="R117" s="6">
        <v>-1.69</v>
      </c>
      <c r="S117" s="6">
        <v>-28.54</v>
      </c>
      <c r="T117" s="6">
        <v>-2.88</v>
      </c>
      <c r="U117" s="6">
        <v>-2.21</v>
      </c>
      <c r="V117" s="6">
        <v>-11.57</v>
      </c>
      <c r="W117" s="6">
        <v>-8.35</v>
      </c>
      <c r="X117" s="6">
        <v>-0.24</v>
      </c>
      <c r="Y117" s="6">
        <v>-12.55</v>
      </c>
      <c r="Z117" s="6">
        <v>0.24</v>
      </c>
      <c r="AA117" s="6">
        <v>8.35</v>
      </c>
      <c r="AB117" s="6">
        <v>11535775.77</v>
      </c>
      <c r="AC117" s="6">
        <v>10012499.439999999</v>
      </c>
      <c r="AD117" s="6">
        <v>9776808.5600000005</v>
      </c>
      <c r="AE117" s="6">
        <v>7106469.1699999999</v>
      </c>
      <c r="AF117" s="6">
        <v>9657762.0099999998</v>
      </c>
      <c r="AG117" s="6">
        <v>9725194.0800000001</v>
      </c>
      <c r="AH117" s="6">
        <v>8793604.1400000006</v>
      </c>
      <c r="AI117" s="6">
        <v>9113820.7400000002</v>
      </c>
      <c r="AJ117" s="6">
        <v>9920939.7100000009</v>
      </c>
      <c r="AK117" s="6">
        <v>8696407.6699999999</v>
      </c>
      <c r="AL117" s="6">
        <v>9968208.5099999998</v>
      </c>
      <c r="AM117" s="6">
        <v>10775327.48</v>
      </c>
      <c r="AN117" s="7">
        <v>9944574</v>
      </c>
      <c r="AO117" s="6">
        <v>59782</v>
      </c>
      <c r="AP117" s="6">
        <v>1.94</v>
      </c>
    </row>
    <row r="118" spans="1:42" outlineLevel="3" x14ac:dyDescent="0.2">
      <c r="A118" s="4"/>
      <c r="B118" s="4"/>
      <c r="C118" s="4" t="s">
        <v>243</v>
      </c>
      <c r="D118" s="6">
        <v>212054.09</v>
      </c>
      <c r="E118" s="6">
        <v>-68253.27</v>
      </c>
      <c r="F118" s="6">
        <v>-28616.12</v>
      </c>
      <c r="G118" s="6">
        <v>-412762.81</v>
      </c>
      <c r="H118" s="6">
        <v>-52518.49</v>
      </c>
      <c r="I118" s="6">
        <v>-10687.95</v>
      </c>
      <c r="J118" s="6">
        <v>-132668.82</v>
      </c>
      <c r="K118" s="6">
        <v>-175293.29</v>
      </c>
      <c r="L118" s="6">
        <v>69667.97</v>
      </c>
      <c r="M118" s="6">
        <v>-116996.11</v>
      </c>
      <c r="N118" s="6">
        <v>-69667.97</v>
      </c>
      <c r="O118" s="6">
        <v>175293.29</v>
      </c>
      <c r="P118" s="6">
        <v>20.66</v>
      </c>
      <c r="Q118" s="6">
        <v>-6.65</v>
      </c>
      <c r="R118" s="6">
        <v>-2.79</v>
      </c>
      <c r="S118" s="6">
        <v>-40.22</v>
      </c>
      <c r="T118" s="6">
        <v>-5.12</v>
      </c>
      <c r="U118" s="6">
        <v>-1.04</v>
      </c>
      <c r="V118" s="6">
        <v>-12.93</v>
      </c>
      <c r="W118" s="6">
        <v>-17.079999999999998</v>
      </c>
      <c r="X118" s="6">
        <v>6.79</v>
      </c>
      <c r="Y118" s="6">
        <v>-11.4</v>
      </c>
      <c r="Z118" s="6">
        <v>-6.79</v>
      </c>
      <c r="AA118" s="6">
        <v>17.079999999999998</v>
      </c>
      <c r="AB118" s="6">
        <v>1238314.99</v>
      </c>
      <c r="AC118" s="6">
        <v>958007.63</v>
      </c>
      <c r="AD118" s="6">
        <v>997644.78</v>
      </c>
      <c r="AE118" s="6">
        <v>613498.1</v>
      </c>
      <c r="AF118" s="6">
        <v>973742.41</v>
      </c>
      <c r="AG118" s="6">
        <v>1015572.95</v>
      </c>
      <c r="AH118" s="6">
        <v>893592.08</v>
      </c>
      <c r="AI118" s="6">
        <v>850967.61</v>
      </c>
      <c r="AJ118" s="6">
        <v>1095928.8799999999</v>
      </c>
      <c r="AK118" s="6">
        <v>909264.8</v>
      </c>
      <c r="AL118" s="6">
        <v>956592.93</v>
      </c>
      <c r="AM118" s="6">
        <v>1201554.2</v>
      </c>
      <c r="AN118" s="7">
        <v>1026261</v>
      </c>
      <c r="AO118" s="6">
        <v>2363</v>
      </c>
      <c r="AP118" s="6">
        <v>0.2</v>
      </c>
    </row>
    <row r="119" spans="1:42" outlineLevel="3" x14ac:dyDescent="0.2">
      <c r="A119" s="4"/>
      <c r="B119" s="4"/>
      <c r="C119" s="4" t="s">
        <v>244</v>
      </c>
      <c r="D119" s="6">
        <v>320833.71999999997</v>
      </c>
      <c r="E119" s="6">
        <v>2192.1</v>
      </c>
      <c r="F119" s="6">
        <v>-69578.87</v>
      </c>
      <c r="G119" s="6">
        <v>-559764.19999999995</v>
      </c>
      <c r="H119" s="6">
        <v>-97134.77</v>
      </c>
      <c r="I119" s="6">
        <v>-27595.95</v>
      </c>
      <c r="J119" s="6">
        <v>-155420.85</v>
      </c>
      <c r="K119" s="6">
        <v>-389634.11</v>
      </c>
      <c r="L119" s="6">
        <v>77010.490000000005</v>
      </c>
      <c r="M119" s="6">
        <v>-143684.45000000001</v>
      </c>
      <c r="N119" s="6">
        <v>-77010.490000000005</v>
      </c>
      <c r="O119" s="6">
        <v>389634.11</v>
      </c>
      <c r="P119" s="6">
        <v>9.52</v>
      </c>
      <c r="Q119" s="6">
        <v>7.0000000000000007E-2</v>
      </c>
      <c r="R119" s="6">
        <v>-2.0699999999999998</v>
      </c>
      <c r="S119" s="6">
        <v>-16.62</v>
      </c>
      <c r="T119" s="6">
        <v>-2.88</v>
      </c>
      <c r="U119" s="6">
        <v>-0.82</v>
      </c>
      <c r="V119" s="6">
        <v>-4.6100000000000003</v>
      </c>
      <c r="W119" s="6">
        <v>-11.57</v>
      </c>
      <c r="X119" s="6">
        <v>2.29</v>
      </c>
      <c r="Y119" s="6">
        <v>-4.2699999999999996</v>
      </c>
      <c r="Z119" s="6">
        <v>-2.29</v>
      </c>
      <c r="AA119" s="6">
        <v>11.57</v>
      </c>
      <c r="AB119" s="6">
        <v>3689263.41</v>
      </c>
      <c r="AC119" s="6">
        <v>3370621.79</v>
      </c>
      <c r="AD119" s="6">
        <v>3298850.82</v>
      </c>
      <c r="AE119" s="6">
        <v>2808665.49</v>
      </c>
      <c r="AF119" s="6">
        <v>3271294.92</v>
      </c>
      <c r="AG119" s="6">
        <v>3340833.74</v>
      </c>
      <c r="AH119" s="6">
        <v>3213008.84</v>
      </c>
      <c r="AI119" s="6">
        <v>2978795.58</v>
      </c>
      <c r="AJ119" s="6">
        <v>3445440.18</v>
      </c>
      <c r="AK119" s="6">
        <v>3224745.24</v>
      </c>
      <c r="AL119" s="6">
        <v>3291419.2</v>
      </c>
      <c r="AM119" s="6">
        <v>3758063.8</v>
      </c>
      <c r="AN119" s="7">
        <v>3368430</v>
      </c>
      <c r="AO119" s="6">
        <v>7903</v>
      </c>
      <c r="AP119" s="6">
        <v>0.66</v>
      </c>
    </row>
    <row r="120" spans="1:42" outlineLevel="3" x14ac:dyDescent="0.2">
      <c r="A120" s="4"/>
      <c r="B120" s="4"/>
      <c r="C120" s="4" t="s">
        <v>245</v>
      </c>
      <c r="D120" s="6">
        <v>-458190.92</v>
      </c>
      <c r="E120" s="6">
        <v>107419.34</v>
      </c>
      <c r="F120" s="6">
        <v>-365049.74</v>
      </c>
      <c r="G120" s="6">
        <v>-3124141.55</v>
      </c>
      <c r="H120" s="6">
        <v>-296997.51</v>
      </c>
      <c r="I120" s="6">
        <v>-292231.46999999997</v>
      </c>
      <c r="J120" s="6">
        <v>-1100958.8999999999</v>
      </c>
      <c r="K120" s="6">
        <v>-964710.35</v>
      </c>
      <c r="L120" s="6">
        <v>3075.26</v>
      </c>
      <c r="M120" s="6">
        <v>-1518686.33</v>
      </c>
      <c r="N120" s="6">
        <v>-3075.26</v>
      </c>
      <c r="O120" s="6">
        <v>964710.35</v>
      </c>
      <c r="P120" s="6">
        <v>-3.62</v>
      </c>
      <c r="Q120" s="6">
        <v>0.85</v>
      </c>
      <c r="R120" s="6">
        <v>-2.89</v>
      </c>
      <c r="S120" s="6">
        <v>-24.69</v>
      </c>
      <c r="T120" s="6">
        <v>-2.35</v>
      </c>
      <c r="U120" s="6">
        <v>-2.31</v>
      </c>
      <c r="V120" s="6">
        <v>-8.6999999999999993</v>
      </c>
      <c r="W120" s="6">
        <v>-7.63</v>
      </c>
      <c r="X120" s="6">
        <v>0.02</v>
      </c>
      <c r="Y120" s="6">
        <v>-12</v>
      </c>
      <c r="Z120" s="6">
        <v>-0.02</v>
      </c>
      <c r="AA120" s="6">
        <v>7.63</v>
      </c>
      <c r="AB120" s="6">
        <v>12193716.699999999</v>
      </c>
      <c r="AC120" s="6">
        <v>12759326.960000001</v>
      </c>
      <c r="AD120" s="6">
        <v>12286857.880000001</v>
      </c>
      <c r="AE120" s="6">
        <v>9527766.0700000003</v>
      </c>
      <c r="AF120" s="6">
        <v>12354910.109999999</v>
      </c>
      <c r="AG120" s="6">
        <v>12359676.15</v>
      </c>
      <c r="AH120" s="6">
        <v>11550948.720000001</v>
      </c>
      <c r="AI120" s="6">
        <v>11687197.27</v>
      </c>
      <c r="AJ120" s="6">
        <v>12654982.880000001</v>
      </c>
      <c r="AK120" s="6">
        <v>11133221.289999999</v>
      </c>
      <c r="AL120" s="6">
        <v>12648832.359999999</v>
      </c>
      <c r="AM120" s="6">
        <v>13616617.970000001</v>
      </c>
      <c r="AN120" s="7">
        <v>12651908</v>
      </c>
      <c r="AO120" s="6">
        <v>38957</v>
      </c>
      <c r="AP120" s="6">
        <v>2.4700000000000002</v>
      </c>
    </row>
    <row r="121" spans="1:42" outlineLevel="3" x14ac:dyDescent="0.2">
      <c r="A121" s="4"/>
      <c r="B121" s="4"/>
      <c r="C121" s="4" t="s">
        <v>246</v>
      </c>
      <c r="D121" s="6">
        <v>1933689.65</v>
      </c>
      <c r="E121" s="6">
        <v>-82686.070000000007</v>
      </c>
      <c r="F121" s="6">
        <v>-131333.47</v>
      </c>
      <c r="G121" s="6">
        <v>-2353733.46</v>
      </c>
      <c r="H121" s="6">
        <v>-285928.88</v>
      </c>
      <c r="I121" s="6">
        <v>-171342.37</v>
      </c>
      <c r="J121" s="6">
        <v>-889048.62</v>
      </c>
      <c r="K121" s="6">
        <v>-649115.29</v>
      </c>
      <c r="L121" s="6">
        <v>86624.51</v>
      </c>
      <c r="M121" s="6">
        <v>-1047207.88</v>
      </c>
      <c r="N121" s="6">
        <v>-86624.51</v>
      </c>
      <c r="O121" s="6">
        <v>649115.29</v>
      </c>
      <c r="P121" s="6">
        <v>34.07</v>
      </c>
      <c r="Q121" s="6">
        <v>-1.46</v>
      </c>
      <c r="R121" s="6">
        <v>-2.31</v>
      </c>
      <c r="S121" s="6">
        <v>-41.47</v>
      </c>
      <c r="T121" s="6">
        <v>-5.04</v>
      </c>
      <c r="U121" s="6">
        <v>-3.02</v>
      </c>
      <c r="V121" s="6">
        <v>-15.66</v>
      </c>
      <c r="W121" s="6">
        <v>-11.44</v>
      </c>
      <c r="X121" s="6">
        <v>1.53</v>
      </c>
      <c r="Y121" s="6">
        <v>-18.45</v>
      </c>
      <c r="Z121" s="6">
        <v>-1.53</v>
      </c>
      <c r="AA121" s="6">
        <v>11.44</v>
      </c>
      <c r="AB121" s="6">
        <v>7609679.4800000004</v>
      </c>
      <c r="AC121" s="6">
        <v>5593303.7599999998</v>
      </c>
      <c r="AD121" s="6">
        <v>5544656.3600000003</v>
      </c>
      <c r="AE121" s="6">
        <v>3322256.37</v>
      </c>
      <c r="AF121" s="6">
        <v>5390060.9500000002</v>
      </c>
      <c r="AG121" s="6">
        <v>5504647.46</v>
      </c>
      <c r="AH121" s="6">
        <v>4786941.21</v>
      </c>
      <c r="AI121" s="6">
        <v>5026874.53</v>
      </c>
      <c r="AJ121" s="6">
        <v>5762614.3399999999</v>
      </c>
      <c r="AK121" s="6">
        <v>4628781.9400000004</v>
      </c>
      <c r="AL121" s="6">
        <v>5589365.3099999996</v>
      </c>
      <c r="AM121" s="6">
        <v>6325105.1200000001</v>
      </c>
      <c r="AN121" s="7">
        <v>5675990</v>
      </c>
      <c r="AO121" s="6">
        <v>65993</v>
      </c>
      <c r="AP121" s="6">
        <v>1.1100000000000001</v>
      </c>
    </row>
    <row r="122" spans="1:42" outlineLevel="3" x14ac:dyDescent="0.2">
      <c r="A122" s="4"/>
      <c r="B122" s="4"/>
      <c r="C122" s="4" t="s">
        <v>247</v>
      </c>
      <c r="D122" s="6">
        <v>-89738.05</v>
      </c>
      <c r="E122" s="6">
        <v>26111.69</v>
      </c>
      <c r="F122" s="6">
        <v>-39605.4</v>
      </c>
      <c r="G122" s="6">
        <v>-221303.23</v>
      </c>
      <c r="H122" s="6">
        <v>-42760.97</v>
      </c>
      <c r="I122" s="6">
        <v>-45503.46</v>
      </c>
      <c r="J122" s="6">
        <v>-207823.31</v>
      </c>
      <c r="K122" s="6">
        <v>-143789.56</v>
      </c>
      <c r="L122" s="6">
        <v>-5514.55</v>
      </c>
      <c r="M122" s="6">
        <v>-125713.76</v>
      </c>
      <c r="N122" s="6">
        <v>5514.55</v>
      </c>
      <c r="O122" s="6">
        <v>143789.56</v>
      </c>
      <c r="P122" s="6">
        <v>-5.16</v>
      </c>
      <c r="Q122" s="6">
        <v>1.5</v>
      </c>
      <c r="R122" s="6">
        <v>-2.2799999999999998</v>
      </c>
      <c r="S122" s="6">
        <v>-12.71</v>
      </c>
      <c r="T122" s="6">
        <v>-2.46</v>
      </c>
      <c r="U122" s="6">
        <v>-2.61</v>
      </c>
      <c r="V122" s="6">
        <v>-11.94</v>
      </c>
      <c r="W122" s="6">
        <v>-8.26</v>
      </c>
      <c r="X122" s="6">
        <v>-0.32</v>
      </c>
      <c r="Y122" s="6">
        <v>-7.22</v>
      </c>
      <c r="Z122" s="6">
        <v>0.32</v>
      </c>
      <c r="AA122" s="6">
        <v>8.26</v>
      </c>
      <c r="AB122" s="6">
        <v>1651012.03</v>
      </c>
      <c r="AC122" s="6">
        <v>1766861.77</v>
      </c>
      <c r="AD122" s="6">
        <v>1701144.68</v>
      </c>
      <c r="AE122" s="6">
        <v>1519446.85</v>
      </c>
      <c r="AF122" s="6">
        <v>1697989.1</v>
      </c>
      <c r="AG122" s="6">
        <v>1695246.62</v>
      </c>
      <c r="AH122" s="6">
        <v>1532926.77</v>
      </c>
      <c r="AI122" s="6">
        <v>1596960.52</v>
      </c>
      <c r="AJ122" s="6">
        <v>1735235.53</v>
      </c>
      <c r="AK122" s="6">
        <v>1615036.32</v>
      </c>
      <c r="AL122" s="6">
        <v>1746264.63</v>
      </c>
      <c r="AM122" s="6">
        <v>1884539.64</v>
      </c>
      <c r="AN122" s="7">
        <v>1740750</v>
      </c>
      <c r="AO122" s="6">
        <v>11713</v>
      </c>
      <c r="AP122" s="6">
        <v>0.34</v>
      </c>
    </row>
    <row r="123" spans="1:42" outlineLevel="3" x14ac:dyDescent="0.2">
      <c r="A123" s="4"/>
      <c r="B123" s="4"/>
      <c r="C123" s="4" t="s">
        <v>248</v>
      </c>
      <c r="D123" s="6">
        <v>1136040.01</v>
      </c>
      <c r="E123" s="6">
        <v>-388410.36</v>
      </c>
      <c r="F123" s="6">
        <v>-164253.25</v>
      </c>
      <c r="G123" s="6">
        <v>-2306509.5099999998</v>
      </c>
      <c r="H123" s="6">
        <v>-332242.38</v>
      </c>
      <c r="I123" s="6">
        <v>-70518.63</v>
      </c>
      <c r="J123" s="6">
        <v>-711960.87</v>
      </c>
      <c r="K123" s="6">
        <v>-975270.15</v>
      </c>
      <c r="L123" s="6">
        <v>382448.12</v>
      </c>
      <c r="M123" s="6">
        <v>-644162.21</v>
      </c>
      <c r="N123" s="6">
        <v>-382448.12</v>
      </c>
      <c r="O123" s="6">
        <v>975270.15</v>
      </c>
      <c r="P123" s="6">
        <v>20.13</v>
      </c>
      <c r="Q123" s="6">
        <v>-6.88</v>
      </c>
      <c r="R123" s="6">
        <v>-2.91</v>
      </c>
      <c r="S123" s="6">
        <v>-40.869999999999997</v>
      </c>
      <c r="T123" s="6">
        <v>-5.89</v>
      </c>
      <c r="U123" s="6">
        <v>-1.25</v>
      </c>
      <c r="V123" s="6">
        <v>-12.62</v>
      </c>
      <c r="W123" s="6">
        <v>-17.28</v>
      </c>
      <c r="X123" s="6">
        <v>6.78</v>
      </c>
      <c r="Y123" s="6">
        <v>-11.41</v>
      </c>
      <c r="Z123" s="6">
        <v>-6.78</v>
      </c>
      <c r="AA123" s="6">
        <v>17.28</v>
      </c>
      <c r="AB123" s="6">
        <v>6779277.9699999997</v>
      </c>
      <c r="AC123" s="6">
        <v>5254827.5999999996</v>
      </c>
      <c r="AD123" s="6">
        <v>5478984.71</v>
      </c>
      <c r="AE123" s="6">
        <v>3336728.45</v>
      </c>
      <c r="AF123" s="6">
        <v>5310995.58</v>
      </c>
      <c r="AG123" s="6">
        <v>5572719.3300000001</v>
      </c>
      <c r="AH123" s="6">
        <v>4931277.08</v>
      </c>
      <c r="AI123" s="6">
        <v>4667967.8099999996</v>
      </c>
      <c r="AJ123" s="6">
        <v>6025686.0800000001</v>
      </c>
      <c r="AK123" s="6">
        <v>4999075.74</v>
      </c>
      <c r="AL123" s="6">
        <v>5260789.84</v>
      </c>
      <c r="AM123" s="6">
        <v>6618508.1100000003</v>
      </c>
      <c r="AN123" s="7">
        <v>5643238</v>
      </c>
      <c r="AO123" s="6">
        <v>33688</v>
      </c>
      <c r="AP123" s="6">
        <v>1.1000000000000001</v>
      </c>
    </row>
    <row r="124" spans="1:42" outlineLevel="3" x14ac:dyDescent="0.2">
      <c r="A124" s="4"/>
      <c r="B124" s="4"/>
      <c r="C124" s="4" t="s">
        <v>249</v>
      </c>
      <c r="D124" s="6">
        <v>659292.12</v>
      </c>
      <c r="E124" s="6">
        <v>-367300.92</v>
      </c>
      <c r="F124" s="6">
        <v>-143443.13</v>
      </c>
      <c r="G124" s="6">
        <v>-2247329.39</v>
      </c>
      <c r="H124" s="6">
        <v>-269237.02</v>
      </c>
      <c r="I124" s="6">
        <v>-90200.92</v>
      </c>
      <c r="J124" s="6">
        <v>-630138.06000000006</v>
      </c>
      <c r="K124" s="6">
        <v>-828858.28</v>
      </c>
      <c r="L124" s="6">
        <v>307339.88</v>
      </c>
      <c r="M124" s="6">
        <v>-610280.59</v>
      </c>
      <c r="N124" s="6">
        <v>-307339.88</v>
      </c>
      <c r="O124" s="6">
        <v>828858.28</v>
      </c>
      <c r="P124" s="6">
        <v>9.24</v>
      </c>
      <c r="Q124" s="6">
        <v>-5.15</v>
      </c>
      <c r="R124" s="6">
        <v>-2.0099999999999998</v>
      </c>
      <c r="S124" s="6">
        <v>-31.48</v>
      </c>
      <c r="T124" s="6">
        <v>-3.77</v>
      </c>
      <c r="U124" s="6">
        <v>-1.26</v>
      </c>
      <c r="V124" s="6">
        <v>-8.83</v>
      </c>
      <c r="W124" s="6">
        <v>-11.61</v>
      </c>
      <c r="X124" s="6">
        <v>4.3099999999999996</v>
      </c>
      <c r="Y124" s="6">
        <v>-8.5500000000000007</v>
      </c>
      <c r="Z124" s="6">
        <v>-4.3099999999999996</v>
      </c>
      <c r="AA124" s="6">
        <v>11.61</v>
      </c>
      <c r="AB124" s="6">
        <v>7797598.0499999998</v>
      </c>
      <c r="AC124" s="6">
        <v>6771005.0099999998</v>
      </c>
      <c r="AD124" s="6">
        <v>6994862.7999999998</v>
      </c>
      <c r="AE124" s="6">
        <v>4890976.55</v>
      </c>
      <c r="AF124" s="6">
        <v>6869068.9100000001</v>
      </c>
      <c r="AG124" s="6">
        <v>7048105.0199999996</v>
      </c>
      <c r="AH124" s="6">
        <v>6508167.8700000001</v>
      </c>
      <c r="AI124" s="6">
        <v>6309447.6600000001</v>
      </c>
      <c r="AJ124" s="6">
        <v>7445645.8099999996</v>
      </c>
      <c r="AK124" s="6">
        <v>6528025.3499999996</v>
      </c>
      <c r="AL124" s="6">
        <v>6830966.0599999996</v>
      </c>
      <c r="AM124" s="6">
        <v>7967164.21</v>
      </c>
      <c r="AN124" s="7">
        <v>7138306</v>
      </c>
      <c r="AO124" s="6">
        <v>33194</v>
      </c>
      <c r="AP124" s="6">
        <v>1.39</v>
      </c>
    </row>
    <row r="125" spans="1:42" outlineLevel="3" x14ac:dyDescent="0.2">
      <c r="A125" s="4"/>
      <c r="B125" s="4"/>
      <c r="C125" s="4" t="s">
        <v>250</v>
      </c>
      <c r="D125" s="6">
        <v>277064.84999999998</v>
      </c>
      <c r="E125" s="6">
        <v>40995.14</v>
      </c>
      <c r="F125" s="6">
        <v>-111823.22</v>
      </c>
      <c r="G125" s="6">
        <v>-583640.22</v>
      </c>
      <c r="H125" s="6">
        <v>-138812.35</v>
      </c>
      <c r="I125" s="6">
        <v>-55787.19</v>
      </c>
      <c r="J125" s="6">
        <v>-256494.16</v>
      </c>
      <c r="K125" s="6">
        <v>-555753.56999999995</v>
      </c>
      <c r="L125" s="6">
        <v>99184.88</v>
      </c>
      <c r="M125" s="6">
        <v>-167823.12</v>
      </c>
      <c r="N125" s="6">
        <v>-99184.88</v>
      </c>
      <c r="O125" s="6">
        <v>555753.56999999995</v>
      </c>
      <c r="P125" s="6">
        <v>5.05</v>
      </c>
      <c r="Q125" s="6">
        <v>0.75</v>
      </c>
      <c r="R125" s="6">
        <v>-2.04</v>
      </c>
      <c r="S125" s="6">
        <v>-10.65</v>
      </c>
      <c r="T125" s="6">
        <v>-2.5299999999999998</v>
      </c>
      <c r="U125" s="6">
        <v>-1.02</v>
      </c>
      <c r="V125" s="6">
        <v>-4.68</v>
      </c>
      <c r="W125" s="6">
        <v>-10.14</v>
      </c>
      <c r="X125" s="6">
        <v>1.81</v>
      </c>
      <c r="Y125" s="6">
        <v>-3.06</v>
      </c>
      <c r="Z125" s="6">
        <v>-1.81</v>
      </c>
      <c r="AA125" s="6">
        <v>10.14</v>
      </c>
      <c r="AB125" s="6">
        <v>5758681.3899999997</v>
      </c>
      <c r="AC125" s="6">
        <v>5522611.6799999997</v>
      </c>
      <c r="AD125" s="6">
        <v>5369793.3200000003</v>
      </c>
      <c r="AE125" s="6">
        <v>4897976.3099999996</v>
      </c>
      <c r="AF125" s="6">
        <v>5342804.1900000004</v>
      </c>
      <c r="AG125" s="6">
        <v>5425829.3499999996</v>
      </c>
      <c r="AH125" s="6">
        <v>5225122.38</v>
      </c>
      <c r="AI125" s="6">
        <v>4925862.96</v>
      </c>
      <c r="AJ125" s="6">
        <v>5580801.4199999999</v>
      </c>
      <c r="AK125" s="6">
        <v>5313793.41</v>
      </c>
      <c r="AL125" s="6">
        <v>5382431.6600000001</v>
      </c>
      <c r="AM125" s="6">
        <v>6037370.1100000003</v>
      </c>
      <c r="AN125" s="7">
        <v>5481617</v>
      </c>
      <c r="AO125" s="6">
        <v>21648</v>
      </c>
      <c r="AP125" s="6">
        <v>1.07</v>
      </c>
    </row>
    <row r="126" spans="1:42" outlineLevel="2" x14ac:dyDescent="0.2">
      <c r="A126" s="4"/>
      <c r="B126" s="9" t="s">
        <v>251</v>
      </c>
      <c r="C126" s="9"/>
      <c r="D126" s="6">
        <v>1819777.52</v>
      </c>
      <c r="E126" s="6">
        <v>-264977.51</v>
      </c>
      <c r="F126" s="6">
        <v>-512358.22</v>
      </c>
      <c r="G126" s="6">
        <v>-4802415.22</v>
      </c>
      <c r="H126" s="6">
        <v>-900408.57</v>
      </c>
      <c r="I126" s="6">
        <v>-119250.95</v>
      </c>
      <c r="J126" s="6">
        <v>-2246315.88</v>
      </c>
      <c r="K126" s="6">
        <v>-1201441.47</v>
      </c>
      <c r="L126" s="6">
        <v>-29827.53</v>
      </c>
      <c r="M126" s="6">
        <v>-2271307.2400000002</v>
      </c>
      <c r="N126" s="6">
        <v>29827.53</v>
      </c>
      <c r="O126" s="6">
        <v>1201441.47</v>
      </c>
      <c r="P126" s="6">
        <v>13.14</v>
      </c>
      <c r="Q126" s="6">
        <v>-1.91</v>
      </c>
      <c r="R126" s="6">
        <v>-3.7</v>
      </c>
      <c r="S126" s="6">
        <v>-34.68</v>
      </c>
      <c r="T126" s="6">
        <v>-6.5</v>
      </c>
      <c r="U126" s="6">
        <v>-0.86</v>
      </c>
      <c r="V126" s="6">
        <v>-16.22</v>
      </c>
      <c r="W126" s="6">
        <v>-8.68</v>
      </c>
      <c r="X126" s="6">
        <v>-0.22</v>
      </c>
      <c r="Y126" s="6">
        <v>-16.399999999999999</v>
      </c>
      <c r="Z126" s="6">
        <v>0.22</v>
      </c>
      <c r="AA126" s="6">
        <v>8.68</v>
      </c>
      <c r="AB126" s="6">
        <v>15667933.4</v>
      </c>
      <c r="AC126" s="6">
        <v>13583178.369999999</v>
      </c>
      <c r="AD126" s="6">
        <v>13335797.65</v>
      </c>
      <c r="AE126" s="6">
        <v>9045740.6500000004</v>
      </c>
      <c r="AF126" s="6">
        <v>12947747.300000001</v>
      </c>
      <c r="AG126" s="6">
        <v>13728904.92</v>
      </c>
      <c r="AH126" s="6">
        <v>11601839.99</v>
      </c>
      <c r="AI126" s="6">
        <v>12646714.4</v>
      </c>
      <c r="AJ126" s="6">
        <v>13818328.34</v>
      </c>
      <c r="AK126" s="6">
        <v>11576848.630000001</v>
      </c>
      <c r="AL126" s="6">
        <v>13877983.4</v>
      </c>
      <c r="AM126" s="6">
        <v>15049597.35</v>
      </c>
      <c r="AN126" s="7">
        <v>13848156</v>
      </c>
      <c r="AO126" s="6"/>
      <c r="AP126" s="6">
        <v>2.7</v>
      </c>
    </row>
    <row r="127" spans="1:42" outlineLevel="3" x14ac:dyDescent="0.2">
      <c r="A127" s="4"/>
      <c r="B127" s="4"/>
      <c r="C127" s="4" t="s">
        <v>252</v>
      </c>
      <c r="D127" s="6">
        <v>715095.39</v>
      </c>
      <c r="E127" s="6">
        <v>-101983.14</v>
      </c>
      <c r="F127" s="6">
        <v>-188460.93</v>
      </c>
      <c r="G127" s="6">
        <v>-1756107.65</v>
      </c>
      <c r="H127" s="6">
        <v>-334967.69</v>
      </c>
      <c r="I127" s="6">
        <v>-56325.4</v>
      </c>
      <c r="J127" s="6">
        <v>-880299.79</v>
      </c>
      <c r="K127" s="6">
        <v>-359609.95</v>
      </c>
      <c r="L127" s="6">
        <v>-47118.48</v>
      </c>
      <c r="M127" s="6">
        <v>-894769.93</v>
      </c>
      <c r="N127" s="6">
        <v>47118.48</v>
      </c>
      <c r="O127" s="6">
        <v>359609.95</v>
      </c>
      <c r="P127" s="6">
        <v>14.08</v>
      </c>
      <c r="Q127" s="6">
        <v>-2.0099999999999998</v>
      </c>
      <c r="R127" s="6">
        <v>-3.71</v>
      </c>
      <c r="S127" s="6">
        <v>-34.590000000000003</v>
      </c>
      <c r="T127" s="6">
        <v>-6.6</v>
      </c>
      <c r="U127" s="6">
        <v>-1.1100000000000001</v>
      </c>
      <c r="V127" s="6">
        <v>-17.34</v>
      </c>
      <c r="W127" s="6">
        <v>-7.08</v>
      </c>
      <c r="X127" s="6">
        <v>-0.93</v>
      </c>
      <c r="Y127" s="6">
        <v>-17.62</v>
      </c>
      <c r="Z127" s="6">
        <v>0.93</v>
      </c>
      <c r="AA127" s="6">
        <v>7.08</v>
      </c>
      <c r="AB127" s="6">
        <v>5792523.9699999997</v>
      </c>
      <c r="AC127" s="6">
        <v>4975445.4400000004</v>
      </c>
      <c r="AD127" s="6">
        <v>4888967.6500000004</v>
      </c>
      <c r="AE127" s="6">
        <v>3321320.93</v>
      </c>
      <c r="AF127" s="6">
        <v>4742460.8899999997</v>
      </c>
      <c r="AG127" s="6">
        <v>5021103.18</v>
      </c>
      <c r="AH127" s="6">
        <v>4197128.79</v>
      </c>
      <c r="AI127" s="6">
        <v>4717818.63</v>
      </c>
      <c r="AJ127" s="6">
        <v>5030310.0999999996</v>
      </c>
      <c r="AK127" s="6">
        <v>4182658.65</v>
      </c>
      <c r="AL127" s="6">
        <v>5124547.0599999996</v>
      </c>
      <c r="AM127" s="6">
        <v>5437038.5300000003</v>
      </c>
      <c r="AN127" s="7">
        <v>5077429</v>
      </c>
      <c r="AO127" s="6">
        <v>18280</v>
      </c>
      <c r="AP127" s="6">
        <v>0.99</v>
      </c>
    </row>
    <row r="128" spans="1:42" outlineLevel="3" x14ac:dyDescent="0.2">
      <c r="A128" s="4"/>
      <c r="B128" s="4"/>
      <c r="C128" s="4" t="s">
        <v>253</v>
      </c>
      <c r="D128" s="6">
        <v>1104682.1399999999</v>
      </c>
      <c r="E128" s="6">
        <v>-162994.35999999999</v>
      </c>
      <c r="F128" s="6">
        <v>-323897.28999999998</v>
      </c>
      <c r="G128" s="6">
        <v>-3046307.57</v>
      </c>
      <c r="H128" s="6">
        <v>-565440.88</v>
      </c>
      <c r="I128" s="6">
        <v>-62925.55</v>
      </c>
      <c r="J128" s="6">
        <v>-1366016.09</v>
      </c>
      <c r="K128" s="6">
        <v>-841831.52</v>
      </c>
      <c r="L128" s="6">
        <v>17290.95</v>
      </c>
      <c r="M128" s="6">
        <v>-1376537.32</v>
      </c>
      <c r="N128" s="6">
        <v>-17290.95</v>
      </c>
      <c r="O128" s="6">
        <v>841831.52</v>
      </c>
      <c r="P128" s="6">
        <v>12.6</v>
      </c>
      <c r="Q128" s="6">
        <v>-1.86</v>
      </c>
      <c r="R128" s="6">
        <v>-3.69</v>
      </c>
      <c r="S128" s="6">
        <v>-34.729999999999997</v>
      </c>
      <c r="T128" s="6">
        <v>-6.45</v>
      </c>
      <c r="U128" s="6">
        <v>-0.72</v>
      </c>
      <c r="V128" s="6">
        <v>-15.57</v>
      </c>
      <c r="W128" s="6">
        <v>-9.6</v>
      </c>
      <c r="X128" s="6">
        <v>0.2</v>
      </c>
      <c r="Y128" s="6">
        <v>-15.69</v>
      </c>
      <c r="Z128" s="6">
        <v>-0.2</v>
      </c>
      <c r="AA128" s="6">
        <v>9.6</v>
      </c>
      <c r="AB128" s="6">
        <v>9875409.4299999997</v>
      </c>
      <c r="AC128" s="6">
        <v>8607732.9299999997</v>
      </c>
      <c r="AD128" s="6">
        <v>8446830</v>
      </c>
      <c r="AE128" s="6">
        <v>5724419.7199999997</v>
      </c>
      <c r="AF128" s="6">
        <v>8205286.4100000001</v>
      </c>
      <c r="AG128" s="6">
        <v>8707801.75</v>
      </c>
      <c r="AH128" s="6">
        <v>7404711.2000000002</v>
      </c>
      <c r="AI128" s="6">
        <v>7928895.7699999996</v>
      </c>
      <c r="AJ128" s="6">
        <v>8788018.25</v>
      </c>
      <c r="AK128" s="6">
        <v>7394189.9800000004</v>
      </c>
      <c r="AL128" s="6">
        <v>8753436.3399999999</v>
      </c>
      <c r="AM128" s="6">
        <v>9612558.8100000005</v>
      </c>
      <c r="AN128" s="7">
        <v>8770727</v>
      </c>
      <c r="AO128" s="6">
        <v>40841</v>
      </c>
      <c r="AP128" s="6">
        <v>1.71</v>
      </c>
    </row>
    <row r="131" spans="1:9" ht="65" customHeight="1" x14ac:dyDescent="0.2">
      <c r="A131" s="169" t="s">
        <v>254</v>
      </c>
      <c r="B131" s="170"/>
      <c r="C131" s="170"/>
      <c r="D131" s="170"/>
      <c r="E131" s="170"/>
      <c r="F131" s="170"/>
      <c r="G131" s="170"/>
      <c r="H131" s="170"/>
      <c r="I131" s="170"/>
    </row>
  </sheetData>
  <mergeCells count="8">
    <mergeCell ref="A9:AP9"/>
    <mergeCell ref="A131:I131"/>
    <mergeCell ref="A1:K1"/>
    <mergeCell ref="A3:AP3"/>
    <mergeCell ref="D4:I4"/>
    <mergeCell ref="D5:I5"/>
    <mergeCell ref="D6:I6"/>
    <mergeCell ref="D7:I7"/>
  </mergeCells>
  <pageMargins left="0.75" right="0.75" top="1" bottom="1" header="0.5" footer="0.5"/>
  <pageSetup orientation="landscape"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AX135"/>
  <sheetViews>
    <sheetView workbookViewId="0">
      <selection activeCell="L28" sqref="L28"/>
    </sheetView>
  </sheetViews>
  <sheetFormatPr baseColWidth="10" defaultColWidth="9.1640625" defaultRowHeight="14" outlineLevelRow="3" x14ac:dyDescent="0.2"/>
  <cols>
    <col min="1" max="2" width="5" style="2" customWidth="1"/>
    <col min="3" max="3" width="32.83203125" style="2" customWidth="1"/>
    <col min="4" max="5" width="6.83203125" style="2" customWidth="1"/>
    <col min="6" max="6" width="19.1640625" style="2" customWidth="1"/>
    <col min="7" max="7" width="10" style="2" customWidth="1"/>
    <col min="8" max="8" width="15.5" style="2" customWidth="1"/>
    <col min="9" max="9" width="13.6640625" style="2" customWidth="1"/>
    <col min="10" max="50" width="8.83203125" style="2" customWidth="1"/>
    <col min="51" max="16384" width="9.1640625" style="3"/>
  </cols>
  <sheetData>
    <row r="1" spans="1:11" ht="26" x14ac:dyDescent="0.35">
      <c r="A1" s="171" t="s">
        <v>281</v>
      </c>
      <c r="B1" s="170"/>
      <c r="C1" s="170"/>
      <c r="D1" s="170"/>
      <c r="E1" s="170"/>
      <c r="F1" s="170"/>
      <c r="G1" s="170"/>
      <c r="H1" s="170"/>
      <c r="I1" s="170"/>
      <c r="J1" s="170"/>
      <c r="K1" s="170"/>
    </row>
    <row r="3" spans="1:11" ht="18" x14ac:dyDescent="0.25">
      <c r="A3" s="168" t="s">
        <v>116</v>
      </c>
      <c r="B3" s="168"/>
      <c r="C3" s="168"/>
      <c r="D3" s="168"/>
      <c r="E3" s="168"/>
      <c r="F3" s="168"/>
      <c r="G3" s="168"/>
      <c r="H3" s="168"/>
      <c r="I3" s="168"/>
    </row>
    <row r="4" spans="1:11" x14ac:dyDescent="0.2">
      <c r="A4" s="4"/>
      <c r="B4" s="4"/>
      <c r="C4" s="4" t="s">
        <v>117</v>
      </c>
      <c r="D4" s="172" t="s">
        <v>118</v>
      </c>
      <c r="E4" s="172"/>
      <c r="F4" s="172"/>
      <c r="G4" s="172"/>
      <c r="H4" s="172"/>
      <c r="I4" s="172"/>
    </row>
    <row r="5" spans="1:11" x14ac:dyDescent="0.2">
      <c r="A5" s="4"/>
      <c r="B5" s="4"/>
      <c r="C5" s="4" t="s">
        <v>119</v>
      </c>
      <c r="D5" s="172" t="s">
        <v>120</v>
      </c>
      <c r="E5" s="172"/>
      <c r="F5" s="172"/>
      <c r="G5" s="172"/>
      <c r="H5" s="172"/>
      <c r="I5" s="172"/>
    </row>
    <row r="6" spans="1:11" x14ac:dyDescent="0.2">
      <c r="A6" s="4"/>
      <c r="B6" s="4"/>
      <c r="C6" s="4" t="s">
        <v>121</v>
      </c>
      <c r="D6" s="172" t="s">
        <v>122</v>
      </c>
      <c r="E6" s="172"/>
      <c r="F6" s="172"/>
      <c r="G6" s="172"/>
      <c r="H6" s="172"/>
      <c r="I6" s="172"/>
    </row>
    <row r="7" spans="1:11" x14ac:dyDescent="0.2">
      <c r="A7" s="4"/>
      <c r="B7" s="4"/>
      <c r="C7" s="4" t="s">
        <v>123</v>
      </c>
      <c r="D7" s="172" t="s">
        <v>13</v>
      </c>
      <c r="E7" s="172"/>
      <c r="F7" s="172"/>
      <c r="G7" s="172"/>
      <c r="H7" s="172"/>
      <c r="I7" s="172"/>
    </row>
    <row r="8" spans="1:11" x14ac:dyDescent="0.2">
      <c r="A8" s="4"/>
      <c r="B8" s="4"/>
      <c r="C8" s="4" t="s">
        <v>280</v>
      </c>
      <c r="D8" s="172" t="s">
        <v>279</v>
      </c>
      <c r="E8" s="172"/>
      <c r="F8" s="172"/>
      <c r="G8" s="172"/>
      <c r="H8" s="172"/>
      <c r="I8" s="172"/>
    </row>
    <row r="9" spans="1:11" x14ac:dyDescent="0.2">
      <c r="A9" s="4"/>
      <c r="B9" s="4"/>
      <c r="C9" s="4" t="s">
        <v>278</v>
      </c>
      <c r="D9" s="172" t="s">
        <v>277</v>
      </c>
      <c r="E9" s="172"/>
      <c r="F9" s="172"/>
      <c r="G9" s="172"/>
      <c r="H9" s="172"/>
      <c r="I9" s="172"/>
    </row>
    <row r="10" spans="1:11" x14ac:dyDescent="0.2">
      <c r="A10" s="4"/>
      <c r="B10" s="4"/>
      <c r="C10" s="4" t="s">
        <v>276</v>
      </c>
      <c r="D10" s="172" t="s">
        <v>275</v>
      </c>
      <c r="E10" s="172"/>
      <c r="F10" s="172"/>
      <c r="G10" s="172"/>
      <c r="H10" s="172"/>
      <c r="I10" s="172"/>
    </row>
    <row r="12" spans="1:11" ht="18" x14ac:dyDescent="0.25">
      <c r="A12" s="168" t="s">
        <v>124</v>
      </c>
      <c r="B12" s="168"/>
      <c r="C12" s="168"/>
      <c r="D12" s="168"/>
      <c r="E12" s="168"/>
      <c r="F12" s="168"/>
      <c r="G12" s="168"/>
      <c r="H12" s="168"/>
      <c r="I12" s="168"/>
    </row>
    <row r="13" spans="1:11" outlineLevel="1" x14ac:dyDescent="0.2">
      <c r="A13" s="5" t="s">
        <v>125</v>
      </c>
      <c r="B13" s="5" t="s">
        <v>125</v>
      </c>
      <c r="C13" s="5" t="s">
        <v>125</v>
      </c>
      <c r="D13" s="173" t="s">
        <v>274</v>
      </c>
      <c r="E13" s="170"/>
      <c r="F13" s="5" t="s">
        <v>273</v>
      </c>
      <c r="G13" s="5" t="s">
        <v>272</v>
      </c>
      <c r="H13" s="5" t="s">
        <v>271</v>
      </c>
      <c r="I13" s="5" t="s">
        <v>270</v>
      </c>
    </row>
    <row r="14" spans="1:11" outlineLevel="1" x14ac:dyDescent="0.2">
      <c r="A14" s="5" t="s">
        <v>125</v>
      </c>
      <c r="B14" s="5" t="s">
        <v>125</v>
      </c>
      <c r="C14" s="5" t="s">
        <v>125</v>
      </c>
      <c r="D14" s="5" t="s">
        <v>268</v>
      </c>
      <c r="E14" s="5" t="s">
        <v>269</v>
      </c>
      <c r="F14" s="5" t="s">
        <v>269</v>
      </c>
      <c r="G14" s="5" t="s">
        <v>269</v>
      </c>
      <c r="H14" s="5" t="s">
        <v>269</v>
      </c>
      <c r="I14" s="5" t="s">
        <v>268</v>
      </c>
    </row>
    <row r="15" spans="1:11" outlineLevel="1" x14ac:dyDescent="0.2">
      <c r="A15" s="4" t="s">
        <v>120</v>
      </c>
      <c r="B15" s="4"/>
      <c r="C15" s="4"/>
      <c r="D15" s="6">
        <v>100</v>
      </c>
      <c r="E15" s="6">
        <v>100</v>
      </c>
      <c r="F15" s="6">
        <v>100</v>
      </c>
      <c r="G15" s="6">
        <v>16.010000000000002</v>
      </c>
      <c r="H15" s="6">
        <v>100</v>
      </c>
      <c r="I15" s="6"/>
    </row>
    <row r="16" spans="1:11" outlineLevel="2" x14ac:dyDescent="0.2">
      <c r="A16" s="4"/>
      <c r="B16" s="9" t="s">
        <v>137</v>
      </c>
      <c r="C16" s="9"/>
      <c r="D16" s="6">
        <v>12.47</v>
      </c>
      <c r="E16" s="6">
        <v>12.47</v>
      </c>
      <c r="F16" s="6">
        <v>12.47</v>
      </c>
      <c r="G16" s="6">
        <v>3.3</v>
      </c>
      <c r="H16" s="6">
        <v>16.14</v>
      </c>
      <c r="I16" s="6"/>
    </row>
    <row r="17" spans="1:9" outlineLevel="3" x14ac:dyDescent="0.2">
      <c r="A17" s="4"/>
      <c r="B17" s="4"/>
      <c r="C17" s="4" t="s">
        <v>138</v>
      </c>
      <c r="D17" s="6">
        <v>2.27</v>
      </c>
      <c r="E17" s="6">
        <v>2.27</v>
      </c>
      <c r="F17" s="6">
        <v>2.27</v>
      </c>
      <c r="G17" s="6">
        <v>0.64</v>
      </c>
      <c r="H17" s="6">
        <v>2.85</v>
      </c>
      <c r="I17" s="6"/>
    </row>
    <row r="18" spans="1:9" outlineLevel="3" x14ac:dyDescent="0.2">
      <c r="A18" s="4"/>
      <c r="B18" s="4"/>
      <c r="C18" s="4" t="s">
        <v>139</v>
      </c>
      <c r="D18" s="6">
        <v>0.37</v>
      </c>
      <c r="E18" s="6">
        <v>0.37</v>
      </c>
      <c r="F18" s="6">
        <v>0.37</v>
      </c>
      <c r="G18" s="6">
        <v>0.12</v>
      </c>
      <c r="H18" s="6">
        <v>0.53</v>
      </c>
      <c r="I18" s="6"/>
    </row>
    <row r="19" spans="1:9" outlineLevel="3" x14ac:dyDescent="0.2">
      <c r="A19" s="4"/>
      <c r="B19" s="4"/>
      <c r="C19" s="4" t="s">
        <v>140</v>
      </c>
      <c r="D19" s="6">
        <v>1.36</v>
      </c>
      <c r="E19" s="6">
        <v>1.36</v>
      </c>
      <c r="F19" s="6">
        <v>1.36</v>
      </c>
      <c r="G19" s="6">
        <v>0.48</v>
      </c>
      <c r="H19" s="6">
        <v>1.84</v>
      </c>
      <c r="I19" s="6"/>
    </row>
    <row r="20" spans="1:9" outlineLevel="3" x14ac:dyDescent="0.2">
      <c r="A20" s="4"/>
      <c r="B20" s="4"/>
      <c r="C20" s="4" t="s">
        <v>141</v>
      </c>
      <c r="D20" s="6">
        <v>0.97</v>
      </c>
      <c r="E20" s="6">
        <v>0.97</v>
      </c>
      <c r="F20" s="6">
        <v>0.97</v>
      </c>
      <c r="G20" s="6">
        <v>0.28000000000000003</v>
      </c>
      <c r="H20" s="6">
        <v>1.25</v>
      </c>
      <c r="I20" s="6"/>
    </row>
    <row r="21" spans="1:9" outlineLevel="3" x14ac:dyDescent="0.2">
      <c r="A21" s="4"/>
      <c r="B21" s="4"/>
      <c r="C21" s="4" t="s">
        <v>142</v>
      </c>
      <c r="D21" s="6">
        <v>0.24</v>
      </c>
      <c r="E21" s="6">
        <v>0.24</v>
      </c>
      <c r="F21" s="6">
        <v>0.24</v>
      </c>
      <c r="G21" s="6">
        <v>0.08</v>
      </c>
      <c r="H21" s="6">
        <v>0.3</v>
      </c>
      <c r="I21" s="6"/>
    </row>
    <row r="22" spans="1:9" outlineLevel="3" x14ac:dyDescent="0.2">
      <c r="A22" s="4"/>
      <c r="B22" s="4"/>
      <c r="C22" s="4" t="s">
        <v>143</v>
      </c>
      <c r="D22" s="6">
        <v>2.5299999999999998</v>
      </c>
      <c r="E22" s="6">
        <v>2.5299999999999998</v>
      </c>
      <c r="F22" s="6">
        <v>2.5299999999999998</v>
      </c>
      <c r="G22" s="6">
        <v>0.77</v>
      </c>
      <c r="H22" s="6">
        <v>3.3</v>
      </c>
      <c r="I22" s="6"/>
    </row>
    <row r="23" spans="1:9" outlineLevel="3" x14ac:dyDescent="0.2">
      <c r="A23" s="4"/>
      <c r="B23" s="4"/>
      <c r="C23" s="4" t="s">
        <v>144</v>
      </c>
      <c r="D23" s="6">
        <v>0.23</v>
      </c>
      <c r="E23" s="6">
        <v>0.23</v>
      </c>
      <c r="F23" s="6">
        <v>0.23</v>
      </c>
      <c r="G23" s="6">
        <v>7.0000000000000007E-2</v>
      </c>
      <c r="H23" s="6">
        <v>0.28999999999999998</v>
      </c>
      <c r="I23" s="6"/>
    </row>
    <row r="24" spans="1:9" outlineLevel="3" x14ac:dyDescent="0.2">
      <c r="A24" s="4"/>
      <c r="B24" s="4"/>
      <c r="C24" s="4" t="s">
        <v>145</v>
      </c>
      <c r="D24" s="6">
        <v>1.65</v>
      </c>
      <c r="E24" s="6">
        <v>1.65</v>
      </c>
      <c r="F24" s="6">
        <v>1.65</v>
      </c>
      <c r="G24" s="6">
        <v>0.53</v>
      </c>
      <c r="H24" s="6">
        <v>2.35</v>
      </c>
      <c r="I24" s="6"/>
    </row>
    <row r="25" spans="1:9" outlineLevel="3" x14ac:dyDescent="0.2">
      <c r="A25" s="4"/>
      <c r="B25" s="4"/>
      <c r="C25" s="4" t="s">
        <v>146</v>
      </c>
      <c r="D25" s="6">
        <v>0.85</v>
      </c>
      <c r="E25" s="6">
        <v>0.85</v>
      </c>
      <c r="F25" s="6">
        <v>0.85</v>
      </c>
      <c r="G25" s="6">
        <v>0.23</v>
      </c>
      <c r="H25" s="6">
        <v>0.97</v>
      </c>
      <c r="I25" s="6"/>
    </row>
    <row r="26" spans="1:9" outlineLevel="3" x14ac:dyDescent="0.2">
      <c r="A26" s="4"/>
      <c r="B26" s="4"/>
      <c r="C26" s="4" t="s">
        <v>147</v>
      </c>
      <c r="D26" s="6">
        <v>0.21</v>
      </c>
      <c r="E26" s="6">
        <v>0.21</v>
      </c>
      <c r="F26" s="6">
        <v>0.21</v>
      </c>
      <c r="G26" s="6">
        <v>0.06</v>
      </c>
      <c r="H26" s="6">
        <v>0.26</v>
      </c>
      <c r="I26" s="6"/>
    </row>
    <row r="27" spans="1:9" outlineLevel="3" x14ac:dyDescent="0.2">
      <c r="A27" s="4"/>
      <c r="B27" s="4"/>
      <c r="C27" s="4" t="s">
        <v>148</v>
      </c>
      <c r="D27" s="6">
        <v>0.86</v>
      </c>
      <c r="E27" s="6">
        <v>0.86</v>
      </c>
      <c r="F27" s="6">
        <v>0.86</v>
      </c>
      <c r="G27" s="6">
        <v>0.26</v>
      </c>
      <c r="H27" s="6">
        <v>1.07</v>
      </c>
      <c r="I27" s="6"/>
    </row>
    <row r="28" spans="1:9" outlineLevel="3" x14ac:dyDescent="0.2">
      <c r="A28" s="4"/>
      <c r="B28" s="4"/>
      <c r="C28" s="4" t="s">
        <v>149</v>
      </c>
      <c r="D28" s="6">
        <v>0.95</v>
      </c>
      <c r="E28" s="6">
        <v>0.95</v>
      </c>
      <c r="F28" s="6">
        <v>0.95</v>
      </c>
      <c r="G28" s="6">
        <v>0.28000000000000003</v>
      </c>
      <c r="H28" s="6">
        <v>1.1200000000000001</v>
      </c>
      <c r="I28" s="6"/>
    </row>
    <row r="29" spans="1:9" outlineLevel="2" x14ac:dyDescent="0.2">
      <c r="A29" s="4"/>
      <c r="B29" s="9" t="s">
        <v>150</v>
      </c>
      <c r="C29" s="9"/>
      <c r="D29" s="6">
        <v>1.84</v>
      </c>
      <c r="E29" s="6">
        <v>1.84</v>
      </c>
      <c r="F29" s="6">
        <v>1.84</v>
      </c>
      <c r="G29" s="6">
        <v>0.45</v>
      </c>
      <c r="H29" s="6">
        <v>2.09</v>
      </c>
      <c r="I29" s="6"/>
    </row>
    <row r="30" spans="1:9" outlineLevel="3" x14ac:dyDescent="0.2">
      <c r="A30" s="4"/>
      <c r="B30" s="4"/>
      <c r="C30" s="4" t="s">
        <v>151</v>
      </c>
      <c r="D30" s="6">
        <v>0.23</v>
      </c>
      <c r="E30" s="6">
        <v>0.23</v>
      </c>
      <c r="F30" s="6">
        <v>0.23</v>
      </c>
      <c r="G30" s="6">
        <v>0.05</v>
      </c>
      <c r="H30" s="6">
        <v>0.21</v>
      </c>
      <c r="I30" s="6"/>
    </row>
    <row r="31" spans="1:9" outlineLevel="3" x14ac:dyDescent="0.2">
      <c r="A31" s="4"/>
      <c r="B31" s="4"/>
      <c r="C31" s="4" t="s">
        <v>152</v>
      </c>
      <c r="D31" s="6">
        <v>0.77</v>
      </c>
      <c r="E31" s="6">
        <v>0.77</v>
      </c>
      <c r="F31" s="6">
        <v>0.77</v>
      </c>
      <c r="G31" s="6">
        <v>0.18</v>
      </c>
      <c r="H31" s="6">
        <v>0.82</v>
      </c>
      <c r="I31" s="6"/>
    </row>
    <row r="32" spans="1:9" outlineLevel="3" x14ac:dyDescent="0.2">
      <c r="A32" s="4"/>
      <c r="B32" s="4"/>
      <c r="C32" s="4" t="s">
        <v>153</v>
      </c>
      <c r="D32" s="6">
        <v>0.61</v>
      </c>
      <c r="E32" s="6">
        <v>0.61</v>
      </c>
      <c r="F32" s="6">
        <v>0.61</v>
      </c>
      <c r="G32" s="6">
        <v>0.23</v>
      </c>
      <c r="H32" s="6">
        <v>0.66</v>
      </c>
      <c r="I32" s="6"/>
    </row>
    <row r="33" spans="1:9" outlineLevel="3" x14ac:dyDescent="0.2">
      <c r="A33" s="4"/>
      <c r="B33" s="4"/>
      <c r="C33" s="4" t="s">
        <v>154</v>
      </c>
      <c r="D33" s="6">
        <v>0.23</v>
      </c>
      <c r="E33" s="6">
        <v>0.23</v>
      </c>
      <c r="F33" s="6">
        <v>0.23</v>
      </c>
      <c r="G33" s="6">
        <v>0.11</v>
      </c>
      <c r="H33" s="6">
        <v>0.39</v>
      </c>
      <c r="I33" s="6"/>
    </row>
    <row r="34" spans="1:9" outlineLevel="2" x14ac:dyDescent="0.2">
      <c r="A34" s="4"/>
      <c r="B34" s="9" t="s">
        <v>155</v>
      </c>
      <c r="C34" s="9"/>
      <c r="D34" s="6">
        <v>1.4</v>
      </c>
      <c r="E34" s="6">
        <v>1.4</v>
      </c>
      <c r="F34" s="6">
        <v>1.4</v>
      </c>
      <c r="G34" s="6">
        <v>0.35</v>
      </c>
      <c r="H34" s="6">
        <v>1.71</v>
      </c>
      <c r="I34" s="6"/>
    </row>
    <row r="35" spans="1:9" outlineLevel="3" x14ac:dyDescent="0.2">
      <c r="A35" s="4"/>
      <c r="B35" s="4"/>
      <c r="C35" s="4" t="s">
        <v>156</v>
      </c>
      <c r="D35" s="6">
        <v>1.05</v>
      </c>
      <c r="E35" s="6">
        <v>1.05</v>
      </c>
      <c r="F35" s="6">
        <v>1.05</v>
      </c>
      <c r="G35" s="6">
        <v>0.27</v>
      </c>
      <c r="H35" s="6">
        <v>1.24</v>
      </c>
      <c r="I35" s="6"/>
    </row>
    <row r="36" spans="1:9" outlineLevel="3" x14ac:dyDescent="0.2">
      <c r="A36" s="4"/>
      <c r="B36" s="4"/>
      <c r="C36" s="4" t="s">
        <v>157</v>
      </c>
      <c r="D36" s="6">
        <v>0.36</v>
      </c>
      <c r="E36" s="6">
        <v>0.36</v>
      </c>
      <c r="F36" s="6">
        <v>0.36</v>
      </c>
      <c r="G36" s="6">
        <v>0.11</v>
      </c>
      <c r="H36" s="6">
        <v>0.47</v>
      </c>
      <c r="I36" s="6"/>
    </row>
    <row r="37" spans="1:9" outlineLevel="2" x14ac:dyDescent="0.2">
      <c r="A37" s="4"/>
      <c r="B37" s="9" t="s">
        <v>158</v>
      </c>
      <c r="C37" s="9"/>
      <c r="D37" s="6">
        <v>5.01</v>
      </c>
      <c r="E37" s="6">
        <v>5.01</v>
      </c>
      <c r="F37" s="6">
        <v>5.01</v>
      </c>
      <c r="G37" s="6">
        <v>1.04</v>
      </c>
      <c r="H37" s="6">
        <v>5.68</v>
      </c>
      <c r="I37" s="6"/>
    </row>
    <row r="38" spans="1:9" outlineLevel="3" x14ac:dyDescent="0.2">
      <c r="A38" s="4"/>
      <c r="B38" s="4"/>
      <c r="C38" s="4" t="s">
        <v>159</v>
      </c>
      <c r="D38" s="6">
        <v>1.1399999999999999</v>
      </c>
      <c r="E38" s="6">
        <v>1.1399999999999999</v>
      </c>
      <c r="F38" s="6">
        <v>1.1399999999999999</v>
      </c>
      <c r="G38" s="6">
        <v>0.27</v>
      </c>
      <c r="H38" s="6">
        <v>1.1599999999999999</v>
      </c>
      <c r="I38" s="6"/>
    </row>
    <row r="39" spans="1:9" outlineLevel="3" x14ac:dyDescent="0.2">
      <c r="A39" s="4"/>
      <c r="B39" s="4"/>
      <c r="C39" s="4" t="s">
        <v>160</v>
      </c>
      <c r="D39" s="6">
        <v>0.81</v>
      </c>
      <c r="E39" s="6">
        <v>0.81</v>
      </c>
      <c r="F39" s="6">
        <v>0.81</v>
      </c>
      <c r="G39" s="6">
        <v>0.24</v>
      </c>
      <c r="H39" s="6">
        <v>1.06</v>
      </c>
      <c r="I39" s="6"/>
    </row>
    <row r="40" spans="1:9" outlineLevel="3" x14ac:dyDescent="0.2">
      <c r="A40" s="4"/>
      <c r="B40" s="4"/>
      <c r="C40" s="4" t="s">
        <v>161</v>
      </c>
      <c r="D40" s="6">
        <v>0.37</v>
      </c>
      <c r="E40" s="6">
        <v>0.37</v>
      </c>
      <c r="F40" s="6">
        <v>0.37</v>
      </c>
      <c r="G40" s="6">
        <v>0.08</v>
      </c>
      <c r="H40" s="6">
        <v>0.4</v>
      </c>
      <c r="I40" s="6"/>
    </row>
    <row r="41" spans="1:9" outlineLevel="3" x14ac:dyDescent="0.2">
      <c r="A41" s="4"/>
      <c r="B41" s="4"/>
      <c r="C41" s="4" t="s">
        <v>162</v>
      </c>
      <c r="D41" s="6">
        <v>0.41</v>
      </c>
      <c r="E41" s="6">
        <v>0.41</v>
      </c>
      <c r="F41" s="6">
        <v>0.41</v>
      </c>
      <c r="G41" s="6">
        <v>0.1</v>
      </c>
      <c r="H41" s="6">
        <v>0.48</v>
      </c>
      <c r="I41" s="6"/>
    </row>
    <row r="42" spans="1:9" outlineLevel="3" x14ac:dyDescent="0.2">
      <c r="A42" s="4"/>
      <c r="B42" s="4"/>
      <c r="C42" s="4" t="s">
        <v>163</v>
      </c>
      <c r="D42" s="6">
        <v>0.89</v>
      </c>
      <c r="E42" s="6">
        <v>0.89</v>
      </c>
      <c r="F42" s="6">
        <v>0.89</v>
      </c>
      <c r="G42" s="6">
        <v>0.21</v>
      </c>
      <c r="H42" s="6">
        <v>0.98</v>
      </c>
      <c r="I42" s="6"/>
    </row>
    <row r="43" spans="1:9" outlineLevel="3" x14ac:dyDescent="0.2">
      <c r="A43" s="4"/>
      <c r="B43" s="4"/>
      <c r="C43" s="4" t="s">
        <v>164</v>
      </c>
      <c r="D43" s="6">
        <v>0.34</v>
      </c>
      <c r="E43" s="6">
        <v>0.34</v>
      </c>
      <c r="F43" s="6">
        <v>0.34</v>
      </c>
      <c r="G43" s="6">
        <v>0.09</v>
      </c>
      <c r="H43" s="6">
        <v>0.42</v>
      </c>
      <c r="I43" s="6"/>
    </row>
    <row r="44" spans="1:9" outlineLevel="3" x14ac:dyDescent="0.2">
      <c r="A44" s="4"/>
      <c r="B44" s="4"/>
      <c r="C44" s="4" t="s">
        <v>165</v>
      </c>
      <c r="D44" s="6">
        <v>1.05</v>
      </c>
      <c r="E44" s="6">
        <v>1.05</v>
      </c>
      <c r="F44" s="6">
        <v>1.05</v>
      </c>
      <c r="G44" s="6">
        <v>0.3</v>
      </c>
      <c r="H44" s="6">
        <v>1.18</v>
      </c>
      <c r="I44" s="6"/>
    </row>
    <row r="45" spans="1:9" outlineLevel="2" x14ac:dyDescent="0.2">
      <c r="A45" s="4"/>
      <c r="B45" s="9" t="s">
        <v>166</v>
      </c>
      <c r="C45" s="9"/>
      <c r="D45" s="6">
        <v>0.13</v>
      </c>
      <c r="E45" s="6">
        <v>0.13</v>
      </c>
      <c r="F45" s="6">
        <v>0.13</v>
      </c>
      <c r="G45" s="6">
        <v>0.01</v>
      </c>
      <c r="H45" s="6">
        <v>-0.01</v>
      </c>
      <c r="I45" s="6"/>
    </row>
    <row r="46" spans="1:9" outlineLevel="3" x14ac:dyDescent="0.2">
      <c r="A46" s="4"/>
      <c r="B46" s="4"/>
      <c r="C46" s="4" t="s">
        <v>167</v>
      </c>
      <c r="D46" s="6">
        <v>0</v>
      </c>
      <c r="E46" s="6">
        <v>0</v>
      </c>
      <c r="F46" s="6">
        <v>0</v>
      </c>
      <c r="G46" s="6">
        <v>0</v>
      </c>
      <c r="H46" s="6">
        <v>0</v>
      </c>
      <c r="I46" s="6"/>
    </row>
    <row r="47" spans="1:9" outlineLevel="3" x14ac:dyDescent="0.2">
      <c r="A47" s="4"/>
      <c r="B47" s="4"/>
      <c r="C47" s="4" t="s">
        <v>168</v>
      </c>
      <c r="D47" s="6">
        <v>0.13</v>
      </c>
      <c r="E47" s="6">
        <v>0.13</v>
      </c>
      <c r="F47" s="6">
        <v>0.13</v>
      </c>
      <c r="G47" s="6">
        <v>0.01</v>
      </c>
      <c r="H47" s="6">
        <v>-0.01</v>
      </c>
      <c r="I47" s="6"/>
    </row>
    <row r="48" spans="1:9" outlineLevel="2" x14ac:dyDescent="0.2">
      <c r="A48" s="4"/>
      <c r="B48" s="9" t="s">
        <v>169</v>
      </c>
      <c r="C48" s="9"/>
      <c r="D48" s="6">
        <v>4.6500000000000004</v>
      </c>
      <c r="E48" s="6">
        <v>4.6500000000000004</v>
      </c>
      <c r="F48" s="6">
        <v>4.6500000000000004</v>
      </c>
      <c r="G48" s="6">
        <v>0.93</v>
      </c>
      <c r="H48" s="6">
        <v>4.1500000000000004</v>
      </c>
      <c r="I48" s="6"/>
    </row>
    <row r="49" spans="1:9" outlineLevel="3" x14ac:dyDescent="0.2">
      <c r="A49" s="4"/>
      <c r="B49" s="4"/>
      <c r="C49" s="4" t="s">
        <v>170</v>
      </c>
      <c r="D49" s="6">
        <v>1.66</v>
      </c>
      <c r="E49" s="6">
        <v>1.66</v>
      </c>
      <c r="F49" s="6">
        <v>1.66</v>
      </c>
      <c r="G49" s="6">
        <v>0.47</v>
      </c>
      <c r="H49" s="6">
        <v>1.79</v>
      </c>
      <c r="I49" s="6"/>
    </row>
    <row r="50" spans="1:9" outlineLevel="3" x14ac:dyDescent="0.2">
      <c r="A50" s="4"/>
      <c r="B50" s="4"/>
      <c r="C50" s="4" t="s">
        <v>171</v>
      </c>
      <c r="D50" s="6">
        <v>0.14000000000000001</v>
      </c>
      <c r="E50" s="6">
        <v>0.14000000000000001</v>
      </c>
      <c r="F50" s="6">
        <v>0.14000000000000001</v>
      </c>
      <c r="G50" s="6">
        <v>0.04</v>
      </c>
      <c r="H50" s="6">
        <v>0.15</v>
      </c>
      <c r="I50" s="6"/>
    </row>
    <row r="51" spans="1:9" outlineLevel="3" x14ac:dyDescent="0.2">
      <c r="A51" s="4"/>
      <c r="B51" s="4"/>
      <c r="C51" s="4" t="s">
        <v>172</v>
      </c>
      <c r="D51" s="6">
        <v>0.24</v>
      </c>
      <c r="E51" s="6">
        <v>0.24</v>
      </c>
      <c r="F51" s="6">
        <v>0.24</v>
      </c>
      <c r="G51" s="6">
        <v>0.08</v>
      </c>
      <c r="H51" s="6">
        <v>0.27</v>
      </c>
      <c r="I51" s="6"/>
    </row>
    <row r="52" spans="1:9" outlineLevel="3" x14ac:dyDescent="0.2">
      <c r="A52" s="4"/>
      <c r="B52" s="4"/>
      <c r="C52" s="4" t="s">
        <v>173</v>
      </c>
      <c r="D52" s="6">
        <v>2.61</v>
      </c>
      <c r="E52" s="6">
        <v>2.61</v>
      </c>
      <c r="F52" s="6">
        <v>2.61</v>
      </c>
      <c r="G52" s="6">
        <v>0.57999999999999996</v>
      </c>
      <c r="H52" s="6">
        <v>1.94</v>
      </c>
      <c r="I52" s="6"/>
    </row>
    <row r="53" spans="1:9" outlineLevel="2" x14ac:dyDescent="0.2">
      <c r="A53" s="4"/>
      <c r="B53" s="9" t="s">
        <v>174</v>
      </c>
      <c r="C53" s="9"/>
      <c r="D53" s="6">
        <v>9.33</v>
      </c>
      <c r="E53" s="6">
        <v>9.33</v>
      </c>
      <c r="F53" s="6">
        <v>9.33</v>
      </c>
      <c r="G53" s="6">
        <v>1.93</v>
      </c>
      <c r="H53" s="6">
        <v>10.36</v>
      </c>
      <c r="I53" s="6"/>
    </row>
    <row r="54" spans="1:9" outlineLevel="3" x14ac:dyDescent="0.2">
      <c r="A54" s="4"/>
      <c r="B54" s="4"/>
      <c r="C54" s="4" t="s">
        <v>175</v>
      </c>
      <c r="D54" s="6">
        <v>0.53</v>
      </c>
      <c r="E54" s="6">
        <v>0.53</v>
      </c>
      <c r="F54" s="6">
        <v>0.53</v>
      </c>
      <c r="G54" s="6">
        <v>0.13</v>
      </c>
      <c r="H54" s="6">
        <v>0.45</v>
      </c>
      <c r="I54" s="6"/>
    </row>
    <row r="55" spans="1:9" outlineLevel="3" x14ac:dyDescent="0.2">
      <c r="A55" s="4"/>
      <c r="B55" s="4"/>
      <c r="C55" s="4" t="s">
        <v>176</v>
      </c>
      <c r="D55" s="6">
        <v>0.27</v>
      </c>
      <c r="E55" s="6">
        <v>0.27</v>
      </c>
      <c r="F55" s="6">
        <v>0.27</v>
      </c>
      <c r="G55" s="6">
        <v>0.08</v>
      </c>
      <c r="H55" s="6">
        <v>0.27</v>
      </c>
      <c r="I55" s="6"/>
    </row>
    <row r="56" spans="1:9" outlineLevel="3" x14ac:dyDescent="0.2">
      <c r="A56" s="4"/>
      <c r="B56" s="4"/>
      <c r="C56" s="4" t="s">
        <v>177</v>
      </c>
      <c r="D56" s="6">
        <v>2.52</v>
      </c>
      <c r="E56" s="6">
        <v>2.52</v>
      </c>
      <c r="F56" s="6">
        <v>2.52</v>
      </c>
      <c r="G56" s="6">
        <v>0.75</v>
      </c>
      <c r="H56" s="6">
        <v>3.22</v>
      </c>
      <c r="I56" s="6"/>
    </row>
    <row r="57" spans="1:9" outlineLevel="3" x14ac:dyDescent="0.2">
      <c r="A57" s="4"/>
      <c r="B57" s="4"/>
      <c r="C57" s="4" t="s">
        <v>178</v>
      </c>
      <c r="D57" s="6">
        <v>0.65</v>
      </c>
      <c r="E57" s="6">
        <v>0.65</v>
      </c>
      <c r="F57" s="6">
        <v>0.65</v>
      </c>
      <c r="G57" s="6">
        <v>0.2</v>
      </c>
      <c r="H57" s="6">
        <v>0.81</v>
      </c>
      <c r="I57" s="6"/>
    </row>
    <row r="58" spans="1:9" outlineLevel="3" x14ac:dyDescent="0.2">
      <c r="A58" s="4"/>
      <c r="B58" s="4"/>
      <c r="C58" s="4" t="s">
        <v>179</v>
      </c>
      <c r="D58" s="6">
        <v>1.43</v>
      </c>
      <c r="E58" s="6">
        <v>1.43</v>
      </c>
      <c r="F58" s="6">
        <v>1.43</v>
      </c>
      <c r="G58" s="6">
        <v>0.39</v>
      </c>
      <c r="H58" s="6">
        <v>1.56</v>
      </c>
      <c r="I58" s="6"/>
    </row>
    <row r="59" spans="1:9" outlineLevel="3" x14ac:dyDescent="0.2">
      <c r="A59" s="4"/>
      <c r="B59" s="4"/>
      <c r="C59" s="4" t="s">
        <v>180</v>
      </c>
      <c r="D59" s="6">
        <v>0.61</v>
      </c>
      <c r="E59" s="6">
        <v>0.61</v>
      </c>
      <c r="F59" s="6">
        <v>0.61</v>
      </c>
      <c r="G59" s="6">
        <v>0.2</v>
      </c>
      <c r="H59" s="6">
        <v>0.78</v>
      </c>
      <c r="I59" s="6"/>
    </row>
    <row r="60" spans="1:9" outlineLevel="3" x14ac:dyDescent="0.2">
      <c r="A60" s="4"/>
      <c r="B60" s="4"/>
      <c r="C60" s="4" t="s">
        <v>181</v>
      </c>
      <c r="D60" s="6">
        <v>0.77</v>
      </c>
      <c r="E60" s="6">
        <v>0.77</v>
      </c>
      <c r="F60" s="6">
        <v>0.77</v>
      </c>
      <c r="G60" s="6">
        <v>0.25</v>
      </c>
      <c r="H60" s="6">
        <v>0.98</v>
      </c>
      <c r="I60" s="6"/>
    </row>
    <row r="61" spans="1:9" outlineLevel="3" x14ac:dyDescent="0.2">
      <c r="A61" s="4"/>
      <c r="B61" s="4"/>
      <c r="C61" s="4" t="s">
        <v>182</v>
      </c>
      <c r="D61" s="6">
        <v>0.4</v>
      </c>
      <c r="E61" s="6">
        <v>0.4</v>
      </c>
      <c r="F61" s="6">
        <v>0.4</v>
      </c>
      <c r="G61" s="6">
        <v>0.12</v>
      </c>
      <c r="H61" s="6">
        <v>0.44</v>
      </c>
      <c r="I61" s="6"/>
    </row>
    <row r="62" spans="1:9" outlineLevel="3" x14ac:dyDescent="0.2">
      <c r="A62" s="4"/>
      <c r="B62" s="4"/>
      <c r="C62" s="4" t="s">
        <v>183</v>
      </c>
      <c r="D62" s="6">
        <v>0.25</v>
      </c>
      <c r="E62" s="6">
        <v>0.25</v>
      </c>
      <c r="F62" s="6">
        <v>0.25</v>
      </c>
      <c r="G62" s="6">
        <v>0.09</v>
      </c>
      <c r="H62" s="6">
        <v>0.33</v>
      </c>
      <c r="I62" s="6"/>
    </row>
    <row r="63" spans="1:9" outlineLevel="3" x14ac:dyDescent="0.2">
      <c r="A63" s="4"/>
      <c r="B63" s="4"/>
      <c r="C63" s="4" t="s">
        <v>184</v>
      </c>
      <c r="D63" s="6">
        <v>1.9</v>
      </c>
      <c r="E63" s="6">
        <v>1.9</v>
      </c>
      <c r="F63" s="6">
        <v>1.9</v>
      </c>
      <c r="G63" s="6">
        <v>0.42</v>
      </c>
      <c r="H63" s="6">
        <v>1.52</v>
      </c>
      <c r="I63" s="6"/>
    </row>
    <row r="64" spans="1:9" outlineLevel="2" x14ac:dyDescent="0.2">
      <c r="A64" s="4"/>
      <c r="B64" s="9" t="s">
        <v>185</v>
      </c>
      <c r="C64" s="9"/>
      <c r="D64" s="6">
        <v>27.47</v>
      </c>
      <c r="E64" s="6">
        <v>27.47</v>
      </c>
      <c r="F64" s="6">
        <v>27.47</v>
      </c>
      <c r="G64" s="6">
        <v>4.1100000000000003</v>
      </c>
      <c r="H64" s="6">
        <v>19.32</v>
      </c>
      <c r="I64" s="6"/>
    </row>
    <row r="65" spans="1:9" outlineLevel="3" x14ac:dyDescent="0.2">
      <c r="A65" s="4"/>
      <c r="B65" s="4"/>
      <c r="C65" s="4" t="s">
        <v>186</v>
      </c>
      <c r="D65" s="6">
        <v>1.1399999999999999</v>
      </c>
      <c r="E65" s="6">
        <v>1.1399999999999999</v>
      </c>
      <c r="F65" s="6">
        <v>1.1399999999999999</v>
      </c>
      <c r="G65" s="6">
        <v>0.28000000000000003</v>
      </c>
      <c r="H65" s="6">
        <v>1.1599999999999999</v>
      </c>
      <c r="I65" s="6"/>
    </row>
    <row r="66" spans="1:9" outlineLevel="3" x14ac:dyDescent="0.2">
      <c r="A66" s="4"/>
      <c r="B66" s="4"/>
      <c r="C66" s="4" t="s">
        <v>187</v>
      </c>
      <c r="D66" s="6">
        <v>2.5499999999999998</v>
      </c>
      <c r="E66" s="6">
        <v>2.5499999999999998</v>
      </c>
      <c r="F66" s="6">
        <v>2.5499999999999998</v>
      </c>
      <c r="G66" s="6">
        <v>0.66</v>
      </c>
      <c r="H66" s="6">
        <v>1.97</v>
      </c>
      <c r="I66" s="6"/>
    </row>
    <row r="67" spans="1:9" outlineLevel="3" x14ac:dyDescent="0.2">
      <c r="A67" s="4"/>
      <c r="B67" s="4"/>
      <c r="C67" s="4" t="s">
        <v>188</v>
      </c>
      <c r="D67" s="6">
        <v>0.73</v>
      </c>
      <c r="E67" s="6">
        <v>0.73</v>
      </c>
      <c r="F67" s="6">
        <v>0.73</v>
      </c>
      <c r="G67" s="6">
        <v>0.18</v>
      </c>
      <c r="H67" s="6">
        <v>0.48</v>
      </c>
      <c r="I67" s="6"/>
    </row>
    <row r="68" spans="1:9" outlineLevel="3" x14ac:dyDescent="0.2">
      <c r="A68" s="4"/>
      <c r="B68" s="4"/>
      <c r="C68" s="4" t="s">
        <v>189</v>
      </c>
      <c r="D68" s="6">
        <v>1.57</v>
      </c>
      <c r="E68" s="6">
        <v>1.57</v>
      </c>
      <c r="F68" s="6">
        <v>1.57</v>
      </c>
      <c r="G68" s="6">
        <v>0.39</v>
      </c>
      <c r="H68" s="6">
        <v>1.18</v>
      </c>
      <c r="I68" s="6"/>
    </row>
    <row r="69" spans="1:9" outlineLevel="3" x14ac:dyDescent="0.2">
      <c r="A69" s="4"/>
      <c r="B69" s="4"/>
      <c r="C69" s="4" t="s">
        <v>190</v>
      </c>
      <c r="D69" s="6">
        <v>0.14000000000000001</v>
      </c>
      <c r="E69" s="6">
        <v>0.14000000000000001</v>
      </c>
      <c r="F69" s="6">
        <v>0.14000000000000001</v>
      </c>
      <c r="G69" s="6">
        <v>0.03</v>
      </c>
      <c r="H69" s="6">
        <v>0.08</v>
      </c>
      <c r="I69" s="6"/>
    </row>
    <row r="70" spans="1:9" outlineLevel="3" x14ac:dyDescent="0.2">
      <c r="A70" s="4"/>
      <c r="B70" s="4"/>
      <c r="C70" s="4" t="s">
        <v>191</v>
      </c>
      <c r="D70" s="6">
        <v>2.38</v>
      </c>
      <c r="E70" s="6">
        <v>2.38</v>
      </c>
      <c r="F70" s="6">
        <v>2.38</v>
      </c>
      <c r="G70" s="6">
        <v>0.43</v>
      </c>
      <c r="H70" s="6">
        <v>1.27</v>
      </c>
      <c r="I70" s="6"/>
    </row>
    <row r="71" spans="1:9" outlineLevel="3" x14ac:dyDescent="0.2">
      <c r="A71" s="4"/>
      <c r="B71" s="4"/>
      <c r="C71" s="4" t="s">
        <v>192</v>
      </c>
      <c r="D71" s="6">
        <v>0.55000000000000004</v>
      </c>
      <c r="E71" s="6">
        <v>0.55000000000000004</v>
      </c>
      <c r="F71" s="6">
        <v>0.55000000000000004</v>
      </c>
      <c r="G71" s="6">
        <v>0.1</v>
      </c>
      <c r="H71" s="6">
        <v>0.26</v>
      </c>
      <c r="I71" s="6"/>
    </row>
    <row r="72" spans="1:9" outlineLevel="3" x14ac:dyDescent="0.2">
      <c r="A72" s="4"/>
      <c r="B72" s="4"/>
      <c r="C72" s="4" t="s">
        <v>193</v>
      </c>
      <c r="D72" s="6">
        <v>0.93</v>
      </c>
      <c r="E72" s="6">
        <v>0.93</v>
      </c>
      <c r="F72" s="6">
        <v>0.93</v>
      </c>
      <c r="G72" s="6">
        <v>0.25</v>
      </c>
      <c r="H72" s="6">
        <v>1</v>
      </c>
      <c r="I72" s="6"/>
    </row>
    <row r="73" spans="1:9" outlineLevel="3" x14ac:dyDescent="0.2">
      <c r="A73" s="4"/>
      <c r="B73" s="4"/>
      <c r="C73" s="4" t="s">
        <v>194</v>
      </c>
      <c r="D73" s="6">
        <v>1.31</v>
      </c>
      <c r="E73" s="6">
        <v>1.31</v>
      </c>
      <c r="F73" s="6">
        <v>1.31</v>
      </c>
      <c r="G73" s="6">
        <v>0.39</v>
      </c>
      <c r="H73" s="6">
        <v>1.1399999999999999</v>
      </c>
      <c r="I73" s="6"/>
    </row>
    <row r="74" spans="1:9" outlineLevel="3" x14ac:dyDescent="0.2">
      <c r="A74" s="4"/>
      <c r="B74" s="4"/>
      <c r="C74" s="4" t="s">
        <v>195</v>
      </c>
      <c r="D74" s="6">
        <v>0.39</v>
      </c>
      <c r="E74" s="6">
        <v>0.39</v>
      </c>
      <c r="F74" s="6">
        <v>0.39</v>
      </c>
      <c r="G74" s="6">
        <v>7.0000000000000007E-2</v>
      </c>
      <c r="H74" s="6">
        <v>0.21</v>
      </c>
      <c r="I74" s="6"/>
    </row>
    <row r="75" spans="1:9" outlineLevel="3" x14ac:dyDescent="0.2">
      <c r="A75" s="4"/>
      <c r="B75" s="4"/>
      <c r="C75" s="4" t="s">
        <v>196</v>
      </c>
      <c r="D75" s="6">
        <v>1.18</v>
      </c>
      <c r="E75" s="6">
        <v>1.18</v>
      </c>
      <c r="F75" s="6">
        <v>1.18</v>
      </c>
      <c r="G75" s="6">
        <v>0.28000000000000003</v>
      </c>
      <c r="H75" s="6">
        <v>0.78</v>
      </c>
      <c r="I75" s="6"/>
    </row>
    <row r="76" spans="1:9" outlineLevel="3" x14ac:dyDescent="0.2">
      <c r="A76" s="4"/>
      <c r="B76" s="4"/>
      <c r="C76" s="4" t="s">
        <v>197</v>
      </c>
      <c r="D76" s="6">
        <v>2.5499999999999998</v>
      </c>
      <c r="E76" s="6">
        <v>2.5499999999999998</v>
      </c>
      <c r="F76" s="6">
        <v>2.5499999999999998</v>
      </c>
      <c r="G76" s="6">
        <v>0.59</v>
      </c>
      <c r="H76" s="6">
        <v>1.48</v>
      </c>
      <c r="I76" s="6"/>
    </row>
    <row r="77" spans="1:9" outlineLevel="3" x14ac:dyDescent="0.2">
      <c r="A77" s="4"/>
      <c r="B77" s="4"/>
      <c r="C77" s="4" t="s">
        <v>198</v>
      </c>
      <c r="D77" s="6">
        <v>0.32</v>
      </c>
      <c r="E77" s="6">
        <v>0.32</v>
      </c>
      <c r="F77" s="6">
        <v>0.32</v>
      </c>
      <c r="G77" s="6">
        <v>0.06</v>
      </c>
      <c r="H77" s="6">
        <v>0.16</v>
      </c>
      <c r="I77" s="6"/>
    </row>
    <row r="78" spans="1:9" outlineLevel="3" x14ac:dyDescent="0.2">
      <c r="A78" s="4"/>
      <c r="B78" s="4"/>
      <c r="C78" s="4" t="s">
        <v>199</v>
      </c>
      <c r="D78" s="6">
        <v>0.5</v>
      </c>
      <c r="E78" s="6">
        <v>0.5</v>
      </c>
      <c r="F78" s="6">
        <v>0.5</v>
      </c>
      <c r="G78" s="6">
        <v>0.1</v>
      </c>
      <c r="H78" s="6">
        <v>0.26</v>
      </c>
      <c r="I78" s="6"/>
    </row>
    <row r="79" spans="1:9" outlineLevel="3" x14ac:dyDescent="0.2">
      <c r="A79" s="4"/>
      <c r="B79" s="4"/>
      <c r="C79" s="4" t="s">
        <v>200</v>
      </c>
      <c r="D79" s="6">
        <v>1.1499999999999999</v>
      </c>
      <c r="E79" s="6">
        <v>1.1499999999999999</v>
      </c>
      <c r="F79" s="6">
        <v>1.1499999999999999</v>
      </c>
      <c r="G79" s="6">
        <v>0.28000000000000003</v>
      </c>
      <c r="H79" s="6">
        <v>1.0900000000000001</v>
      </c>
      <c r="I79" s="6"/>
    </row>
    <row r="80" spans="1:9" outlineLevel="3" x14ac:dyDescent="0.2">
      <c r="A80" s="4"/>
      <c r="B80" s="4"/>
      <c r="C80" s="4" t="s">
        <v>201</v>
      </c>
      <c r="D80" s="6">
        <v>2.4300000000000002</v>
      </c>
      <c r="E80" s="6">
        <v>2.4300000000000002</v>
      </c>
      <c r="F80" s="6">
        <v>2.4300000000000002</v>
      </c>
      <c r="G80" s="6">
        <v>0.6</v>
      </c>
      <c r="H80" s="6">
        <v>1.86</v>
      </c>
      <c r="I80" s="6"/>
    </row>
    <row r="81" spans="1:9" outlineLevel="3" x14ac:dyDescent="0.2">
      <c r="A81" s="4"/>
      <c r="B81" s="4"/>
      <c r="C81" s="4" t="s">
        <v>202</v>
      </c>
      <c r="D81" s="6">
        <v>0.63</v>
      </c>
      <c r="E81" s="6">
        <v>0.63</v>
      </c>
      <c r="F81" s="6">
        <v>0.63</v>
      </c>
      <c r="G81" s="6">
        <v>0.11</v>
      </c>
      <c r="H81" s="6">
        <v>0.32</v>
      </c>
      <c r="I81" s="6"/>
    </row>
    <row r="82" spans="1:9" outlineLevel="3" x14ac:dyDescent="0.2">
      <c r="A82" s="4"/>
      <c r="B82" s="4"/>
      <c r="C82" s="4" t="s">
        <v>203</v>
      </c>
      <c r="D82" s="6">
        <v>2.04</v>
      </c>
      <c r="E82" s="6">
        <v>2.04</v>
      </c>
      <c r="F82" s="6">
        <v>2.04</v>
      </c>
      <c r="G82" s="6">
        <v>0.37</v>
      </c>
      <c r="H82" s="6">
        <v>1.0900000000000001</v>
      </c>
      <c r="I82" s="6"/>
    </row>
    <row r="83" spans="1:9" outlineLevel="3" x14ac:dyDescent="0.2">
      <c r="A83" s="4"/>
      <c r="B83" s="4"/>
      <c r="C83" s="4" t="s">
        <v>204</v>
      </c>
      <c r="D83" s="6">
        <v>2.57</v>
      </c>
      <c r="E83" s="6">
        <v>2.57</v>
      </c>
      <c r="F83" s="6">
        <v>2.57</v>
      </c>
      <c r="G83" s="6">
        <v>0.74</v>
      </c>
      <c r="H83" s="6">
        <v>2.36</v>
      </c>
      <c r="I83" s="6"/>
    </row>
    <row r="84" spans="1:9" outlineLevel="3" x14ac:dyDescent="0.2">
      <c r="A84" s="4"/>
      <c r="B84" s="4"/>
      <c r="C84" s="4" t="s">
        <v>205</v>
      </c>
      <c r="D84" s="6">
        <v>2.4</v>
      </c>
      <c r="E84" s="6">
        <v>2.4</v>
      </c>
      <c r="F84" s="6">
        <v>2.4</v>
      </c>
      <c r="G84" s="6">
        <v>0.45</v>
      </c>
      <c r="H84" s="6">
        <v>1.19</v>
      </c>
      <c r="I84" s="6"/>
    </row>
    <row r="85" spans="1:9" outlineLevel="2" x14ac:dyDescent="0.2">
      <c r="A85" s="4"/>
      <c r="B85" s="9" t="s">
        <v>206</v>
      </c>
      <c r="C85" s="9"/>
      <c r="D85" s="6">
        <v>7.69</v>
      </c>
      <c r="E85" s="6">
        <v>7.69</v>
      </c>
      <c r="F85" s="6">
        <v>7.69</v>
      </c>
      <c r="G85" s="6">
        <v>1.33</v>
      </c>
      <c r="H85" s="6">
        <v>6.01</v>
      </c>
      <c r="I85" s="6"/>
    </row>
    <row r="86" spans="1:9" outlineLevel="3" x14ac:dyDescent="0.2">
      <c r="A86" s="4"/>
      <c r="B86" s="4"/>
      <c r="C86" s="4" t="s">
        <v>207</v>
      </c>
      <c r="D86" s="6">
        <v>0.23</v>
      </c>
      <c r="E86" s="6">
        <v>0.23</v>
      </c>
      <c r="F86" s="6">
        <v>0.23</v>
      </c>
      <c r="G86" s="6">
        <v>0.05</v>
      </c>
      <c r="H86" s="6">
        <v>0.16</v>
      </c>
      <c r="I86" s="6"/>
    </row>
    <row r="87" spans="1:9" outlineLevel="3" x14ac:dyDescent="0.2">
      <c r="A87" s="4"/>
      <c r="B87" s="4"/>
      <c r="C87" s="4" t="s">
        <v>208</v>
      </c>
      <c r="D87" s="6">
        <v>0.54</v>
      </c>
      <c r="E87" s="6">
        <v>0.54</v>
      </c>
      <c r="F87" s="6">
        <v>0.54</v>
      </c>
      <c r="G87" s="6">
        <v>0.11</v>
      </c>
      <c r="H87" s="6">
        <v>0.43</v>
      </c>
      <c r="I87" s="6"/>
    </row>
    <row r="88" spans="1:9" outlineLevel="3" x14ac:dyDescent="0.2">
      <c r="A88" s="4"/>
      <c r="B88" s="4"/>
      <c r="C88" s="4" t="s">
        <v>209</v>
      </c>
      <c r="D88" s="6">
        <v>0.2</v>
      </c>
      <c r="E88" s="6">
        <v>0.2</v>
      </c>
      <c r="F88" s="6">
        <v>0.2</v>
      </c>
      <c r="G88" s="6">
        <v>0.04</v>
      </c>
      <c r="H88" s="6">
        <v>0.15</v>
      </c>
      <c r="I88" s="6"/>
    </row>
    <row r="89" spans="1:9" outlineLevel="3" x14ac:dyDescent="0.2">
      <c r="A89" s="4"/>
      <c r="B89" s="4"/>
      <c r="C89" s="4" t="s">
        <v>210</v>
      </c>
      <c r="D89" s="6">
        <v>0.4</v>
      </c>
      <c r="E89" s="6">
        <v>0.4</v>
      </c>
      <c r="F89" s="6">
        <v>0.4</v>
      </c>
      <c r="G89" s="6">
        <v>0.08</v>
      </c>
      <c r="H89" s="6">
        <v>0.31</v>
      </c>
      <c r="I89" s="6"/>
    </row>
    <row r="90" spans="1:9" outlineLevel="3" x14ac:dyDescent="0.2">
      <c r="A90" s="4"/>
      <c r="B90" s="4"/>
      <c r="C90" s="4" t="s">
        <v>211</v>
      </c>
      <c r="D90" s="6">
        <v>0.32</v>
      </c>
      <c r="E90" s="6">
        <v>0.32</v>
      </c>
      <c r="F90" s="6">
        <v>0.32</v>
      </c>
      <c r="G90" s="6">
        <v>0.06</v>
      </c>
      <c r="H90" s="6">
        <v>0.24</v>
      </c>
      <c r="I90" s="6"/>
    </row>
    <row r="91" spans="1:9" outlineLevel="3" x14ac:dyDescent="0.2">
      <c r="A91" s="4"/>
      <c r="B91" s="4"/>
      <c r="C91" s="4" t="s">
        <v>212</v>
      </c>
      <c r="D91" s="6">
        <v>1.07</v>
      </c>
      <c r="E91" s="6">
        <v>1.07</v>
      </c>
      <c r="F91" s="6">
        <v>1.07</v>
      </c>
      <c r="G91" s="6">
        <v>0.21</v>
      </c>
      <c r="H91" s="6">
        <v>0.8</v>
      </c>
      <c r="I91" s="6"/>
    </row>
    <row r="92" spans="1:9" outlineLevel="3" x14ac:dyDescent="0.2">
      <c r="A92" s="4"/>
      <c r="B92" s="4"/>
      <c r="C92" s="4" t="s">
        <v>213</v>
      </c>
      <c r="D92" s="6">
        <v>0.39</v>
      </c>
      <c r="E92" s="6">
        <v>0.39</v>
      </c>
      <c r="F92" s="6">
        <v>0.39</v>
      </c>
      <c r="G92" s="6">
        <v>0.09</v>
      </c>
      <c r="H92" s="6">
        <v>0.32</v>
      </c>
      <c r="I92" s="6"/>
    </row>
    <row r="93" spans="1:9" outlineLevel="3" x14ac:dyDescent="0.2">
      <c r="A93" s="4"/>
      <c r="B93" s="4"/>
      <c r="C93" s="4" t="s">
        <v>214</v>
      </c>
      <c r="D93" s="6">
        <v>0.33</v>
      </c>
      <c r="E93" s="6">
        <v>0.33</v>
      </c>
      <c r="F93" s="6">
        <v>0.33</v>
      </c>
      <c r="G93" s="6">
        <v>7.0000000000000007E-2</v>
      </c>
      <c r="H93" s="6">
        <v>0.28000000000000003</v>
      </c>
      <c r="I93" s="6"/>
    </row>
    <row r="94" spans="1:9" outlineLevel="3" x14ac:dyDescent="0.2">
      <c r="A94" s="4"/>
      <c r="B94" s="4"/>
      <c r="C94" s="4" t="s">
        <v>215</v>
      </c>
      <c r="D94" s="6">
        <v>0.3</v>
      </c>
      <c r="E94" s="6">
        <v>0.3</v>
      </c>
      <c r="F94" s="6">
        <v>0.3</v>
      </c>
      <c r="G94" s="6">
        <v>0.06</v>
      </c>
      <c r="H94" s="6">
        <v>0.23</v>
      </c>
      <c r="I94" s="6"/>
    </row>
    <row r="95" spans="1:9" outlineLevel="3" x14ac:dyDescent="0.2">
      <c r="A95" s="4"/>
      <c r="B95" s="4"/>
      <c r="C95" s="4" t="s">
        <v>216</v>
      </c>
      <c r="D95" s="6">
        <v>0.49</v>
      </c>
      <c r="E95" s="6">
        <v>0.49</v>
      </c>
      <c r="F95" s="6">
        <v>0.49</v>
      </c>
      <c r="G95" s="6">
        <v>0.11</v>
      </c>
      <c r="H95" s="6">
        <v>0.45</v>
      </c>
      <c r="I95" s="6"/>
    </row>
    <row r="96" spans="1:9" outlineLevel="3" x14ac:dyDescent="0.2">
      <c r="A96" s="4"/>
      <c r="B96" s="4"/>
      <c r="C96" s="4" t="s">
        <v>217</v>
      </c>
      <c r="D96" s="6">
        <v>1.1399999999999999</v>
      </c>
      <c r="E96" s="6">
        <v>1.1399999999999999</v>
      </c>
      <c r="F96" s="6">
        <v>1.1399999999999999</v>
      </c>
      <c r="G96" s="6">
        <v>0.26</v>
      </c>
      <c r="H96" s="6">
        <v>0.97</v>
      </c>
      <c r="I96" s="6"/>
    </row>
    <row r="97" spans="1:9" outlineLevel="3" x14ac:dyDescent="0.2">
      <c r="A97" s="4"/>
      <c r="B97" s="4"/>
      <c r="C97" s="4" t="s">
        <v>218</v>
      </c>
      <c r="D97" s="6">
        <v>0.45</v>
      </c>
      <c r="E97" s="6">
        <v>0.45</v>
      </c>
      <c r="F97" s="6">
        <v>0.45</v>
      </c>
      <c r="G97" s="6">
        <v>0.09</v>
      </c>
      <c r="H97" s="6">
        <v>0.32</v>
      </c>
      <c r="I97" s="6"/>
    </row>
    <row r="98" spans="1:9" outlineLevel="3" x14ac:dyDescent="0.2">
      <c r="A98" s="4"/>
      <c r="B98" s="4"/>
      <c r="C98" s="4" t="s">
        <v>219</v>
      </c>
      <c r="D98" s="6">
        <v>1</v>
      </c>
      <c r="E98" s="6">
        <v>1</v>
      </c>
      <c r="F98" s="6">
        <v>1</v>
      </c>
      <c r="G98" s="6">
        <v>0.2</v>
      </c>
      <c r="H98" s="6">
        <v>0.77</v>
      </c>
      <c r="I98" s="6"/>
    </row>
    <row r="99" spans="1:9" outlineLevel="3" x14ac:dyDescent="0.2">
      <c r="A99" s="4"/>
      <c r="B99" s="4"/>
      <c r="C99" s="4" t="s">
        <v>220</v>
      </c>
      <c r="D99" s="6">
        <v>0.37</v>
      </c>
      <c r="E99" s="6">
        <v>0.37</v>
      </c>
      <c r="F99" s="6">
        <v>0.37</v>
      </c>
      <c r="G99" s="6">
        <v>7.0000000000000007E-2</v>
      </c>
      <c r="H99" s="6">
        <v>0.26</v>
      </c>
      <c r="I99" s="6"/>
    </row>
    <row r="100" spans="1:9" outlineLevel="3" x14ac:dyDescent="0.2">
      <c r="A100" s="4"/>
      <c r="B100" s="4"/>
      <c r="C100" s="4" t="s">
        <v>221</v>
      </c>
      <c r="D100" s="6">
        <v>0.45</v>
      </c>
      <c r="E100" s="6">
        <v>0.45</v>
      </c>
      <c r="F100" s="6">
        <v>0.45</v>
      </c>
      <c r="G100" s="6">
        <v>0.09</v>
      </c>
      <c r="H100" s="6">
        <v>0.32</v>
      </c>
      <c r="I100" s="6"/>
    </row>
    <row r="101" spans="1:9" outlineLevel="2" x14ac:dyDescent="0.2">
      <c r="A101" s="4"/>
      <c r="B101" s="9" t="s">
        <v>222</v>
      </c>
      <c r="C101" s="9"/>
      <c r="D101" s="6">
        <v>4.51</v>
      </c>
      <c r="E101" s="6">
        <v>4.51</v>
      </c>
      <c r="F101" s="6">
        <v>4.51</v>
      </c>
      <c r="G101" s="6">
        <v>1.7</v>
      </c>
      <c r="H101" s="6">
        <v>5.59</v>
      </c>
      <c r="I101" s="6"/>
    </row>
    <row r="102" spans="1:9" outlineLevel="3" x14ac:dyDescent="0.2">
      <c r="A102" s="4"/>
      <c r="B102" s="4"/>
      <c r="C102" s="4" t="s">
        <v>223</v>
      </c>
      <c r="D102" s="6">
        <v>1.85</v>
      </c>
      <c r="E102" s="6">
        <v>1.85</v>
      </c>
      <c r="F102" s="6">
        <v>1.85</v>
      </c>
      <c r="G102" s="6">
        <v>0.72</v>
      </c>
      <c r="H102" s="6">
        <v>2.23</v>
      </c>
      <c r="I102" s="6"/>
    </row>
    <row r="103" spans="1:9" outlineLevel="3" x14ac:dyDescent="0.2">
      <c r="A103" s="4"/>
      <c r="B103" s="4"/>
      <c r="C103" s="4" t="s">
        <v>224</v>
      </c>
      <c r="D103" s="6">
        <v>2.65</v>
      </c>
      <c r="E103" s="6">
        <v>2.65</v>
      </c>
      <c r="F103" s="6">
        <v>2.65</v>
      </c>
      <c r="G103" s="6">
        <v>1.05</v>
      </c>
      <c r="H103" s="6">
        <v>3.36</v>
      </c>
      <c r="I103" s="6"/>
    </row>
    <row r="104" spans="1:9" outlineLevel="2" x14ac:dyDescent="0.2">
      <c r="A104" s="4"/>
      <c r="B104" s="9" t="s">
        <v>225</v>
      </c>
      <c r="C104" s="9"/>
      <c r="D104" s="6">
        <v>3.2</v>
      </c>
      <c r="E104" s="6">
        <v>3.2</v>
      </c>
      <c r="F104" s="6">
        <v>3.2</v>
      </c>
      <c r="G104" s="6">
        <v>0.72</v>
      </c>
      <c r="H104" s="6">
        <v>3.67</v>
      </c>
      <c r="I104" s="6"/>
    </row>
    <row r="105" spans="1:9" outlineLevel="3" x14ac:dyDescent="0.2">
      <c r="A105" s="4"/>
      <c r="B105" s="4"/>
      <c r="C105" s="4" t="s">
        <v>226</v>
      </c>
      <c r="D105" s="6">
        <v>0.55000000000000004</v>
      </c>
      <c r="E105" s="6">
        <v>0.55000000000000004</v>
      </c>
      <c r="F105" s="6">
        <v>0.55000000000000004</v>
      </c>
      <c r="G105" s="6">
        <v>0.16</v>
      </c>
      <c r="H105" s="6">
        <v>0.74</v>
      </c>
      <c r="I105" s="6"/>
    </row>
    <row r="106" spans="1:9" outlineLevel="3" x14ac:dyDescent="0.2">
      <c r="A106" s="4"/>
      <c r="B106" s="4"/>
      <c r="C106" s="4" t="s">
        <v>227</v>
      </c>
      <c r="D106" s="6">
        <v>0.25</v>
      </c>
      <c r="E106" s="6">
        <v>0.25</v>
      </c>
      <c r="F106" s="6">
        <v>0.25</v>
      </c>
      <c r="G106" s="6">
        <v>7.0000000000000007E-2</v>
      </c>
      <c r="H106" s="6">
        <v>0.33</v>
      </c>
      <c r="I106" s="6"/>
    </row>
    <row r="107" spans="1:9" outlineLevel="3" x14ac:dyDescent="0.2">
      <c r="A107" s="4"/>
      <c r="B107" s="4"/>
      <c r="C107" s="4" t="s">
        <v>228</v>
      </c>
      <c r="D107" s="6">
        <v>0.6</v>
      </c>
      <c r="E107" s="6">
        <v>0.6</v>
      </c>
      <c r="F107" s="6">
        <v>0.6</v>
      </c>
      <c r="G107" s="6">
        <v>0.19</v>
      </c>
      <c r="H107" s="6">
        <v>0.85</v>
      </c>
      <c r="I107" s="6"/>
    </row>
    <row r="108" spans="1:9" outlineLevel="3" x14ac:dyDescent="0.2">
      <c r="A108" s="4"/>
      <c r="B108" s="4"/>
      <c r="C108" s="4" t="s">
        <v>229</v>
      </c>
      <c r="D108" s="6">
        <v>1.8</v>
      </c>
      <c r="E108" s="6">
        <v>1.8</v>
      </c>
      <c r="F108" s="6">
        <v>1.8</v>
      </c>
      <c r="G108" s="6">
        <v>0.48</v>
      </c>
      <c r="H108" s="6">
        <v>1.75</v>
      </c>
      <c r="I108" s="6"/>
    </row>
    <row r="109" spans="1:9" outlineLevel="2" x14ac:dyDescent="0.2">
      <c r="A109" s="4"/>
      <c r="B109" s="9" t="s">
        <v>230</v>
      </c>
      <c r="C109" s="9"/>
      <c r="D109" s="6">
        <v>0.26</v>
      </c>
      <c r="E109" s="6">
        <v>0.26</v>
      </c>
      <c r="F109" s="6">
        <v>0.26</v>
      </c>
      <c r="G109" s="6">
        <v>0.06</v>
      </c>
      <c r="H109" s="6">
        <v>0.21</v>
      </c>
      <c r="I109" s="6"/>
    </row>
    <row r="110" spans="1:9" outlineLevel="3" x14ac:dyDescent="0.2">
      <c r="A110" s="4"/>
      <c r="B110" s="4"/>
      <c r="C110" s="4" t="s">
        <v>231</v>
      </c>
      <c r="D110" s="6">
        <v>0.26</v>
      </c>
      <c r="E110" s="6">
        <v>0.26</v>
      </c>
      <c r="F110" s="6">
        <v>0.26</v>
      </c>
      <c r="G110" s="6">
        <v>0.06</v>
      </c>
      <c r="H110" s="6">
        <v>0.21</v>
      </c>
      <c r="I110" s="6"/>
    </row>
    <row r="111" spans="1:9" outlineLevel="2" x14ac:dyDescent="0.2">
      <c r="A111" s="4"/>
      <c r="B111" s="9" t="s">
        <v>232</v>
      </c>
      <c r="C111" s="9"/>
      <c r="D111" s="6">
        <v>0.78</v>
      </c>
      <c r="E111" s="6">
        <v>0.78</v>
      </c>
      <c r="F111" s="6">
        <v>0.78</v>
      </c>
      <c r="G111" s="6">
        <v>0.22</v>
      </c>
      <c r="H111" s="6">
        <v>0.92</v>
      </c>
      <c r="I111" s="6"/>
    </row>
    <row r="112" spans="1:9" outlineLevel="3" x14ac:dyDescent="0.2">
      <c r="A112" s="4"/>
      <c r="B112" s="4"/>
      <c r="C112" s="4" t="s">
        <v>233</v>
      </c>
      <c r="D112" s="6">
        <v>0.78</v>
      </c>
      <c r="E112" s="6">
        <v>0.78</v>
      </c>
      <c r="F112" s="6">
        <v>0.78</v>
      </c>
      <c r="G112" s="6">
        <v>0.22</v>
      </c>
      <c r="H112" s="6">
        <v>0.92</v>
      </c>
      <c r="I112" s="6"/>
    </row>
    <row r="113" spans="1:9" outlineLevel="2" x14ac:dyDescent="0.2">
      <c r="A113" s="4"/>
      <c r="B113" s="9" t="s">
        <v>234</v>
      </c>
      <c r="C113" s="9"/>
      <c r="D113" s="6">
        <v>18.54</v>
      </c>
      <c r="E113" s="6">
        <v>18.54</v>
      </c>
      <c r="F113" s="6">
        <v>18.54</v>
      </c>
      <c r="G113" s="6">
        <v>3.91</v>
      </c>
      <c r="H113" s="6">
        <v>21.21</v>
      </c>
      <c r="I113" s="6"/>
    </row>
    <row r="114" spans="1:9" outlineLevel="3" x14ac:dyDescent="0.2">
      <c r="A114" s="4"/>
      <c r="B114" s="4"/>
      <c r="C114" s="4" t="s">
        <v>235</v>
      </c>
      <c r="D114" s="6">
        <v>0.86</v>
      </c>
      <c r="E114" s="6">
        <v>0.86</v>
      </c>
      <c r="F114" s="6">
        <v>0.86</v>
      </c>
      <c r="G114" s="6">
        <v>0.24</v>
      </c>
      <c r="H114" s="6">
        <v>0.87</v>
      </c>
      <c r="I114" s="6"/>
    </row>
    <row r="115" spans="1:9" outlineLevel="3" x14ac:dyDescent="0.2">
      <c r="A115" s="4"/>
      <c r="B115" s="4"/>
      <c r="C115" s="4" t="s">
        <v>236</v>
      </c>
      <c r="D115" s="6">
        <v>0.49</v>
      </c>
      <c r="E115" s="6">
        <v>0.49</v>
      </c>
      <c r="F115" s="6">
        <v>0.49</v>
      </c>
      <c r="G115" s="6">
        <v>0.15</v>
      </c>
      <c r="H115" s="6">
        <v>0.65</v>
      </c>
      <c r="I115" s="6"/>
    </row>
    <row r="116" spans="1:9" outlineLevel="3" x14ac:dyDescent="0.2">
      <c r="A116" s="4"/>
      <c r="B116" s="4"/>
      <c r="C116" s="4" t="s">
        <v>237</v>
      </c>
      <c r="D116" s="6">
        <v>2.44</v>
      </c>
      <c r="E116" s="6">
        <v>2.44</v>
      </c>
      <c r="F116" s="6">
        <v>2.44</v>
      </c>
      <c r="G116" s="6">
        <v>0.68</v>
      </c>
      <c r="H116" s="6">
        <v>2.61</v>
      </c>
      <c r="I116" s="6"/>
    </row>
    <row r="117" spans="1:9" outlineLevel="3" x14ac:dyDescent="0.2">
      <c r="A117" s="4"/>
      <c r="B117" s="4"/>
      <c r="C117" s="4" t="s">
        <v>238</v>
      </c>
      <c r="D117" s="6">
        <v>0.53</v>
      </c>
      <c r="E117" s="6">
        <v>0.53</v>
      </c>
      <c r="F117" s="6">
        <v>0.53</v>
      </c>
      <c r="G117" s="6">
        <v>0.14000000000000001</v>
      </c>
      <c r="H117" s="6">
        <v>0.47</v>
      </c>
      <c r="I117" s="6"/>
    </row>
    <row r="118" spans="1:9" outlineLevel="3" x14ac:dyDescent="0.2">
      <c r="A118" s="4"/>
      <c r="B118" s="4"/>
      <c r="C118" s="4" t="s">
        <v>239</v>
      </c>
      <c r="D118" s="6">
        <v>1.82</v>
      </c>
      <c r="E118" s="6">
        <v>1.82</v>
      </c>
      <c r="F118" s="6">
        <v>1.82</v>
      </c>
      <c r="G118" s="6">
        <v>0.42</v>
      </c>
      <c r="H118" s="6">
        <v>1.8</v>
      </c>
      <c r="I118" s="6"/>
    </row>
    <row r="119" spans="1:9" outlineLevel="3" x14ac:dyDescent="0.2">
      <c r="A119" s="4"/>
      <c r="B119" s="4"/>
      <c r="C119" s="4" t="s">
        <v>240</v>
      </c>
      <c r="D119" s="6">
        <v>0.15</v>
      </c>
      <c r="E119" s="6">
        <v>0.15</v>
      </c>
      <c r="F119" s="6">
        <v>0.15</v>
      </c>
      <c r="G119" s="6">
        <v>0.04</v>
      </c>
      <c r="H119" s="6">
        <v>0.17</v>
      </c>
      <c r="I119" s="6"/>
    </row>
    <row r="120" spans="1:9" outlineLevel="3" x14ac:dyDescent="0.2">
      <c r="A120" s="4"/>
      <c r="B120" s="4"/>
      <c r="C120" s="4" t="s">
        <v>241</v>
      </c>
      <c r="D120" s="6">
        <v>1.97</v>
      </c>
      <c r="E120" s="6">
        <v>1.97</v>
      </c>
      <c r="F120" s="6">
        <v>1.97</v>
      </c>
      <c r="G120" s="6">
        <v>0.71</v>
      </c>
      <c r="H120" s="6">
        <v>3.01</v>
      </c>
      <c r="I120" s="6"/>
    </row>
    <row r="121" spans="1:9" outlineLevel="3" x14ac:dyDescent="0.2">
      <c r="A121" s="4"/>
      <c r="B121" s="4"/>
      <c r="C121" s="4" t="s">
        <v>242</v>
      </c>
      <c r="D121" s="6">
        <v>1.94</v>
      </c>
      <c r="E121" s="6">
        <v>1.94</v>
      </c>
      <c r="F121" s="6">
        <v>1.94</v>
      </c>
      <c r="G121" s="6">
        <v>0.49</v>
      </c>
      <c r="H121" s="6">
        <v>1.92</v>
      </c>
      <c r="I121" s="6"/>
    </row>
    <row r="122" spans="1:9" outlineLevel="3" x14ac:dyDescent="0.2">
      <c r="A122" s="4"/>
      <c r="B122" s="4"/>
      <c r="C122" s="4" t="s">
        <v>243</v>
      </c>
      <c r="D122" s="6">
        <v>0.2</v>
      </c>
      <c r="E122" s="6">
        <v>0.2</v>
      </c>
      <c r="F122" s="6">
        <v>0.2</v>
      </c>
      <c r="G122" s="6">
        <v>7.0000000000000007E-2</v>
      </c>
      <c r="H122" s="6">
        <v>0.3</v>
      </c>
      <c r="I122" s="6"/>
    </row>
    <row r="123" spans="1:9" outlineLevel="3" x14ac:dyDescent="0.2">
      <c r="A123" s="4"/>
      <c r="B123" s="4"/>
      <c r="C123" s="4" t="s">
        <v>244</v>
      </c>
      <c r="D123" s="6">
        <v>0.66</v>
      </c>
      <c r="E123" s="6">
        <v>0.66</v>
      </c>
      <c r="F123" s="6">
        <v>0.66</v>
      </c>
      <c r="G123" s="6">
        <v>0.21</v>
      </c>
      <c r="H123" s="6">
        <v>0.77</v>
      </c>
      <c r="I123" s="6"/>
    </row>
    <row r="124" spans="1:9" outlineLevel="3" x14ac:dyDescent="0.2">
      <c r="A124" s="4"/>
      <c r="B124" s="4"/>
      <c r="C124" s="4" t="s">
        <v>245</v>
      </c>
      <c r="D124" s="6">
        <v>2.4700000000000002</v>
      </c>
      <c r="E124" s="6">
        <v>2.4700000000000002</v>
      </c>
      <c r="F124" s="6">
        <v>2.4700000000000002</v>
      </c>
      <c r="G124" s="6">
        <v>0.68</v>
      </c>
      <c r="H124" s="6">
        <v>2.4300000000000002</v>
      </c>
      <c r="I124" s="6"/>
    </row>
    <row r="125" spans="1:9" outlineLevel="3" x14ac:dyDescent="0.2">
      <c r="A125" s="4"/>
      <c r="B125" s="4"/>
      <c r="C125" s="4" t="s">
        <v>246</v>
      </c>
      <c r="D125" s="6">
        <v>1.1100000000000001</v>
      </c>
      <c r="E125" s="6">
        <v>1.1100000000000001</v>
      </c>
      <c r="F125" s="6">
        <v>1.1100000000000001</v>
      </c>
      <c r="G125" s="6">
        <v>0.36</v>
      </c>
      <c r="H125" s="6">
        <v>1.31</v>
      </c>
      <c r="I125" s="6"/>
    </row>
    <row r="126" spans="1:9" outlineLevel="3" x14ac:dyDescent="0.2">
      <c r="A126" s="4"/>
      <c r="B126" s="4"/>
      <c r="C126" s="4" t="s">
        <v>247</v>
      </c>
      <c r="D126" s="6">
        <v>0.34</v>
      </c>
      <c r="E126" s="6">
        <v>0.34</v>
      </c>
      <c r="F126" s="6">
        <v>0.34</v>
      </c>
      <c r="G126" s="6">
        <v>0.09</v>
      </c>
      <c r="H126" s="6">
        <v>0.33</v>
      </c>
      <c r="I126" s="6"/>
    </row>
    <row r="127" spans="1:9" outlineLevel="3" x14ac:dyDescent="0.2">
      <c r="A127" s="4"/>
      <c r="B127" s="4"/>
      <c r="C127" s="4" t="s">
        <v>248</v>
      </c>
      <c r="D127" s="6">
        <v>1.1000000000000001</v>
      </c>
      <c r="E127" s="6">
        <v>1.1000000000000001</v>
      </c>
      <c r="F127" s="6">
        <v>1.1000000000000001</v>
      </c>
      <c r="G127" s="6">
        <v>0.41</v>
      </c>
      <c r="H127" s="6">
        <v>1.71</v>
      </c>
      <c r="I127" s="6"/>
    </row>
    <row r="128" spans="1:9" outlineLevel="3" x14ac:dyDescent="0.2">
      <c r="A128" s="4"/>
      <c r="B128" s="4"/>
      <c r="C128" s="4" t="s">
        <v>249</v>
      </c>
      <c r="D128" s="6">
        <v>1.39</v>
      </c>
      <c r="E128" s="6">
        <v>1.39</v>
      </c>
      <c r="F128" s="6">
        <v>1.39</v>
      </c>
      <c r="G128" s="6">
        <v>0.41</v>
      </c>
      <c r="H128" s="6">
        <v>1.7</v>
      </c>
      <c r="I128" s="6"/>
    </row>
    <row r="129" spans="1:9" outlineLevel="3" x14ac:dyDescent="0.2">
      <c r="A129" s="4"/>
      <c r="B129" s="4"/>
      <c r="C129" s="4" t="s">
        <v>250</v>
      </c>
      <c r="D129" s="6">
        <v>1.07</v>
      </c>
      <c r="E129" s="6">
        <v>1.07</v>
      </c>
      <c r="F129" s="6">
        <v>1.07</v>
      </c>
      <c r="G129" s="6">
        <v>0.28999999999999998</v>
      </c>
      <c r="H129" s="6">
        <v>1.1599999999999999</v>
      </c>
      <c r="I129" s="6"/>
    </row>
    <row r="130" spans="1:9" outlineLevel="2" x14ac:dyDescent="0.2">
      <c r="A130" s="4"/>
      <c r="B130" s="9" t="s">
        <v>251</v>
      </c>
      <c r="C130" s="9"/>
      <c r="D130" s="6">
        <v>2.7</v>
      </c>
      <c r="E130" s="6">
        <v>2.7</v>
      </c>
      <c r="F130" s="6">
        <v>2.7</v>
      </c>
      <c r="G130" s="6">
        <v>0.67</v>
      </c>
      <c r="H130" s="6">
        <v>2.96</v>
      </c>
      <c r="I130" s="6"/>
    </row>
    <row r="131" spans="1:9" outlineLevel="3" x14ac:dyDescent="0.2">
      <c r="A131" s="4"/>
      <c r="B131" s="4"/>
      <c r="C131" s="4" t="s">
        <v>252</v>
      </c>
      <c r="D131" s="6">
        <v>0.99</v>
      </c>
      <c r="E131" s="6">
        <v>0.99</v>
      </c>
      <c r="F131" s="6">
        <v>0.99</v>
      </c>
      <c r="G131" s="6">
        <v>0.25</v>
      </c>
      <c r="H131" s="6">
        <v>0.99</v>
      </c>
      <c r="I131" s="6"/>
    </row>
    <row r="132" spans="1:9" outlineLevel="3" x14ac:dyDescent="0.2">
      <c r="A132" s="4"/>
      <c r="B132" s="4"/>
      <c r="C132" s="4" t="s">
        <v>253</v>
      </c>
      <c r="D132" s="6">
        <v>1.71</v>
      </c>
      <c r="E132" s="6">
        <v>1.71</v>
      </c>
      <c r="F132" s="6">
        <v>1.71</v>
      </c>
      <c r="G132" s="6">
        <v>0.48</v>
      </c>
      <c r="H132" s="6">
        <v>1.97</v>
      </c>
      <c r="I132" s="6"/>
    </row>
    <row r="135" spans="1:9" ht="65" customHeight="1" x14ac:dyDescent="0.2">
      <c r="A135" s="169" t="s">
        <v>254</v>
      </c>
      <c r="B135" s="170"/>
      <c r="C135" s="170"/>
      <c r="D135" s="170"/>
      <c r="E135" s="170"/>
      <c r="F135" s="170"/>
      <c r="G135" s="170"/>
      <c r="H135" s="170"/>
      <c r="I135" s="170"/>
    </row>
  </sheetData>
  <mergeCells count="12">
    <mergeCell ref="D13:E13"/>
    <mergeCell ref="A135:I135"/>
    <mergeCell ref="D7:I7"/>
    <mergeCell ref="D8:I8"/>
    <mergeCell ref="D9:I9"/>
    <mergeCell ref="D10:I10"/>
    <mergeCell ref="A12:I12"/>
    <mergeCell ref="A1:K1"/>
    <mergeCell ref="A3:I3"/>
    <mergeCell ref="D4:I4"/>
    <mergeCell ref="D5:I5"/>
    <mergeCell ref="D6:I6"/>
  </mergeCells>
  <pageMargins left="0.75" right="0.75" top="1" bottom="1" header="0.5" footer="0.5"/>
  <pageSetup orientation="landscape"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AX135"/>
  <sheetViews>
    <sheetView workbookViewId="0">
      <selection activeCell="E11" sqref="E11"/>
    </sheetView>
  </sheetViews>
  <sheetFormatPr baseColWidth="10" defaultColWidth="9.1640625" defaultRowHeight="14" outlineLevelRow="3" x14ac:dyDescent="0.2"/>
  <cols>
    <col min="1" max="2" width="5" style="2" customWidth="1"/>
    <col min="3" max="3" width="32.83203125" style="2" customWidth="1"/>
    <col min="4" max="4" width="10.83203125" style="2" customWidth="1"/>
    <col min="5" max="5" width="19" style="2" customWidth="1"/>
    <col min="6" max="6" width="20.6640625" style="2" customWidth="1"/>
    <col min="7" max="7" width="20.5" style="2" customWidth="1"/>
    <col min="8" max="50" width="8.83203125" style="2" customWidth="1"/>
    <col min="51" max="16384" width="9.1640625" style="3"/>
  </cols>
  <sheetData>
    <row r="1" spans="1:11" ht="26" x14ac:dyDescent="0.35">
      <c r="A1" s="171" t="s">
        <v>291</v>
      </c>
      <c r="B1" s="170"/>
      <c r="C1" s="170"/>
      <c r="D1" s="170"/>
      <c r="E1" s="170"/>
      <c r="F1" s="170"/>
      <c r="G1" s="170"/>
      <c r="H1" s="170"/>
      <c r="I1" s="170"/>
      <c r="J1" s="170"/>
      <c r="K1" s="170"/>
    </row>
    <row r="3" spans="1:11" ht="18" x14ac:dyDescent="0.25">
      <c r="A3" s="168" t="s">
        <v>116</v>
      </c>
      <c r="B3" s="168"/>
      <c r="C3" s="168"/>
      <c r="D3" s="168"/>
      <c r="E3" s="168"/>
      <c r="F3" s="168"/>
      <c r="G3" s="168"/>
      <c r="H3" s="10"/>
      <c r="I3" s="10"/>
    </row>
    <row r="4" spans="1:11" x14ac:dyDescent="0.2">
      <c r="A4" s="4"/>
      <c r="B4" s="4"/>
      <c r="C4" s="4" t="s">
        <v>117</v>
      </c>
      <c r="D4" s="172" t="s">
        <v>118</v>
      </c>
      <c r="E4" s="172"/>
      <c r="F4" s="172"/>
      <c r="G4" s="172"/>
      <c r="H4" s="172"/>
      <c r="I4" s="172"/>
    </row>
    <row r="5" spans="1:11" x14ac:dyDescent="0.2">
      <c r="A5" s="4"/>
      <c r="B5" s="4"/>
      <c r="C5" s="4" t="s">
        <v>119</v>
      </c>
      <c r="D5" s="172" t="s">
        <v>120</v>
      </c>
      <c r="E5" s="172"/>
      <c r="F5" s="172"/>
      <c r="G5" s="172"/>
      <c r="H5" s="172"/>
      <c r="I5" s="172"/>
    </row>
    <row r="6" spans="1:11" x14ac:dyDescent="0.2">
      <c r="A6" s="4"/>
      <c r="B6" s="4"/>
      <c r="C6" s="4" t="s">
        <v>121</v>
      </c>
      <c r="D6" s="172" t="s">
        <v>290</v>
      </c>
      <c r="E6" s="172"/>
      <c r="F6" s="172"/>
      <c r="G6" s="172"/>
      <c r="H6" s="172"/>
      <c r="I6" s="172"/>
    </row>
    <row r="7" spans="1:11" x14ac:dyDescent="0.2">
      <c r="A7" s="4"/>
      <c r="B7" s="4"/>
      <c r="C7" s="4" t="s">
        <v>123</v>
      </c>
      <c r="D7" s="172" t="s">
        <v>13</v>
      </c>
      <c r="E7" s="172"/>
      <c r="F7" s="172"/>
      <c r="G7" s="172"/>
      <c r="H7" s="172"/>
      <c r="I7" s="172"/>
    </row>
    <row r="9" spans="1:11" ht="18" x14ac:dyDescent="0.25">
      <c r="A9" s="168" t="s">
        <v>124</v>
      </c>
      <c r="B9" s="168"/>
      <c r="C9" s="168"/>
      <c r="D9" s="168"/>
      <c r="E9" s="168"/>
      <c r="F9" s="168"/>
      <c r="G9" s="168"/>
    </row>
    <row r="10" spans="1:11" outlineLevel="1" x14ac:dyDescent="0.2">
      <c r="A10" s="5" t="s">
        <v>125</v>
      </c>
      <c r="B10" s="5" t="s">
        <v>125</v>
      </c>
      <c r="C10" s="5" t="s">
        <v>125</v>
      </c>
      <c r="D10" s="5" t="s">
        <v>289</v>
      </c>
      <c r="E10" s="5" t="s">
        <v>288</v>
      </c>
      <c r="F10" s="5" t="s">
        <v>287</v>
      </c>
      <c r="G10" s="5" t="s">
        <v>286</v>
      </c>
    </row>
    <row r="11" spans="1:11" outlineLevel="1" x14ac:dyDescent="0.2">
      <c r="A11" s="4" t="s">
        <v>120</v>
      </c>
      <c r="B11" s="4"/>
      <c r="C11" s="4"/>
      <c r="D11" s="6">
        <v>100</v>
      </c>
      <c r="E11" s="6">
        <v>-1</v>
      </c>
      <c r="F11" s="6">
        <v>-2.7</v>
      </c>
      <c r="G11" s="6">
        <v>-6.73</v>
      </c>
    </row>
    <row r="12" spans="1:11" outlineLevel="2" x14ac:dyDescent="0.2">
      <c r="A12" s="4"/>
      <c r="B12" s="9" t="s">
        <v>137</v>
      </c>
      <c r="C12" s="9"/>
      <c r="D12" s="6">
        <v>12.47</v>
      </c>
      <c r="E12" s="6">
        <v>-0.56999999999999995</v>
      </c>
      <c r="F12" s="6">
        <v>-0.98</v>
      </c>
      <c r="G12" s="6">
        <v>-18.399999999999999</v>
      </c>
    </row>
    <row r="13" spans="1:11" outlineLevel="3" x14ac:dyDescent="0.2">
      <c r="A13" s="4"/>
      <c r="B13" s="4"/>
      <c r="C13" s="4" t="s">
        <v>138</v>
      </c>
      <c r="D13" s="6">
        <v>2.27</v>
      </c>
      <c r="E13" s="6">
        <v>-1.21</v>
      </c>
      <c r="F13" s="6">
        <v>-3.16</v>
      </c>
      <c r="G13" s="6">
        <v>-21.05</v>
      </c>
    </row>
    <row r="14" spans="1:11" outlineLevel="3" x14ac:dyDescent="0.2">
      <c r="A14" s="4"/>
      <c r="B14" s="4"/>
      <c r="C14" s="4" t="s">
        <v>139</v>
      </c>
      <c r="D14" s="6">
        <v>0.37</v>
      </c>
      <c r="E14" s="6">
        <v>0.09</v>
      </c>
      <c r="F14" s="6">
        <v>3.3</v>
      </c>
      <c r="G14" s="6">
        <v>-23.28</v>
      </c>
    </row>
    <row r="15" spans="1:11" outlineLevel="3" x14ac:dyDescent="0.2">
      <c r="A15" s="4"/>
      <c r="B15" s="4"/>
      <c r="C15" s="4" t="s">
        <v>140</v>
      </c>
      <c r="D15" s="6">
        <v>1.36</v>
      </c>
      <c r="E15" s="6">
        <v>0.96</v>
      </c>
      <c r="F15" s="6">
        <v>3.56</v>
      </c>
      <c r="G15" s="6">
        <v>-14.83</v>
      </c>
    </row>
    <row r="16" spans="1:11" outlineLevel="3" x14ac:dyDescent="0.2">
      <c r="A16" s="4"/>
      <c r="B16" s="4"/>
      <c r="C16" s="4" t="s">
        <v>141</v>
      </c>
      <c r="D16" s="6">
        <v>0.97</v>
      </c>
      <c r="E16" s="6">
        <v>0.5</v>
      </c>
      <c r="F16" s="6">
        <v>1.19</v>
      </c>
      <c r="G16" s="6">
        <v>-17.77</v>
      </c>
    </row>
    <row r="17" spans="1:7" outlineLevel="3" x14ac:dyDescent="0.2">
      <c r="A17" s="4"/>
      <c r="B17" s="4"/>
      <c r="C17" s="4" t="s">
        <v>142</v>
      </c>
      <c r="D17" s="6">
        <v>0.24</v>
      </c>
      <c r="E17" s="6">
        <v>-0.57999999999999996</v>
      </c>
      <c r="F17" s="6">
        <v>-0.01</v>
      </c>
      <c r="G17" s="6">
        <v>-12.87</v>
      </c>
    </row>
    <row r="18" spans="1:7" outlineLevel="3" x14ac:dyDescent="0.2">
      <c r="A18" s="4"/>
      <c r="B18" s="4"/>
      <c r="C18" s="4" t="s">
        <v>143</v>
      </c>
      <c r="D18" s="6">
        <v>2.5299999999999998</v>
      </c>
      <c r="E18" s="6">
        <v>-1.46</v>
      </c>
      <c r="F18" s="6">
        <v>-0.57999999999999996</v>
      </c>
      <c r="G18" s="6">
        <v>-23.17</v>
      </c>
    </row>
    <row r="19" spans="1:7" outlineLevel="3" x14ac:dyDescent="0.2">
      <c r="A19" s="4"/>
      <c r="B19" s="4"/>
      <c r="C19" s="4" t="s">
        <v>144</v>
      </c>
      <c r="D19" s="6">
        <v>0.23</v>
      </c>
      <c r="E19" s="6">
        <v>-0.79</v>
      </c>
      <c r="F19" s="6">
        <v>-4.6399999999999997</v>
      </c>
      <c r="G19" s="6">
        <v>-18.84</v>
      </c>
    </row>
    <row r="20" spans="1:7" outlineLevel="3" x14ac:dyDescent="0.2">
      <c r="A20" s="4"/>
      <c r="B20" s="4"/>
      <c r="C20" s="4" t="s">
        <v>145</v>
      </c>
      <c r="D20" s="6">
        <v>1.65</v>
      </c>
      <c r="E20" s="6">
        <v>-0.88</v>
      </c>
      <c r="F20" s="6">
        <v>-0.49</v>
      </c>
      <c r="G20" s="6">
        <v>-16.09</v>
      </c>
    </row>
    <row r="21" spans="1:7" outlineLevel="3" x14ac:dyDescent="0.2">
      <c r="A21" s="4"/>
      <c r="B21" s="4"/>
      <c r="C21" s="4" t="s">
        <v>146</v>
      </c>
      <c r="D21" s="6">
        <v>0.85</v>
      </c>
      <c r="E21" s="6">
        <v>-0.73</v>
      </c>
      <c r="F21" s="6">
        <v>-6.56</v>
      </c>
      <c r="G21" s="6">
        <v>-20.61</v>
      </c>
    </row>
    <row r="22" spans="1:7" outlineLevel="3" x14ac:dyDescent="0.2">
      <c r="A22" s="4"/>
      <c r="B22" s="4"/>
      <c r="C22" s="4" t="s">
        <v>147</v>
      </c>
      <c r="D22" s="6">
        <v>0.21</v>
      </c>
      <c r="E22" s="6">
        <v>0.48</v>
      </c>
      <c r="F22" s="6">
        <v>-3.09</v>
      </c>
      <c r="G22" s="6">
        <v>-6.11</v>
      </c>
    </row>
    <row r="23" spans="1:7" outlineLevel="3" x14ac:dyDescent="0.2">
      <c r="A23" s="4"/>
      <c r="B23" s="4"/>
      <c r="C23" s="4" t="s">
        <v>148</v>
      </c>
      <c r="D23" s="6">
        <v>0.86</v>
      </c>
      <c r="E23" s="6">
        <v>-0.49</v>
      </c>
      <c r="F23" s="6">
        <v>-3.34</v>
      </c>
      <c r="G23" s="6">
        <v>-18.66</v>
      </c>
    </row>
    <row r="24" spans="1:7" outlineLevel="3" x14ac:dyDescent="0.2">
      <c r="A24" s="4"/>
      <c r="B24" s="4"/>
      <c r="C24" s="4" t="s">
        <v>149</v>
      </c>
      <c r="D24" s="6">
        <v>0.95</v>
      </c>
      <c r="E24" s="6">
        <v>0.31</v>
      </c>
      <c r="F24" s="6">
        <v>1.7</v>
      </c>
      <c r="G24" s="6">
        <v>-10.32</v>
      </c>
    </row>
    <row r="25" spans="1:7" outlineLevel="2" x14ac:dyDescent="0.2">
      <c r="A25" s="4"/>
      <c r="B25" s="9" t="s">
        <v>150</v>
      </c>
      <c r="C25" s="9"/>
      <c r="D25" s="6">
        <v>1.84</v>
      </c>
      <c r="E25" s="6">
        <v>0.28999999999999998</v>
      </c>
      <c r="F25" s="6">
        <v>-5.05</v>
      </c>
      <c r="G25" s="6">
        <v>-3.29</v>
      </c>
    </row>
    <row r="26" spans="1:7" outlineLevel="3" x14ac:dyDescent="0.2">
      <c r="A26" s="4"/>
      <c r="B26" s="4"/>
      <c r="C26" s="4" t="s">
        <v>151</v>
      </c>
      <c r="D26" s="6">
        <v>0.23</v>
      </c>
      <c r="E26" s="6">
        <v>-1.03</v>
      </c>
      <c r="F26" s="6">
        <v>3.63</v>
      </c>
      <c r="G26" s="6">
        <v>4.3</v>
      </c>
    </row>
    <row r="27" spans="1:7" outlineLevel="3" x14ac:dyDescent="0.2">
      <c r="A27" s="4"/>
      <c r="B27" s="4"/>
      <c r="C27" s="4" t="s">
        <v>152</v>
      </c>
      <c r="D27" s="6">
        <v>0.77</v>
      </c>
      <c r="E27" s="6">
        <v>0.23</v>
      </c>
      <c r="F27" s="6">
        <v>-0.11</v>
      </c>
      <c r="G27" s="6">
        <v>-7.15</v>
      </c>
    </row>
    <row r="28" spans="1:7" outlineLevel="3" x14ac:dyDescent="0.2">
      <c r="A28" s="4"/>
      <c r="B28" s="4"/>
      <c r="C28" s="4" t="s">
        <v>153</v>
      </c>
      <c r="D28" s="6">
        <v>0.61</v>
      </c>
      <c r="E28" s="6"/>
      <c r="F28" s="6"/>
      <c r="G28" s="6"/>
    </row>
    <row r="29" spans="1:7" outlineLevel="3" x14ac:dyDescent="0.2">
      <c r="A29" s="4"/>
      <c r="B29" s="4"/>
      <c r="C29" s="4" t="s">
        <v>154</v>
      </c>
      <c r="D29" s="6">
        <v>0.23</v>
      </c>
      <c r="E29" s="6">
        <v>1.31</v>
      </c>
      <c r="F29" s="6">
        <v>-21.78</v>
      </c>
      <c r="G29" s="6">
        <v>7.64</v>
      </c>
    </row>
    <row r="30" spans="1:7" outlineLevel="2" x14ac:dyDescent="0.2">
      <c r="A30" s="4"/>
      <c r="B30" s="9" t="s">
        <v>155</v>
      </c>
      <c r="C30" s="9"/>
      <c r="D30" s="6">
        <v>1.4</v>
      </c>
      <c r="E30" s="6">
        <v>-0.08</v>
      </c>
      <c r="F30" s="6">
        <v>-4.0999999999999996</v>
      </c>
      <c r="G30" s="6">
        <v>-34.799999999999997</v>
      </c>
    </row>
    <row r="31" spans="1:7" outlineLevel="3" x14ac:dyDescent="0.2">
      <c r="A31" s="4"/>
      <c r="B31" s="4"/>
      <c r="C31" s="4" t="s">
        <v>156</v>
      </c>
      <c r="D31" s="6">
        <v>1.05</v>
      </c>
      <c r="E31" s="6">
        <v>0.23</v>
      </c>
      <c r="F31" s="6">
        <v>-4.78</v>
      </c>
      <c r="G31" s="6">
        <v>-33.82</v>
      </c>
    </row>
    <row r="32" spans="1:7" outlineLevel="3" x14ac:dyDescent="0.2">
      <c r="A32" s="4"/>
      <c r="B32" s="4"/>
      <c r="C32" s="4" t="s">
        <v>157</v>
      </c>
      <c r="D32" s="6">
        <v>0.36</v>
      </c>
      <c r="E32" s="6">
        <v>-0.95</v>
      </c>
      <c r="F32" s="6">
        <v>-2.0699999999999998</v>
      </c>
      <c r="G32" s="6">
        <v>-37.479999999999997</v>
      </c>
    </row>
    <row r="33" spans="1:7" outlineLevel="2" x14ac:dyDescent="0.2">
      <c r="A33" s="4"/>
      <c r="B33" s="9" t="s">
        <v>158</v>
      </c>
      <c r="C33" s="9"/>
      <c r="D33" s="6">
        <v>5.01</v>
      </c>
      <c r="E33" s="6">
        <v>-0.85</v>
      </c>
      <c r="F33" s="6">
        <v>-1.21</v>
      </c>
      <c r="G33" s="6">
        <v>-2.63</v>
      </c>
    </row>
    <row r="34" spans="1:7" outlineLevel="3" x14ac:dyDescent="0.2">
      <c r="A34" s="4"/>
      <c r="B34" s="4"/>
      <c r="C34" s="4" t="s">
        <v>159</v>
      </c>
      <c r="D34" s="6">
        <v>1.1399999999999999</v>
      </c>
      <c r="E34" s="6">
        <v>-0.3</v>
      </c>
      <c r="F34" s="6">
        <v>3.24</v>
      </c>
      <c r="G34" s="6">
        <v>-14.36</v>
      </c>
    </row>
    <row r="35" spans="1:7" outlineLevel="3" x14ac:dyDescent="0.2">
      <c r="A35" s="4"/>
      <c r="B35" s="4"/>
      <c r="C35" s="4" t="s">
        <v>160</v>
      </c>
      <c r="D35" s="6">
        <v>0.81</v>
      </c>
      <c r="E35" s="6">
        <v>-0.54</v>
      </c>
      <c r="F35" s="6">
        <v>-1.5</v>
      </c>
      <c r="G35" s="6">
        <v>2.4900000000000002</v>
      </c>
    </row>
    <row r="36" spans="1:7" outlineLevel="3" x14ac:dyDescent="0.2">
      <c r="A36" s="4"/>
      <c r="B36" s="4"/>
      <c r="C36" s="4" t="s">
        <v>161</v>
      </c>
      <c r="D36" s="6">
        <v>0.37</v>
      </c>
      <c r="E36" s="6">
        <v>-0.3</v>
      </c>
      <c r="F36" s="6">
        <v>-5.35</v>
      </c>
      <c r="G36" s="6">
        <v>-19.22</v>
      </c>
    </row>
    <row r="37" spans="1:7" outlineLevel="3" x14ac:dyDescent="0.2">
      <c r="A37" s="4"/>
      <c r="B37" s="4"/>
      <c r="C37" s="4" t="s">
        <v>162</v>
      </c>
      <c r="D37" s="6">
        <v>0.41</v>
      </c>
      <c r="E37" s="6">
        <v>-0.28999999999999998</v>
      </c>
      <c r="F37" s="6">
        <v>-6.78</v>
      </c>
      <c r="G37" s="6">
        <v>-8.0500000000000007</v>
      </c>
    </row>
    <row r="38" spans="1:7" outlineLevel="3" x14ac:dyDescent="0.2">
      <c r="A38" s="4"/>
      <c r="B38" s="4"/>
      <c r="C38" s="4" t="s">
        <v>163</v>
      </c>
      <c r="D38" s="6">
        <v>0.89</v>
      </c>
      <c r="E38" s="6">
        <v>-0.61</v>
      </c>
      <c r="F38" s="6">
        <v>0.36</v>
      </c>
      <c r="G38" s="6">
        <v>-5.28</v>
      </c>
    </row>
    <row r="39" spans="1:7" outlineLevel="3" x14ac:dyDescent="0.2">
      <c r="A39" s="4"/>
      <c r="B39" s="4"/>
      <c r="C39" s="4" t="s">
        <v>164</v>
      </c>
      <c r="D39" s="6">
        <v>0.34</v>
      </c>
      <c r="E39" s="6">
        <v>0.94</v>
      </c>
      <c r="F39" s="6">
        <v>-13.07</v>
      </c>
      <c r="G39" s="6">
        <v>-34.909999999999997</v>
      </c>
    </row>
    <row r="40" spans="1:7" outlineLevel="3" x14ac:dyDescent="0.2">
      <c r="A40" s="4"/>
      <c r="B40" s="4"/>
      <c r="C40" s="4" t="s">
        <v>165</v>
      </c>
      <c r="D40" s="6">
        <v>1.05</v>
      </c>
      <c r="E40" s="6">
        <v>-1.98</v>
      </c>
      <c r="F40" s="6">
        <v>-1.21</v>
      </c>
      <c r="G40" s="6">
        <v>22.28</v>
      </c>
    </row>
    <row r="41" spans="1:7" outlineLevel="2" x14ac:dyDescent="0.2">
      <c r="A41" s="4"/>
      <c r="B41" s="9" t="s">
        <v>166</v>
      </c>
      <c r="C41" s="9"/>
      <c r="D41" s="6">
        <v>0.13</v>
      </c>
      <c r="E41" s="6">
        <v>0.02</v>
      </c>
      <c r="F41" s="6">
        <v>-0.31</v>
      </c>
      <c r="G41" s="6">
        <v>1.9</v>
      </c>
    </row>
    <row r="42" spans="1:7" outlineLevel="3" x14ac:dyDescent="0.2">
      <c r="A42" s="4"/>
      <c r="B42" s="4"/>
      <c r="C42" s="4" t="s">
        <v>167</v>
      </c>
      <c r="D42" s="6">
        <v>0</v>
      </c>
      <c r="E42" s="6">
        <v>0</v>
      </c>
      <c r="F42" s="6">
        <v>0</v>
      </c>
      <c r="G42" s="6">
        <v>0</v>
      </c>
    </row>
    <row r="43" spans="1:7" outlineLevel="3" x14ac:dyDescent="0.2">
      <c r="A43" s="4"/>
      <c r="B43" s="4"/>
      <c r="C43" s="4" t="s">
        <v>168</v>
      </c>
      <c r="D43" s="6">
        <v>0.13</v>
      </c>
      <c r="E43" s="6">
        <v>0.02</v>
      </c>
      <c r="F43" s="6">
        <v>-0.32</v>
      </c>
      <c r="G43" s="6">
        <v>1.55</v>
      </c>
    </row>
    <row r="44" spans="1:7" outlineLevel="2" x14ac:dyDescent="0.2">
      <c r="A44" s="4"/>
      <c r="B44" s="9" t="s">
        <v>169</v>
      </c>
      <c r="C44" s="9"/>
      <c r="D44" s="6">
        <v>4.6500000000000004</v>
      </c>
      <c r="E44" s="6">
        <v>-0.03</v>
      </c>
      <c r="F44" s="6">
        <v>5.39</v>
      </c>
      <c r="G44" s="6">
        <v>-2.8</v>
      </c>
    </row>
    <row r="45" spans="1:7" outlineLevel="3" x14ac:dyDescent="0.2">
      <c r="A45" s="4"/>
      <c r="B45" s="4"/>
      <c r="C45" s="4" t="s">
        <v>285</v>
      </c>
      <c r="D45" s="6">
        <v>0</v>
      </c>
      <c r="E45" s="6">
        <v>-0.08</v>
      </c>
      <c r="F45" s="6">
        <v>7.48</v>
      </c>
      <c r="G45" s="6">
        <v>12.17</v>
      </c>
    </row>
    <row r="46" spans="1:7" outlineLevel="3" x14ac:dyDescent="0.2">
      <c r="A46" s="4"/>
      <c r="B46" s="4"/>
      <c r="C46" s="4" t="s">
        <v>170</v>
      </c>
      <c r="D46" s="6">
        <v>1.66</v>
      </c>
      <c r="E46" s="6">
        <v>-0.24</v>
      </c>
      <c r="F46" s="6">
        <v>6</v>
      </c>
      <c r="G46" s="6">
        <v>-14.4</v>
      </c>
    </row>
    <row r="47" spans="1:7" outlineLevel="3" x14ac:dyDescent="0.2">
      <c r="A47" s="4"/>
      <c r="B47" s="4"/>
      <c r="C47" s="4" t="s">
        <v>171</v>
      </c>
      <c r="D47" s="6">
        <v>0.14000000000000001</v>
      </c>
      <c r="E47" s="6">
        <v>-1.92</v>
      </c>
      <c r="F47" s="6">
        <v>-5.58</v>
      </c>
      <c r="G47" s="6">
        <v>-16.149999999999999</v>
      </c>
    </row>
    <row r="48" spans="1:7" outlineLevel="3" x14ac:dyDescent="0.2">
      <c r="A48" s="4"/>
      <c r="B48" s="4"/>
      <c r="C48" s="4" t="s">
        <v>172</v>
      </c>
      <c r="D48" s="6">
        <v>0.24</v>
      </c>
      <c r="E48" s="6">
        <v>-2.7</v>
      </c>
      <c r="F48" s="6">
        <v>-1.32</v>
      </c>
      <c r="G48" s="6">
        <v>4.6500000000000004</v>
      </c>
    </row>
    <row r="49" spans="1:7" outlineLevel="3" x14ac:dyDescent="0.2">
      <c r="A49" s="4"/>
      <c r="B49" s="4"/>
      <c r="C49" s="4" t="s">
        <v>173</v>
      </c>
      <c r="D49" s="6">
        <v>2.61</v>
      </c>
      <c r="E49" s="6">
        <v>0.45</v>
      </c>
      <c r="F49" s="6">
        <v>6.36</v>
      </c>
      <c r="G49" s="6">
        <v>-1.82</v>
      </c>
    </row>
    <row r="50" spans="1:7" outlineLevel="3" x14ac:dyDescent="0.2">
      <c r="A50" s="4"/>
      <c r="B50" s="4"/>
      <c r="C50" s="4" t="s">
        <v>284</v>
      </c>
      <c r="D50" s="6">
        <v>0</v>
      </c>
      <c r="E50" s="6">
        <v>0.25</v>
      </c>
      <c r="F50" s="6">
        <v>-3.29</v>
      </c>
      <c r="G50" s="6">
        <v>-28.25</v>
      </c>
    </row>
    <row r="51" spans="1:7" outlineLevel="2" x14ac:dyDescent="0.2">
      <c r="A51" s="4"/>
      <c r="B51" s="9" t="s">
        <v>174</v>
      </c>
      <c r="C51" s="9"/>
      <c r="D51" s="6">
        <v>9.33</v>
      </c>
      <c r="E51" s="6">
        <v>-0.82</v>
      </c>
      <c r="F51" s="6">
        <v>-11.76</v>
      </c>
      <c r="G51" s="6">
        <v>-23.96</v>
      </c>
    </row>
    <row r="52" spans="1:7" outlineLevel="3" x14ac:dyDescent="0.2">
      <c r="A52" s="4"/>
      <c r="B52" s="4"/>
      <c r="C52" s="4" t="s">
        <v>175</v>
      </c>
      <c r="D52" s="6">
        <v>0.53</v>
      </c>
      <c r="E52" s="6"/>
      <c r="F52" s="6"/>
      <c r="G52" s="6"/>
    </row>
    <row r="53" spans="1:7" outlineLevel="3" x14ac:dyDescent="0.2">
      <c r="A53" s="4"/>
      <c r="B53" s="4"/>
      <c r="C53" s="4" t="s">
        <v>176</v>
      </c>
      <c r="D53" s="6">
        <v>0.27</v>
      </c>
      <c r="E53" s="6">
        <v>-0.38</v>
      </c>
      <c r="F53" s="6">
        <v>7.79</v>
      </c>
      <c r="G53" s="6">
        <v>-4.8099999999999996</v>
      </c>
    </row>
    <row r="54" spans="1:7" outlineLevel="3" x14ac:dyDescent="0.2">
      <c r="A54" s="4"/>
      <c r="B54" s="4"/>
      <c r="C54" s="4" t="s">
        <v>177</v>
      </c>
      <c r="D54" s="6">
        <v>2.52</v>
      </c>
      <c r="E54" s="6">
        <v>0.93</v>
      </c>
      <c r="F54" s="6">
        <v>-3.92</v>
      </c>
      <c r="G54" s="6">
        <v>-29.23</v>
      </c>
    </row>
    <row r="55" spans="1:7" outlineLevel="3" x14ac:dyDescent="0.2">
      <c r="A55" s="4"/>
      <c r="B55" s="4"/>
      <c r="C55" s="4" t="s">
        <v>178</v>
      </c>
      <c r="D55" s="6">
        <v>0.65</v>
      </c>
      <c r="E55" s="6">
        <v>2.2200000000000002</v>
      </c>
      <c r="F55" s="6">
        <v>-4.71</v>
      </c>
      <c r="G55" s="6">
        <v>-25.73</v>
      </c>
    </row>
    <row r="56" spans="1:7" outlineLevel="3" x14ac:dyDescent="0.2">
      <c r="A56" s="4"/>
      <c r="B56" s="4"/>
      <c r="C56" s="4" t="s">
        <v>179</v>
      </c>
      <c r="D56" s="6">
        <v>1.43</v>
      </c>
      <c r="E56" s="6">
        <v>-0.86</v>
      </c>
      <c r="F56" s="6">
        <v>-7.82</v>
      </c>
      <c r="G56" s="6">
        <v>-12.85</v>
      </c>
    </row>
    <row r="57" spans="1:7" outlineLevel="3" x14ac:dyDescent="0.2">
      <c r="A57" s="4"/>
      <c r="B57" s="4"/>
      <c r="C57" s="4" t="s">
        <v>180</v>
      </c>
      <c r="D57" s="6">
        <v>0.61</v>
      </c>
      <c r="E57" s="6">
        <v>-2.66</v>
      </c>
      <c r="F57" s="6">
        <v>-14.39</v>
      </c>
      <c r="G57" s="6">
        <v>-35.06</v>
      </c>
    </row>
    <row r="58" spans="1:7" outlineLevel="3" x14ac:dyDescent="0.2">
      <c r="A58" s="4"/>
      <c r="B58" s="4"/>
      <c r="C58" s="4" t="s">
        <v>181</v>
      </c>
      <c r="D58" s="6">
        <v>0.77</v>
      </c>
      <c r="E58" s="6">
        <v>0.94</v>
      </c>
      <c r="F58" s="6">
        <v>-2.67</v>
      </c>
      <c r="G58" s="6">
        <v>-36.85</v>
      </c>
    </row>
    <row r="59" spans="1:7" outlineLevel="3" x14ac:dyDescent="0.2">
      <c r="A59" s="4"/>
      <c r="B59" s="4"/>
      <c r="C59" s="4" t="s">
        <v>182</v>
      </c>
      <c r="D59" s="6">
        <v>0.4</v>
      </c>
      <c r="E59" s="6">
        <v>-5.04</v>
      </c>
      <c r="F59" s="6">
        <v>-32.42</v>
      </c>
      <c r="G59" s="6">
        <v>-32.17</v>
      </c>
    </row>
    <row r="60" spans="1:7" outlineLevel="3" x14ac:dyDescent="0.2">
      <c r="A60" s="4"/>
      <c r="B60" s="4"/>
      <c r="C60" s="4" t="s">
        <v>183</v>
      </c>
      <c r="D60" s="6">
        <v>0.25</v>
      </c>
      <c r="E60" s="6">
        <v>-2.94</v>
      </c>
      <c r="F60" s="6">
        <v>-13.96</v>
      </c>
      <c r="G60" s="6">
        <v>-37.61</v>
      </c>
    </row>
    <row r="61" spans="1:7" outlineLevel="3" x14ac:dyDescent="0.2">
      <c r="A61" s="4"/>
      <c r="B61" s="4"/>
      <c r="C61" s="4" t="s">
        <v>184</v>
      </c>
      <c r="D61" s="6">
        <v>1.9</v>
      </c>
      <c r="E61" s="6">
        <v>-2.72</v>
      </c>
      <c r="F61" s="6">
        <v>-21.65</v>
      </c>
      <c r="G61" s="6">
        <v>-15.88</v>
      </c>
    </row>
    <row r="62" spans="1:7" outlineLevel="2" x14ac:dyDescent="0.2">
      <c r="A62" s="4"/>
      <c r="B62" s="9" t="s">
        <v>185</v>
      </c>
      <c r="C62" s="9"/>
      <c r="D62" s="6">
        <v>27.47</v>
      </c>
      <c r="E62" s="6">
        <v>-0.95</v>
      </c>
      <c r="F62" s="6">
        <v>-1.44</v>
      </c>
      <c r="G62" s="6">
        <v>1.37</v>
      </c>
    </row>
    <row r="63" spans="1:7" outlineLevel="3" x14ac:dyDescent="0.2">
      <c r="A63" s="4"/>
      <c r="B63" s="4"/>
      <c r="C63" s="4" t="s">
        <v>186</v>
      </c>
      <c r="D63" s="6">
        <v>1.1399999999999999</v>
      </c>
      <c r="E63" s="6">
        <v>-0.24</v>
      </c>
      <c r="F63" s="6">
        <v>-0.64</v>
      </c>
      <c r="G63" s="6">
        <v>-18.329999999999998</v>
      </c>
    </row>
    <row r="64" spans="1:7" outlineLevel="3" x14ac:dyDescent="0.2">
      <c r="A64" s="4"/>
      <c r="B64" s="4"/>
      <c r="C64" s="4" t="s">
        <v>187</v>
      </c>
      <c r="D64" s="6">
        <v>2.5499999999999998</v>
      </c>
      <c r="E64" s="6">
        <v>-0.44</v>
      </c>
      <c r="F64" s="6">
        <v>3.6</v>
      </c>
      <c r="G64" s="6">
        <v>15.9</v>
      </c>
    </row>
    <row r="65" spans="1:7" outlineLevel="3" x14ac:dyDescent="0.2">
      <c r="A65" s="4"/>
      <c r="B65" s="4"/>
      <c r="C65" s="4" t="s">
        <v>188</v>
      </c>
      <c r="D65" s="6">
        <v>0.73</v>
      </c>
      <c r="E65" s="6">
        <v>0.36</v>
      </c>
      <c r="F65" s="6">
        <v>6.12</v>
      </c>
      <c r="G65" s="6">
        <v>12.22</v>
      </c>
    </row>
    <row r="66" spans="1:7" outlineLevel="3" x14ac:dyDescent="0.2">
      <c r="A66" s="4"/>
      <c r="B66" s="4"/>
      <c r="C66" s="4" t="s">
        <v>189</v>
      </c>
      <c r="D66" s="6">
        <v>1.57</v>
      </c>
      <c r="E66" s="6">
        <v>-1.35</v>
      </c>
      <c r="F66" s="6">
        <v>1.22</v>
      </c>
      <c r="G66" s="6">
        <v>25.61</v>
      </c>
    </row>
    <row r="67" spans="1:7" outlineLevel="3" x14ac:dyDescent="0.2">
      <c r="A67" s="4"/>
      <c r="B67" s="4"/>
      <c r="C67" s="4" t="s">
        <v>190</v>
      </c>
      <c r="D67" s="6">
        <v>0.14000000000000001</v>
      </c>
      <c r="E67" s="6">
        <v>-5.24</v>
      </c>
      <c r="F67" s="6">
        <v>-3.42</v>
      </c>
      <c r="G67" s="6">
        <v>-18.440000000000001</v>
      </c>
    </row>
    <row r="68" spans="1:7" outlineLevel="3" x14ac:dyDescent="0.2">
      <c r="A68" s="4"/>
      <c r="B68" s="4"/>
      <c r="C68" s="4" t="s">
        <v>191</v>
      </c>
      <c r="D68" s="6">
        <v>2.38</v>
      </c>
      <c r="E68" s="6">
        <v>-1.94</v>
      </c>
      <c r="F68" s="6">
        <v>-6.86</v>
      </c>
      <c r="G68" s="6">
        <v>3.58</v>
      </c>
    </row>
    <row r="69" spans="1:7" outlineLevel="3" x14ac:dyDescent="0.2">
      <c r="A69" s="4"/>
      <c r="B69" s="4"/>
      <c r="C69" s="4" t="s">
        <v>192</v>
      </c>
      <c r="D69" s="6">
        <v>0.55000000000000004</v>
      </c>
      <c r="E69" s="6">
        <v>-0.76</v>
      </c>
      <c r="F69" s="6">
        <v>-2.21</v>
      </c>
      <c r="G69" s="6">
        <v>-9.6999999999999993</v>
      </c>
    </row>
    <row r="70" spans="1:7" outlineLevel="3" x14ac:dyDescent="0.2">
      <c r="A70" s="4"/>
      <c r="B70" s="4"/>
      <c r="C70" s="4" t="s">
        <v>193</v>
      </c>
      <c r="D70" s="6">
        <v>0.93</v>
      </c>
      <c r="E70" s="6">
        <v>-0.91</v>
      </c>
      <c r="F70" s="6">
        <v>-2.82</v>
      </c>
      <c r="G70" s="6">
        <v>-7.43</v>
      </c>
    </row>
    <row r="71" spans="1:7" outlineLevel="3" x14ac:dyDescent="0.2">
      <c r="A71" s="4"/>
      <c r="B71" s="4"/>
      <c r="C71" s="4" t="s">
        <v>194</v>
      </c>
      <c r="D71" s="6">
        <v>1.31</v>
      </c>
      <c r="E71" s="6">
        <v>-3</v>
      </c>
      <c r="F71" s="6">
        <v>-1.38</v>
      </c>
      <c r="G71" s="6">
        <v>5.94</v>
      </c>
    </row>
    <row r="72" spans="1:7" outlineLevel="3" x14ac:dyDescent="0.2">
      <c r="A72" s="4"/>
      <c r="B72" s="4"/>
      <c r="C72" s="4" t="s">
        <v>195</v>
      </c>
      <c r="D72" s="6">
        <v>0.39</v>
      </c>
      <c r="E72" s="6">
        <v>-2.11</v>
      </c>
      <c r="F72" s="6">
        <v>-6.23</v>
      </c>
      <c r="G72" s="6">
        <v>1.04</v>
      </c>
    </row>
    <row r="73" spans="1:7" outlineLevel="3" x14ac:dyDescent="0.2">
      <c r="A73" s="4"/>
      <c r="B73" s="4"/>
      <c r="C73" s="4" t="s">
        <v>196</v>
      </c>
      <c r="D73" s="6">
        <v>1.18</v>
      </c>
      <c r="E73" s="6">
        <v>0.1</v>
      </c>
      <c r="F73" s="6">
        <v>6.94</v>
      </c>
      <c r="G73" s="6">
        <v>-10.49</v>
      </c>
    </row>
    <row r="74" spans="1:7" outlineLevel="3" x14ac:dyDescent="0.2">
      <c r="A74" s="4"/>
      <c r="B74" s="4"/>
      <c r="C74" s="4" t="s">
        <v>197</v>
      </c>
      <c r="D74" s="6">
        <v>2.5499999999999998</v>
      </c>
      <c r="E74" s="6">
        <v>-0.87</v>
      </c>
      <c r="F74" s="6">
        <v>-3.33</v>
      </c>
      <c r="G74" s="6">
        <v>3.82</v>
      </c>
    </row>
    <row r="75" spans="1:7" outlineLevel="3" x14ac:dyDescent="0.2">
      <c r="A75" s="4"/>
      <c r="B75" s="4"/>
      <c r="C75" s="4" t="s">
        <v>198</v>
      </c>
      <c r="D75" s="6">
        <v>0.32</v>
      </c>
      <c r="E75" s="6">
        <v>-1.88</v>
      </c>
      <c r="F75" s="6">
        <v>-0.43</v>
      </c>
      <c r="G75" s="6">
        <v>8.06</v>
      </c>
    </row>
    <row r="76" spans="1:7" outlineLevel="3" x14ac:dyDescent="0.2">
      <c r="A76" s="4"/>
      <c r="B76" s="4"/>
      <c r="C76" s="4" t="s">
        <v>199</v>
      </c>
      <c r="D76" s="6">
        <v>0.5</v>
      </c>
      <c r="E76" s="6">
        <v>-2.59</v>
      </c>
      <c r="F76" s="6">
        <v>-6.77</v>
      </c>
      <c r="G76" s="6">
        <v>-7.57</v>
      </c>
    </row>
    <row r="77" spans="1:7" outlineLevel="3" x14ac:dyDescent="0.2">
      <c r="A77" s="4"/>
      <c r="B77" s="4"/>
      <c r="C77" s="4" t="s">
        <v>200</v>
      </c>
      <c r="D77" s="6">
        <v>1.1499999999999999</v>
      </c>
      <c r="E77" s="6">
        <v>-0.77</v>
      </c>
      <c r="F77" s="6">
        <v>-1.25</v>
      </c>
      <c r="G77" s="6">
        <v>1.36</v>
      </c>
    </row>
    <row r="78" spans="1:7" outlineLevel="3" x14ac:dyDescent="0.2">
      <c r="A78" s="4"/>
      <c r="B78" s="4"/>
      <c r="C78" s="4" t="s">
        <v>201</v>
      </c>
      <c r="D78" s="6">
        <v>2.4300000000000002</v>
      </c>
      <c r="E78" s="6">
        <v>0.01</v>
      </c>
      <c r="F78" s="6">
        <v>4.1399999999999997</v>
      </c>
      <c r="G78" s="6">
        <v>22.99</v>
      </c>
    </row>
    <row r="79" spans="1:7" outlineLevel="3" x14ac:dyDescent="0.2">
      <c r="A79" s="4"/>
      <c r="B79" s="4"/>
      <c r="C79" s="4" t="s">
        <v>202</v>
      </c>
      <c r="D79" s="6">
        <v>0.63</v>
      </c>
      <c r="E79" s="6">
        <v>0.3</v>
      </c>
      <c r="F79" s="6">
        <v>-4.9400000000000004</v>
      </c>
      <c r="G79" s="6">
        <v>-5.98</v>
      </c>
    </row>
    <row r="80" spans="1:7" outlineLevel="3" x14ac:dyDescent="0.2">
      <c r="A80" s="4"/>
      <c r="B80" s="4"/>
      <c r="C80" s="4" t="s">
        <v>203</v>
      </c>
      <c r="D80" s="6">
        <v>2.04</v>
      </c>
      <c r="E80" s="6">
        <v>-1.47</v>
      </c>
      <c r="F80" s="6">
        <v>-5.84</v>
      </c>
      <c r="G80" s="6">
        <v>-5.23</v>
      </c>
    </row>
    <row r="81" spans="1:7" outlineLevel="3" x14ac:dyDescent="0.2">
      <c r="A81" s="4"/>
      <c r="B81" s="4"/>
      <c r="C81" s="4" t="s">
        <v>204</v>
      </c>
      <c r="D81" s="6">
        <v>2.57</v>
      </c>
      <c r="E81" s="6">
        <v>0.52</v>
      </c>
      <c r="F81" s="6">
        <v>4.3499999999999996</v>
      </c>
      <c r="G81" s="6">
        <v>-11.63</v>
      </c>
    </row>
    <row r="82" spans="1:7" outlineLevel="3" x14ac:dyDescent="0.2">
      <c r="A82" s="4"/>
      <c r="B82" s="4"/>
      <c r="C82" s="4" t="s">
        <v>205</v>
      </c>
      <c r="D82" s="6">
        <v>2.4</v>
      </c>
      <c r="E82" s="6">
        <v>-2.2799999999999998</v>
      </c>
      <c r="F82" s="6">
        <v>-11.48</v>
      </c>
      <c r="G82" s="6">
        <v>-11.15</v>
      </c>
    </row>
    <row r="83" spans="1:7" outlineLevel="2" x14ac:dyDescent="0.2">
      <c r="A83" s="4"/>
      <c r="B83" s="9" t="s">
        <v>206</v>
      </c>
      <c r="C83" s="9"/>
      <c r="D83" s="6">
        <v>7.69</v>
      </c>
      <c r="E83" s="6">
        <v>-0.17</v>
      </c>
      <c r="F83" s="6">
        <v>0.61</v>
      </c>
      <c r="G83" s="6">
        <v>3.68</v>
      </c>
    </row>
    <row r="84" spans="1:7" outlineLevel="3" x14ac:dyDescent="0.2">
      <c r="A84" s="4"/>
      <c r="B84" s="4"/>
      <c r="C84" s="4" t="s">
        <v>207</v>
      </c>
      <c r="D84" s="6">
        <v>0.23</v>
      </c>
      <c r="E84" s="6">
        <v>-0.32</v>
      </c>
      <c r="F84" s="6">
        <v>-0.16</v>
      </c>
      <c r="G84" s="6">
        <v>6.12</v>
      </c>
    </row>
    <row r="85" spans="1:7" outlineLevel="3" x14ac:dyDescent="0.2">
      <c r="A85" s="4"/>
      <c r="B85" s="4"/>
      <c r="C85" s="4" t="s">
        <v>208</v>
      </c>
      <c r="D85" s="6">
        <v>0.54</v>
      </c>
      <c r="E85" s="6">
        <v>-0.82</v>
      </c>
      <c r="F85" s="6">
        <v>1.01</v>
      </c>
      <c r="G85" s="6">
        <v>14.81</v>
      </c>
    </row>
    <row r="86" spans="1:7" outlineLevel="3" x14ac:dyDescent="0.2">
      <c r="A86" s="4"/>
      <c r="B86" s="4"/>
      <c r="C86" s="4" t="s">
        <v>209</v>
      </c>
      <c r="D86" s="6">
        <v>0.2</v>
      </c>
      <c r="E86" s="6">
        <v>0.47</v>
      </c>
      <c r="F86" s="6">
        <v>1.75</v>
      </c>
      <c r="G86" s="6">
        <v>9.48</v>
      </c>
    </row>
    <row r="87" spans="1:7" outlineLevel="3" x14ac:dyDescent="0.2">
      <c r="A87" s="4"/>
      <c r="B87" s="4"/>
      <c r="C87" s="4" t="s">
        <v>210</v>
      </c>
      <c r="D87" s="6">
        <v>0.4</v>
      </c>
      <c r="E87" s="6">
        <v>-0.4</v>
      </c>
      <c r="F87" s="6">
        <v>3.4</v>
      </c>
      <c r="G87" s="6">
        <v>14.79</v>
      </c>
    </row>
    <row r="88" spans="1:7" outlineLevel="3" x14ac:dyDescent="0.2">
      <c r="A88" s="4"/>
      <c r="B88" s="4"/>
      <c r="C88" s="4" t="s">
        <v>283</v>
      </c>
      <c r="D88" s="6">
        <v>0</v>
      </c>
      <c r="E88" s="6">
        <v>-0.06</v>
      </c>
      <c r="F88" s="6">
        <v>-2.8</v>
      </c>
      <c r="G88" s="6">
        <v>9.7200000000000006</v>
      </c>
    </row>
    <row r="89" spans="1:7" outlineLevel="3" x14ac:dyDescent="0.2">
      <c r="A89" s="4"/>
      <c r="B89" s="4"/>
      <c r="C89" s="4" t="s">
        <v>211</v>
      </c>
      <c r="D89" s="6">
        <v>0.32</v>
      </c>
      <c r="E89" s="6">
        <v>0.42</v>
      </c>
      <c r="F89" s="6">
        <v>-1.4</v>
      </c>
      <c r="G89" s="6">
        <v>10.1</v>
      </c>
    </row>
    <row r="90" spans="1:7" outlineLevel="3" x14ac:dyDescent="0.2">
      <c r="A90" s="4"/>
      <c r="B90" s="4"/>
      <c r="C90" s="4" t="s">
        <v>212</v>
      </c>
      <c r="D90" s="6">
        <v>1.07</v>
      </c>
      <c r="E90" s="6">
        <v>7.0000000000000007E-2</v>
      </c>
      <c r="F90" s="6">
        <v>0.09</v>
      </c>
      <c r="G90" s="6">
        <v>7.38</v>
      </c>
    </row>
    <row r="91" spans="1:7" outlineLevel="3" x14ac:dyDescent="0.2">
      <c r="A91" s="4"/>
      <c r="B91" s="4"/>
      <c r="C91" s="4" t="s">
        <v>213</v>
      </c>
      <c r="D91" s="6">
        <v>0.39</v>
      </c>
      <c r="E91" s="6">
        <v>0.05</v>
      </c>
      <c r="F91" s="6">
        <v>-3.99</v>
      </c>
      <c r="G91" s="6">
        <v>-1.1299999999999999</v>
      </c>
    </row>
    <row r="92" spans="1:7" outlineLevel="3" x14ac:dyDescent="0.2">
      <c r="A92" s="4"/>
      <c r="B92" s="4"/>
      <c r="C92" s="4" t="s">
        <v>214</v>
      </c>
      <c r="D92" s="6">
        <v>0.33</v>
      </c>
      <c r="E92" s="6">
        <v>-0.66</v>
      </c>
      <c r="F92" s="6">
        <v>-1.56</v>
      </c>
      <c r="G92" s="6">
        <v>6.06</v>
      </c>
    </row>
    <row r="93" spans="1:7" outlineLevel="3" x14ac:dyDescent="0.2">
      <c r="A93" s="4"/>
      <c r="B93" s="4"/>
      <c r="C93" s="4" t="s">
        <v>215</v>
      </c>
      <c r="D93" s="6">
        <v>0.3</v>
      </c>
      <c r="E93" s="6">
        <v>0.32</v>
      </c>
      <c r="F93" s="6">
        <v>3.37</v>
      </c>
      <c r="G93" s="6">
        <v>1.24</v>
      </c>
    </row>
    <row r="94" spans="1:7" outlineLevel="3" x14ac:dyDescent="0.2">
      <c r="A94" s="4"/>
      <c r="B94" s="4"/>
      <c r="C94" s="4" t="s">
        <v>216</v>
      </c>
      <c r="D94" s="6">
        <v>0.49</v>
      </c>
      <c r="E94" s="6">
        <v>0.49</v>
      </c>
      <c r="F94" s="6">
        <v>2.27</v>
      </c>
      <c r="G94" s="6">
        <v>18.45</v>
      </c>
    </row>
    <row r="95" spans="1:7" outlineLevel="3" x14ac:dyDescent="0.2">
      <c r="A95" s="4"/>
      <c r="B95" s="4"/>
      <c r="C95" s="4" t="s">
        <v>217</v>
      </c>
      <c r="D95" s="6">
        <v>1.1399999999999999</v>
      </c>
      <c r="E95" s="6">
        <v>-0.74</v>
      </c>
      <c r="F95" s="6">
        <v>-0.49</v>
      </c>
      <c r="G95" s="6">
        <v>-23.02</v>
      </c>
    </row>
    <row r="96" spans="1:7" outlineLevel="3" x14ac:dyDescent="0.2">
      <c r="A96" s="4"/>
      <c r="B96" s="4"/>
      <c r="C96" s="4" t="s">
        <v>282</v>
      </c>
      <c r="D96" s="6">
        <v>0</v>
      </c>
      <c r="E96" s="6">
        <v>-0.52</v>
      </c>
      <c r="F96" s="6">
        <v>3.49</v>
      </c>
      <c r="G96" s="6">
        <v>-0.68</v>
      </c>
    </row>
    <row r="97" spans="1:7" outlineLevel="3" x14ac:dyDescent="0.2">
      <c r="A97" s="4"/>
      <c r="B97" s="4"/>
      <c r="C97" s="4" t="s">
        <v>218</v>
      </c>
      <c r="D97" s="6">
        <v>0.45</v>
      </c>
      <c r="E97" s="6">
        <v>-0.26</v>
      </c>
      <c r="F97" s="6">
        <v>-2.57</v>
      </c>
      <c r="G97" s="6">
        <v>3.73</v>
      </c>
    </row>
    <row r="98" spans="1:7" outlineLevel="3" x14ac:dyDescent="0.2">
      <c r="A98" s="4"/>
      <c r="B98" s="4"/>
      <c r="C98" s="4" t="s">
        <v>219</v>
      </c>
      <c r="D98" s="6">
        <v>1</v>
      </c>
      <c r="E98" s="6">
        <v>-0.64</v>
      </c>
      <c r="F98" s="6">
        <v>1.1399999999999999</v>
      </c>
      <c r="G98" s="6">
        <v>10.61</v>
      </c>
    </row>
    <row r="99" spans="1:7" outlineLevel="3" x14ac:dyDescent="0.2">
      <c r="A99" s="4"/>
      <c r="B99" s="4"/>
      <c r="C99" s="4" t="s">
        <v>220</v>
      </c>
      <c r="D99" s="6">
        <v>0.37</v>
      </c>
      <c r="E99" s="6">
        <v>0.93</v>
      </c>
      <c r="F99" s="6">
        <v>3.87</v>
      </c>
      <c r="G99" s="6">
        <v>9.15</v>
      </c>
    </row>
    <row r="100" spans="1:7" outlineLevel="3" x14ac:dyDescent="0.2">
      <c r="A100" s="4"/>
      <c r="B100" s="4"/>
      <c r="C100" s="4" t="s">
        <v>221</v>
      </c>
      <c r="D100" s="6">
        <v>0.45</v>
      </c>
      <c r="E100" s="6">
        <v>0.18</v>
      </c>
      <c r="F100" s="6">
        <v>2.69</v>
      </c>
      <c r="G100" s="6">
        <v>13.2</v>
      </c>
    </row>
    <row r="101" spans="1:7" outlineLevel="2" x14ac:dyDescent="0.2">
      <c r="A101" s="4"/>
      <c r="B101" s="9" t="s">
        <v>222</v>
      </c>
      <c r="C101" s="9"/>
      <c r="D101" s="6">
        <v>4.51</v>
      </c>
      <c r="E101" s="6">
        <v>0.04</v>
      </c>
      <c r="F101" s="6">
        <v>8.07</v>
      </c>
      <c r="G101" s="6">
        <v>51.24</v>
      </c>
    </row>
    <row r="102" spans="1:7" outlineLevel="3" x14ac:dyDescent="0.2">
      <c r="A102" s="4"/>
      <c r="B102" s="4"/>
      <c r="C102" s="4" t="s">
        <v>223</v>
      </c>
      <c r="D102" s="6">
        <v>1.85</v>
      </c>
      <c r="E102" s="6">
        <v>-0.69</v>
      </c>
      <c r="F102" s="6">
        <v>7.72</v>
      </c>
      <c r="G102" s="6">
        <v>47.01</v>
      </c>
    </row>
    <row r="103" spans="1:7" outlineLevel="3" x14ac:dyDescent="0.2">
      <c r="A103" s="4"/>
      <c r="B103" s="4"/>
      <c r="C103" s="4" t="s">
        <v>224</v>
      </c>
      <c r="D103" s="6">
        <v>2.65</v>
      </c>
      <c r="E103" s="6">
        <v>0.56000000000000005</v>
      </c>
      <c r="F103" s="6">
        <v>8.32</v>
      </c>
      <c r="G103" s="6">
        <v>54.35</v>
      </c>
    </row>
    <row r="104" spans="1:7" outlineLevel="2" x14ac:dyDescent="0.2">
      <c r="A104" s="4"/>
      <c r="B104" s="9" t="s">
        <v>225</v>
      </c>
      <c r="C104" s="9"/>
      <c r="D104" s="6">
        <v>3.2</v>
      </c>
      <c r="E104" s="6">
        <v>0.1</v>
      </c>
      <c r="F104" s="6">
        <v>-5.18</v>
      </c>
      <c r="G104" s="6">
        <v>-2.34</v>
      </c>
    </row>
    <row r="105" spans="1:7" outlineLevel="3" x14ac:dyDescent="0.2">
      <c r="A105" s="4"/>
      <c r="B105" s="4"/>
      <c r="C105" s="4" t="s">
        <v>226</v>
      </c>
      <c r="D105" s="6">
        <v>0.55000000000000004</v>
      </c>
      <c r="E105" s="6">
        <v>-1.45</v>
      </c>
      <c r="F105" s="6">
        <v>-4</v>
      </c>
      <c r="G105" s="6">
        <v>2.77</v>
      </c>
    </row>
    <row r="106" spans="1:7" outlineLevel="3" x14ac:dyDescent="0.2">
      <c r="A106" s="4"/>
      <c r="B106" s="4"/>
      <c r="C106" s="4" t="s">
        <v>227</v>
      </c>
      <c r="D106" s="6">
        <v>0.25</v>
      </c>
      <c r="E106" s="6">
        <v>-2.34</v>
      </c>
      <c r="F106" s="6">
        <v>2.67</v>
      </c>
      <c r="G106" s="6">
        <v>-1.22</v>
      </c>
    </row>
    <row r="107" spans="1:7" outlineLevel="3" x14ac:dyDescent="0.2">
      <c r="A107" s="4"/>
      <c r="B107" s="4"/>
      <c r="C107" s="4" t="s">
        <v>228</v>
      </c>
      <c r="D107" s="6">
        <v>0.6</v>
      </c>
      <c r="E107" s="6">
        <v>-1.96</v>
      </c>
      <c r="F107" s="6">
        <v>-7.96</v>
      </c>
      <c r="G107" s="6">
        <v>-5.7</v>
      </c>
    </row>
    <row r="108" spans="1:7" outlineLevel="3" x14ac:dyDescent="0.2">
      <c r="A108" s="4"/>
      <c r="B108" s="4"/>
      <c r="C108" s="4" t="s">
        <v>229</v>
      </c>
      <c r="D108" s="6">
        <v>1.8</v>
      </c>
      <c r="E108" s="6">
        <v>1.54</v>
      </c>
      <c r="F108" s="6">
        <v>-5.62</v>
      </c>
      <c r="G108" s="6">
        <v>-3.02</v>
      </c>
    </row>
    <row r="109" spans="1:7" outlineLevel="2" x14ac:dyDescent="0.2">
      <c r="A109" s="4"/>
      <c r="B109" s="9" t="s">
        <v>230</v>
      </c>
      <c r="C109" s="9"/>
      <c r="D109" s="6">
        <v>0.26</v>
      </c>
      <c r="E109" s="6">
        <v>-0.52</v>
      </c>
      <c r="F109" s="6">
        <v>0.63</v>
      </c>
      <c r="G109" s="6">
        <v>25.06</v>
      </c>
    </row>
    <row r="110" spans="1:7" outlineLevel="3" x14ac:dyDescent="0.2">
      <c r="A110" s="4"/>
      <c r="B110" s="4"/>
      <c r="C110" s="4" t="s">
        <v>231</v>
      </c>
      <c r="D110" s="6">
        <v>0.26</v>
      </c>
      <c r="E110" s="6">
        <v>-0.52</v>
      </c>
      <c r="F110" s="6">
        <v>0.63</v>
      </c>
      <c r="G110" s="6">
        <v>25.06</v>
      </c>
    </row>
    <row r="111" spans="1:7" outlineLevel="2" x14ac:dyDescent="0.2">
      <c r="A111" s="4"/>
      <c r="B111" s="9" t="s">
        <v>232</v>
      </c>
      <c r="C111" s="9"/>
      <c r="D111" s="6">
        <v>0.78</v>
      </c>
      <c r="E111" s="6">
        <v>0.18</v>
      </c>
      <c r="F111" s="6">
        <v>-25.09</v>
      </c>
      <c r="G111" s="6">
        <v>-27.49</v>
      </c>
    </row>
    <row r="112" spans="1:7" outlineLevel="3" x14ac:dyDescent="0.2">
      <c r="A112" s="4"/>
      <c r="B112" s="4"/>
      <c r="C112" s="4" t="s">
        <v>233</v>
      </c>
      <c r="D112" s="6">
        <v>0.78</v>
      </c>
      <c r="E112" s="6">
        <v>0.18</v>
      </c>
      <c r="F112" s="6">
        <v>-25.09</v>
      </c>
      <c r="G112" s="6">
        <v>-27.49</v>
      </c>
    </row>
    <row r="113" spans="1:7" outlineLevel="2" x14ac:dyDescent="0.2">
      <c r="A113" s="4"/>
      <c r="B113" s="9" t="s">
        <v>234</v>
      </c>
      <c r="C113" s="9"/>
      <c r="D113" s="6">
        <v>18.54</v>
      </c>
      <c r="E113" s="6">
        <v>-2.63</v>
      </c>
      <c r="F113" s="6">
        <v>-6.69</v>
      </c>
      <c r="G113" s="6">
        <v>-17.86</v>
      </c>
    </row>
    <row r="114" spans="1:7" outlineLevel="3" x14ac:dyDescent="0.2">
      <c r="A114" s="4"/>
      <c r="B114" s="4"/>
      <c r="C114" s="4" t="s">
        <v>235</v>
      </c>
      <c r="D114" s="6">
        <v>0.86</v>
      </c>
      <c r="E114" s="6">
        <v>-0.18</v>
      </c>
      <c r="F114" s="6">
        <v>-8.64</v>
      </c>
      <c r="G114" s="6">
        <v>-32.67</v>
      </c>
    </row>
    <row r="115" spans="1:7" outlineLevel="3" x14ac:dyDescent="0.2">
      <c r="A115" s="4"/>
      <c r="B115" s="4"/>
      <c r="C115" s="4" t="s">
        <v>236</v>
      </c>
      <c r="D115" s="6">
        <v>0.49</v>
      </c>
      <c r="E115" s="6">
        <v>0.66</v>
      </c>
      <c r="F115" s="6">
        <v>4.5599999999999996</v>
      </c>
      <c r="G115" s="6">
        <v>-6.67</v>
      </c>
    </row>
    <row r="116" spans="1:7" outlineLevel="3" x14ac:dyDescent="0.2">
      <c r="A116" s="4"/>
      <c r="B116" s="4"/>
      <c r="C116" s="4" t="s">
        <v>237</v>
      </c>
      <c r="D116" s="6">
        <v>2.44</v>
      </c>
      <c r="E116" s="6">
        <v>-2.44</v>
      </c>
      <c r="F116" s="6">
        <v>-12.49</v>
      </c>
      <c r="G116" s="6">
        <v>-21.31</v>
      </c>
    </row>
    <row r="117" spans="1:7" outlineLevel="3" x14ac:dyDescent="0.2">
      <c r="A117" s="4"/>
      <c r="B117" s="4"/>
      <c r="C117" s="4" t="s">
        <v>238</v>
      </c>
      <c r="D117" s="6">
        <v>0.53</v>
      </c>
      <c r="E117" s="6">
        <v>-0.77</v>
      </c>
      <c r="F117" s="6">
        <v>-4.91</v>
      </c>
      <c r="G117" s="6">
        <v>-14.47</v>
      </c>
    </row>
    <row r="118" spans="1:7" outlineLevel="3" x14ac:dyDescent="0.2">
      <c r="A118" s="4"/>
      <c r="B118" s="4"/>
      <c r="C118" s="4" t="s">
        <v>239</v>
      </c>
      <c r="D118" s="6">
        <v>1.82</v>
      </c>
      <c r="E118" s="6">
        <v>-13.71</v>
      </c>
      <c r="F118" s="6">
        <v>-14.57</v>
      </c>
      <c r="G118" s="6">
        <v>-32.340000000000003</v>
      </c>
    </row>
    <row r="119" spans="1:7" outlineLevel="3" x14ac:dyDescent="0.2">
      <c r="A119" s="4"/>
      <c r="B119" s="4"/>
      <c r="C119" s="4" t="s">
        <v>240</v>
      </c>
      <c r="D119" s="6">
        <v>0.15</v>
      </c>
      <c r="E119" s="6">
        <v>-0.39</v>
      </c>
      <c r="F119" s="6">
        <v>-7.89</v>
      </c>
      <c r="G119" s="6">
        <v>-24.45</v>
      </c>
    </row>
    <row r="120" spans="1:7" outlineLevel="3" x14ac:dyDescent="0.2">
      <c r="A120" s="4"/>
      <c r="B120" s="4"/>
      <c r="C120" s="4" t="s">
        <v>241</v>
      </c>
      <c r="D120" s="6">
        <v>1.97</v>
      </c>
      <c r="E120" s="6">
        <v>-0.78</v>
      </c>
      <c r="F120" s="6">
        <v>-2.5499999999999998</v>
      </c>
      <c r="G120" s="6">
        <v>-15.93</v>
      </c>
    </row>
    <row r="121" spans="1:7" outlineLevel="3" x14ac:dyDescent="0.2">
      <c r="A121" s="4"/>
      <c r="B121" s="4"/>
      <c r="C121" s="4" t="s">
        <v>242</v>
      </c>
      <c r="D121" s="6">
        <v>1.94</v>
      </c>
      <c r="E121" s="6">
        <v>-2.44</v>
      </c>
      <c r="F121" s="6">
        <v>-0.43</v>
      </c>
      <c r="G121" s="6">
        <v>0.85</v>
      </c>
    </row>
    <row r="122" spans="1:7" outlineLevel="3" x14ac:dyDescent="0.2">
      <c r="A122" s="4"/>
      <c r="B122" s="4"/>
      <c r="C122" s="4" t="s">
        <v>243</v>
      </c>
      <c r="D122" s="6">
        <v>0.2</v>
      </c>
      <c r="E122" s="6">
        <v>1.42</v>
      </c>
      <c r="F122" s="6">
        <v>6.68</v>
      </c>
      <c r="G122" s="6">
        <v>-19.670000000000002</v>
      </c>
    </row>
    <row r="123" spans="1:7" outlineLevel="3" x14ac:dyDescent="0.2">
      <c r="A123" s="4"/>
      <c r="B123" s="4"/>
      <c r="C123" s="4" t="s">
        <v>244</v>
      </c>
      <c r="D123" s="6">
        <v>0.66</v>
      </c>
      <c r="E123" s="6">
        <v>-1.07</v>
      </c>
      <c r="F123" s="6">
        <v>-8.3000000000000007</v>
      </c>
      <c r="G123" s="6">
        <v>-5.94</v>
      </c>
    </row>
    <row r="124" spans="1:7" outlineLevel="3" x14ac:dyDescent="0.2">
      <c r="A124" s="4"/>
      <c r="B124" s="4"/>
      <c r="C124" s="4" t="s">
        <v>245</v>
      </c>
      <c r="D124" s="6">
        <v>2.4700000000000002</v>
      </c>
      <c r="E124" s="6">
        <v>-0.35</v>
      </c>
      <c r="F124" s="6">
        <v>-8.2899999999999991</v>
      </c>
      <c r="G124" s="6">
        <v>-23.29</v>
      </c>
    </row>
    <row r="125" spans="1:7" outlineLevel="3" x14ac:dyDescent="0.2">
      <c r="A125" s="4"/>
      <c r="B125" s="4"/>
      <c r="C125" s="4" t="s">
        <v>246</v>
      </c>
      <c r="D125" s="6">
        <v>1.1100000000000001</v>
      </c>
      <c r="E125" s="6">
        <v>-1.82</v>
      </c>
      <c r="F125" s="6">
        <v>-8.39</v>
      </c>
      <c r="G125" s="6">
        <v>-21.42</v>
      </c>
    </row>
    <row r="126" spans="1:7" outlineLevel="3" x14ac:dyDescent="0.2">
      <c r="A126" s="4"/>
      <c r="B126" s="4"/>
      <c r="C126" s="4" t="s">
        <v>247</v>
      </c>
      <c r="D126" s="6">
        <v>0.34</v>
      </c>
      <c r="E126" s="6">
        <v>-1.34</v>
      </c>
      <c r="F126" s="6">
        <v>-7.71</v>
      </c>
      <c r="G126" s="6">
        <v>-12.83</v>
      </c>
    </row>
    <row r="127" spans="1:7" outlineLevel="3" x14ac:dyDescent="0.2">
      <c r="A127" s="4"/>
      <c r="B127" s="4"/>
      <c r="C127" s="4" t="s">
        <v>248</v>
      </c>
      <c r="D127" s="6">
        <v>1.1000000000000001</v>
      </c>
      <c r="E127" s="6">
        <v>0.12</v>
      </c>
      <c r="F127" s="6">
        <v>-6.25</v>
      </c>
      <c r="G127" s="6">
        <v>-27.27</v>
      </c>
    </row>
    <row r="128" spans="1:7" outlineLevel="3" x14ac:dyDescent="0.2">
      <c r="A128" s="4"/>
      <c r="B128" s="4"/>
      <c r="C128" s="4" t="s">
        <v>249</v>
      </c>
      <c r="D128" s="6">
        <v>1.39</v>
      </c>
      <c r="E128" s="6">
        <v>-1.55</v>
      </c>
      <c r="F128" s="6">
        <v>-0.56999999999999995</v>
      </c>
      <c r="G128" s="6">
        <v>-8.56</v>
      </c>
    </row>
    <row r="129" spans="1:9" outlineLevel="3" x14ac:dyDescent="0.2">
      <c r="A129" s="4"/>
      <c r="B129" s="4"/>
      <c r="C129" s="4" t="s">
        <v>250</v>
      </c>
      <c r="D129" s="6">
        <v>1.07</v>
      </c>
      <c r="E129" s="6">
        <v>-1.29</v>
      </c>
      <c r="F129" s="6">
        <v>-6.94</v>
      </c>
      <c r="G129" s="6">
        <v>-7.27</v>
      </c>
    </row>
    <row r="130" spans="1:9" outlineLevel="2" x14ac:dyDescent="0.2">
      <c r="A130" s="4"/>
      <c r="B130" s="9" t="s">
        <v>251</v>
      </c>
      <c r="C130" s="9"/>
      <c r="D130" s="6">
        <v>2.7</v>
      </c>
      <c r="E130" s="6">
        <v>-3.41</v>
      </c>
      <c r="F130" s="6">
        <v>-6.83</v>
      </c>
      <c r="G130" s="6">
        <v>-15.06</v>
      </c>
    </row>
    <row r="131" spans="1:9" outlineLevel="3" x14ac:dyDescent="0.2">
      <c r="A131" s="4"/>
      <c r="B131" s="4"/>
      <c r="C131" s="4" t="s">
        <v>252</v>
      </c>
      <c r="D131" s="6">
        <v>0.99</v>
      </c>
      <c r="E131" s="6">
        <v>-3.75</v>
      </c>
      <c r="F131" s="6">
        <v>-7.32</v>
      </c>
      <c r="G131" s="6">
        <v>-12.4</v>
      </c>
    </row>
    <row r="132" spans="1:9" outlineLevel="3" x14ac:dyDescent="0.2">
      <c r="A132" s="4"/>
      <c r="B132" s="4"/>
      <c r="C132" s="4" t="s">
        <v>253</v>
      </c>
      <c r="D132" s="6">
        <v>1.71</v>
      </c>
      <c r="E132" s="6">
        <v>-2.79</v>
      </c>
      <c r="F132" s="6">
        <v>-5.92</v>
      </c>
      <c r="G132" s="6">
        <v>-19.510000000000002</v>
      </c>
    </row>
    <row r="135" spans="1:9" ht="65" customHeight="1" x14ac:dyDescent="0.2">
      <c r="A135" s="169" t="s">
        <v>254</v>
      </c>
      <c r="B135" s="170"/>
      <c r="C135" s="170"/>
      <c r="D135" s="170"/>
      <c r="E135" s="170"/>
      <c r="F135" s="170"/>
      <c r="G135" s="170"/>
      <c r="H135" s="170"/>
      <c r="I135" s="170"/>
    </row>
  </sheetData>
  <mergeCells count="8">
    <mergeCell ref="A9:G9"/>
    <mergeCell ref="A135:I135"/>
    <mergeCell ref="A1:K1"/>
    <mergeCell ref="A3:G3"/>
    <mergeCell ref="D4:I4"/>
    <mergeCell ref="D5:I5"/>
    <mergeCell ref="D6:I6"/>
    <mergeCell ref="D7:I7"/>
  </mergeCells>
  <pageMargins left="0.75" right="0.75" top="1" bottom="1" header="0.5" footer="0.5"/>
  <pageSetup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B1:V102"/>
  <sheetViews>
    <sheetView zoomScale="90" zoomScaleNormal="90" workbookViewId="0">
      <selection activeCell="G44" sqref="G44"/>
    </sheetView>
  </sheetViews>
  <sheetFormatPr baseColWidth="10" defaultColWidth="9.1640625" defaultRowHeight="15" x14ac:dyDescent="0.2"/>
  <cols>
    <col min="1" max="1" width="4.5" style="83" customWidth="1"/>
    <col min="2" max="4" width="3.5" style="83" customWidth="1"/>
    <col min="5" max="5" width="33.1640625" style="83" customWidth="1"/>
    <col min="6" max="6" width="25.1640625" style="83" customWidth="1"/>
    <col min="7" max="7" width="31.1640625" style="83" customWidth="1"/>
    <col min="8" max="8" width="21.83203125" style="83" customWidth="1"/>
    <col min="9" max="9" width="24" style="83" customWidth="1"/>
    <col min="10" max="10" width="24.5" style="83" customWidth="1"/>
    <col min="11" max="11" width="26.5" style="83" customWidth="1"/>
    <col min="12" max="16384" width="9.1640625" style="83"/>
  </cols>
  <sheetData>
    <row r="1" spans="2:22" ht="40.5" customHeight="1" x14ac:dyDescent="0.3">
      <c r="B1" s="82" t="s">
        <v>626</v>
      </c>
      <c r="E1" s="82"/>
      <c r="J1" s="84"/>
      <c r="V1" s="84"/>
    </row>
    <row r="2" spans="2:22" s="101" customFormat="1" ht="19" x14ac:dyDescent="0.25">
      <c r="C2" s="84" t="s">
        <v>627</v>
      </c>
    </row>
    <row r="3" spans="2:22" s="101" customFormat="1" ht="19" x14ac:dyDescent="0.25">
      <c r="D3" s="133" t="s">
        <v>628</v>
      </c>
      <c r="E3" s="133" t="s">
        <v>643</v>
      </c>
    </row>
    <row r="4" spans="2:22" s="101" customFormat="1" ht="16" x14ac:dyDescent="0.2">
      <c r="E4" s="102" t="s">
        <v>119</v>
      </c>
      <c r="F4" s="120" t="s">
        <v>0</v>
      </c>
      <c r="G4" s="120" t="s">
        <v>365</v>
      </c>
    </row>
    <row r="5" spans="2:22" s="101" customFormat="1" ht="16" x14ac:dyDescent="0.2">
      <c r="E5" s="101" t="s">
        <v>644</v>
      </c>
      <c r="F5" s="103" t="s">
        <v>646</v>
      </c>
      <c r="G5" s="103" t="s">
        <v>645</v>
      </c>
      <c r="H5" s="119" t="s">
        <v>697</v>
      </c>
    </row>
    <row r="6" spans="2:22" s="101" customFormat="1" ht="16" x14ac:dyDescent="0.2">
      <c r="E6" s="101" t="s">
        <v>647</v>
      </c>
      <c r="F6" s="103">
        <v>102</v>
      </c>
      <c r="G6" s="103">
        <v>92</v>
      </c>
      <c r="H6" s="119" t="s">
        <v>697</v>
      </c>
    </row>
    <row r="7" spans="2:22" s="101" customFormat="1" ht="16" x14ac:dyDescent="0.2">
      <c r="E7" s="101" t="s">
        <v>683</v>
      </c>
      <c r="F7" s="103" t="s">
        <v>691</v>
      </c>
      <c r="G7" s="103" t="s">
        <v>695</v>
      </c>
      <c r="H7" s="119" t="s">
        <v>697</v>
      </c>
    </row>
    <row r="8" spans="2:22" s="101" customFormat="1" ht="16" x14ac:dyDescent="0.2">
      <c r="E8" s="101" t="s">
        <v>684</v>
      </c>
      <c r="F8" s="103">
        <v>0.34</v>
      </c>
      <c r="G8" s="103">
        <v>0.71</v>
      </c>
      <c r="H8" s="119" t="s">
        <v>697</v>
      </c>
    </row>
    <row r="9" spans="2:22" s="101" customFormat="1" ht="16" x14ac:dyDescent="0.2">
      <c r="E9" s="101" t="s">
        <v>692</v>
      </c>
      <c r="F9" s="118">
        <v>0.13150000000000001</v>
      </c>
      <c r="G9" s="118">
        <v>0.123</v>
      </c>
      <c r="H9" s="119" t="s">
        <v>696</v>
      </c>
    </row>
    <row r="10" spans="2:22" s="101" customFormat="1" ht="16" x14ac:dyDescent="0.2">
      <c r="E10" s="101" t="s">
        <v>693</v>
      </c>
      <c r="F10" s="118">
        <v>0.17988999999999999</v>
      </c>
      <c r="G10" s="118">
        <v>0.19620000000000001</v>
      </c>
      <c r="H10" s="119" t="s">
        <v>697</v>
      </c>
    </row>
    <row r="11" spans="2:22" s="101" customFormat="1" ht="16" x14ac:dyDescent="0.2">
      <c r="E11" s="101" t="s">
        <v>694</v>
      </c>
      <c r="F11" s="103">
        <v>0.92</v>
      </c>
      <c r="G11" s="103">
        <v>0.83</v>
      </c>
      <c r="H11" s="119" t="s">
        <v>697</v>
      </c>
    </row>
    <row r="12" spans="2:22" s="101" customFormat="1" ht="16" x14ac:dyDescent="0.2">
      <c r="E12" s="101" t="s">
        <v>686</v>
      </c>
      <c r="F12" s="118">
        <v>2.8500000000000001E-2</v>
      </c>
      <c r="G12" s="118">
        <v>6.3899999999999998E-2</v>
      </c>
      <c r="H12" s="119" t="s">
        <v>697</v>
      </c>
    </row>
    <row r="13" spans="2:22" s="101" customFormat="1" ht="16" x14ac:dyDescent="0.2"/>
    <row r="14" spans="2:22" s="101" customFormat="1" ht="19" x14ac:dyDescent="0.25">
      <c r="D14" s="133" t="s">
        <v>679</v>
      </c>
      <c r="E14" s="133"/>
    </row>
    <row r="15" spans="2:22" s="101" customFormat="1" ht="16" x14ac:dyDescent="0.2">
      <c r="E15" s="102" t="s">
        <v>629</v>
      </c>
      <c r="F15" s="120" t="s">
        <v>0</v>
      </c>
      <c r="G15" s="120" t="s">
        <v>365</v>
      </c>
      <c r="H15" s="120" t="s">
        <v>632</v>
      </c>
      <c r="I15" s="120" t="s">
        <v>631</v>
      </c>
    </row>
    <row r="16" spans="2:22" s="101" customFormat="1" ht="16" x14ac:dyDescent="0.2">
      <c r="E16" s="104" t="s">
        <v>480</v>
      </c>
      <c r="F16" s="105">
        <v>1.1209999999999999E-2</v>
      </c>
      <c r="G16" s="105">
        <v>2.068E-2</v>
      </c>
      <c r="H16" s="106">
        <v>-0.01</v>
      </c>
      <c r="I16" s="105">
        <f>G16+H16</f>
        <v>1.068E-2</v>
      </c>
    </row>
    <row r="17" spans="5:13" s="101" customFormat="1" ht="16" x14ac:dyDescent="0.2">
      <c r="E17" s="104" t="s">
        <v>169</v>
      </c>
      <c r="F17" s="105">
        <v>8.8400000000000006E-2</v>
      </c>
      <c r="G17" s="105">
        <v>0.10417999999999999</v>
      </c>
      <c r="H17" s="107">
        <v>0.01</v>
      </c>
      <c r="I17" s="105">
        <f t="shared" ref="I17:I24" si="0">G17+H17</f>
        <v>0.11417999999999999</v>
      </c>
    </row>
    <row r="18" spans="5:13" s="101" customFormat="1" ht="16" x14ac:dyDescent="0.2">
      <c r="E18" s="104" t="s">
        <v>466</v>
      </c>
      <c r="F18" s="105">
        <v>7.7249999999999999E-2</v>
      </c>
      <c r="G18" s="105">
        <v>9.4850000000000004E-2</v>
      </c>
      <c r="H18" s="106">
        <v>-0.01</v>
      </c>
      <c r="I18" s="105">
        <f t="shared" si="0"/>
        <v>8.4850000000000009E-2</v>
      </c>
    </row>
    <row r="19" spans="5:13" s="101" customFormat="1" ht="16" x14ac:dyDescent="0.2">
      <c r="E19" s="104" t="s">
        <v>456</v>
      </c>
      <c r="F19" s="105">
        <v>0.33393</v>
      </c>
      <c r="G19" s="105">
        <v>0.23204</v>
      </c>
      <c r="H19" s="107">
        <v>0.03</v>
      </c>
      <c r="I19" s="105">
        <f t="shared" si="0"/>
        <v>0.26204</v>
      </c>
    </row>
    <row r="20" spans="5:13" s="101" customFormat="1" ht="16" x14ac:dyDescent="0.2">
      <c r="E20" s="104" t="s">
        <v>222</v>
      </c>
      <c r="F20" s="105">
        <v>4.4569999999999999E-2</v>
      </c>
      <c r="G20" s="105">
        <v>3.9800000000000002E-2</v>
      </c>
      <c r="H20" s="107">
        <v>0.01</v>
      </c>
      <c r="I20" s="105">
        <f t="shared" si="0"/>
        <v>4.9800000000000004E-2</v>
      </c>
    </row>
    <row r="21" spans="5:13" s="101" customFormat="1" ht="16" x14ac:dyDescent="0.2">
      <c r="E21" s="104" t="s">
        <v>449</v>
      </c>
      <c r="F21" s="105">
        <v>0.14990000000000001</v>
      </c>
      <c r="G21" s="105">
        <v>0.16843</v>
      </c>
      <c r="H21" s="106">
        <v>0</v>
      </c>
      <c r="I21" s="105">
        <f t="shared" si="0"/>
        <v>0.16843</v>
      </c>
      <c r="M21" s="101" t="s">
        <v>681</v>
      </c>
    </row>
    <row r="22" spans="5:13" s="101" customFormat="1" ht="16" x14ac:dyDescent="0.2">
      <c r="E22" s="104" t="s">
        <v>472</v>
      </c>
      <c r="F22" s="105">
        <v>6.7549999999999999E-2</v>
      </c>
      <c r="G22" s="105">
        <v>8.9819999999999997E-2</v>
      </c>
      <c r="H22" s="106">
        <v>-5.0000000000000001E-3</v>
      </c>
      <c r="I22" s="105">
        <f t="shared" si="0"/>
        <v>8.4819999999999993E-2</v>
      </c>
    </row>
    <row r="23" spans="5:13" s="101" customFormat="1" ht="16" x14ac:dyDescent="0.2">
      <c r="E23" s="104" t="s">
        <v>630</v>
      </c>
      <c r="F23" s="105">
        <v>0.13764000000000001</v>
      </c>
      <c r="G23" s="105">
        <v>0.2082</v>
      </c>
      <c r="H23" s="106">
        <v>-0.02</v>
      </c>
      <c r="I23" s="105">
        <f t="shared" si="0"/>
        <v>0.18820000000000001</v>
      </c>
    </row>
    <row r="24" spans="5:13" s="101" customFormat="1" ht="16" x14ac:dyDescent="0.2">
      <c r="E24" s="108" t="s">
        <v>461</v>
      </c>
      <c r="F24" s="109">
        <v>8.8239999999999999E-2</v>
      </c>
      <c r="G24" s="109">
        <v>4.1090000000000002E-2</v>
      </c>
      <c r="H24" s="110">
        <v>-5.0000000000000001E-3</v>
      </c>
      <c r="I24" s="109">
        <f t="shared" si="0"/>
        <v>3.6090000000000004E-2</v>
      </c>
    </row>
    <row r="25" spans="5:13" s="101" customFormat="1" ht="16" x14ac:dyDescent="0.2">
      <c r="E25" s="104" t="s">
        <v>166</v>
      </c>
      <c r="F25" s="105">
        <f>0.131%</f>
        <v>1.31E-3</v>
      </c>
      <c r="G25" s="105">
        <f>0.092%</f>
        <v>9.2000000000000003E-4</v>
      </c>
      <c r="H25" s="111">
        <v>0</v>
      </c>
      <c r="I25" s="105">
        <f>G25+H25</f>
        <v>9.2000000000000003E-4</v>
      </c>
    </row>
    <row r="26" spans="5:13" s="101" customFormat="1" ht="16" x14ac:dyDescent="0.2">
      <c r="E26" s="101" t="s">
        <v>633</v>
      </c>
      <c r="F26" s="112">
        <f>SUM(F16:F25)</f>
        <v>1</v>
      </c>
      <c r="G26" s="112">
        <f>SUM(G16:G25)</f>
        <v>1.0000099999999998</v>
      </c>
      <c r="H26" s="112">
        <f>SUM(H16:H25)</f>
        <v>-2.6020852139652106E-18</v>
      </c>
      <c r="I26" s="112">
        <f>SUM(I16:I25)</f>
        <v>1.0000099999999998</v>
      </c>
    </row>
    <row r="27" spans="5:13" s="101" customFormat="1" ht="16" x14ac:dyDescent="0.2"/>
    <row r="28" spans="5:13" s="101" customFormat="1" ht="16" x14ac:dyDescent="0.2"/>
    <row r="29" spans="5:13" s="101" customFormat="1" ht="16" x14ac:dyDescent="0.2">
      <c r="E29" s="101" t="s">
        <v>698</v>
      </c>
    </row>
    <row r="30" spans="5:13" s="101" customFormat="1" ht="58.5" customHeight="1" x14ac:dyDescent="0.2">
      <c r="E30" s="113" t="s">
        <v>642</v>
      </c>
      <c r="F30" s="121" t="s">
        <v>636</v>
      </c>
      <c r="G30" s="121" t="s">
        <v>637</v>
      </c>
      <c r="H30" s="121" t="s">
        <v>638</v>
      </c>
      <c r="I30" s="121" t="s">
        <v>639</v>
      </c>
      <c r="J30" s="121" t="s">
        <v>640</v>
      </c>
      <c r="K30" s="121" t="s">
        <v>641</v>
      </c>
    </row>
    <row r="31" spans="5:13" s="101" customFormat="1" ht="16" x14ac:dyDescent="0.2">
      <c r="E31" s="114" t="s">
        <v>480</v>
      </c>
      <c r="F31" s="115">
        <v>2.5807819866250674</v>
      </c>
      <c r="G31" s="115">
        <v>11.417879809612369</v>
      </c>
      <c r="H31" s="116">
        <v>276.00166305246222</v>
      </c>
      <c r="I31" s="116">
        <v>316.51975311673641</v>
      </c>
      <c r="J31" s="115">
        <v>2.0007915000000005</v>
      </c>
      <c r="K31" s="115">
        <v>37.020132070919288</v>
      </c>
    </row>
    <row r="32" spans="5:13" s="101" customFormat="1" ht="16" x14ac:dyDescent="0.2">
      <c r="E32" s="117" t="s">
        <v>169</v>
      </c>
      <c r="F32" s="115">
        <v>3.7604472994825189</v>
      </c>
      <c r="G32" s="115">
        <v>7.0090737823326492</v>
      </c>
      <c r="H32" s="115">
        <v>54.61934487741636</v>
      </c>
      <c r="I32" s="115">
        <v>54.334925268095809</v>
      </c>
      <c r="J32" s="115">
        <v>-12.750502399999998</v>
      </c>
      <c r="K32" s="115">
        <v>33.628077265417808</v>
      </c>
    </row>
    <row r="33" spans="5:11" s="101" customFormat="1" ht="16" x14ac:dyDescent="0.2">
      <c r="E33" s="114" t="s">
        <v>466</v>
      </c>
      <c r="F33" s="115">
        <v>2.276515970901039</v>
      </c>
      <c r="G33" s="115">
        <v>12.937208871296045</v>
      </c>
      <c r="H33" s="115">
        <v>95.433141936724013</v>
      </c>
      <c r="I33" s="115">
        <v>97.565224994706227</v>
      </c>
      <c r="J33" s="115">
        <v>-26.098057300000004</v>
      </c>
      <c r="K33" s="115">
        <v>37.003366236821272</v>
      </c>
    </row>
    <row r="34" spans="5:11" s="101" customFormat="1" ht="16" x14ac:dyDescent="0.2">
      <c r="E34" s="114" t="s">
        <v>456</v>
      </c>
      <c r="F34" s="115">
        <v>2.7407608065690687</v>
      </c>
      <c r="G34" s="115">
        <v>9.1887238660067574</v>
      </c>
      <c r="H34" s="116">
        <v>258.14041526277492</v>
      </c>
      <c r="I34" s="116">
        <v>261.54976294782426</v>
      </c>
      <c r="J34" s="115">
        <v>-1.4961074363636364</v>
      </c>
      <c r="K34" s="115">
        <v>25.366228678319796</v>
      </c>
    </row>
    <row r="35" spans="5:11" s="101" customFormat="1" ht="16" x14ac:dyDescent="0.2">
      <c r="E35" s="117" t="s">
        <v>222</v>
      </c>
      <c r="F35" s="115">
        <v>3.6084432675132954</v>
      </c>
      <c r="G35" s="115">
        <v>7.9247926760514069</v>
      </c>
      <c r="H35" s="115"/>
      <c r="I35" s="115"/>
      <c r="J35" s="115">
        <v>49.542204999999996</v>
      </c>
      <c r="K35" s="115">
        <v>35.253873518186587</v>
      </c>
    </row>
    <row r="36" spans="5:11" s="101" customFormat="1" ht="16" x14ac:dyDescent="0.2">
      <c r="E36" s="117" t="s">
        <v>449</v>
      </c>
      <c r="F36" s="115">
        <v>3.3184703177266046</v>
      </c>
      <c r="G36" s="115">
        <v>4.7115131336513958</v>
      </c>
      <c r="H36" s="115">
        <v>53.547112529287809</v>
      </c>
      <c r="I36" s="115">
        <v>63.224272601005488</v>
      </c>
      <c r="J36" s="115">
        <v>-17.190001410000001</v>
      </c>
      <c r="K36" s="115">
        <v>34.097619462863648</v>
      </c>
    </row>
    <row r="37" spans="5:11" s="101" customFormat="1" ht="16" x14ac:dyDescent="0.2">
      <c r="E37" s="114" t="s">
        <v>472</v>
      </c>
      <c r="F37" s="115">
        <v>2.7602588185904193</v>
      </c>
      <c r="G37" s="115">
        <v>10.199481988667511</v>
      </c>
      <c r="H37" s="116">
        <v>125.29751557372535</v>
      </c>
      <c r="I37" s="116">
        <v>126.52329505589914</v>
      </c>
      <c r="J37" s="115">
        <v>-13.535833599999998</v>
      </c>
      <c r="K37" s="115">
        <v>30.343295103730952</v>
      </c>
    </row>
    <row r="38" spans="5:11" s="101" customFormat="1" ht="16" x14ac:dyDescent="0.2">
      <c r="E38" s="117" t="s">
        <v>234</v>
      </c>
      <c r="F38" s="115">
        <v>2.2149204530603694</v>
      </c>
      <c r="G38" s="115">
        <v>18.496142886217061</v>
      </c>
      <c r="H38" s="115">
        <v>31.80287944417362</v>
      </c>
      <c r="I38" s="115">
        <v>34.905496317371842</v>
      </c>
      <c r="J38" s="115">
        <v>-17.991418454545453</v>
      </c>
      <c r="K38" s="115">
        <v>38.256079193926205</v>
      </c>
    </row>
    <row r="39" spans="5:11" s="101" customFormat="1" ht="16" x14ac:dyDescent="0.2">
      <c r="E39" s="114" t="s">
        <v>461</v>
      </c>
      <c r="F39" s="115">
        <v>3.0601896884749493</v>
      </c>
      <c r="G39" s="115">
        <v>2.0812655761437906</v>
      </c>
      <c r="H39" s="115">
        <v>13.450527243465968</v>
      </c>
      <c r="I39" s="115">
        <v>10.007637119659753</v>
      </c>
      <c r="J39" s="115">
        <v>6.5167630812499997</v>
      </c>
      <c r="K39" s="115">
        <v>20.704275375439938</v>
      </c>
    </row>
    <row r="40" spans="5:11" s="101" customFormat="1" ht="16" x14ac:dyDescent="0.2">
      <c r="E40" s="114" t="s">
        <v>635</v>
      </c>
      <c r="F40" s="115">
        <v>2.8670330297216902</v>
      </c>
      <c r="G40" s="115">
        <v>8.6107339079371599</v>
      </c>
      <c r="H40" s="115">
        <v>111.30887781909547</v>
      </c>
      <c r="I40" s="115">
        <v>115.85810586234602</v>
      </c>
      <c r="J40" s="115">
        <v>-8.2335563049999969</v>
      </c>
      <c r="K40" s="115">
        <v>30.522899723731971</v>
      </c>
    </row>
    <row r="41" spans="5:11" s="101" customFormat="1" ht="16" x14ac:dyDescent="0.2"/>
    <row r="42" spans="5:11" s="101" customFormat="1" ht="16" x14ac:dyDescent="0.2">
      <c r="E42" s="101" t="s">
        <v>789</v>
      </c>
    </row>
    <row r="43" spans="5:11" s="101" customFormat="1" ht="16" x14ac:dyDescent="0.2">
      <c r="E43" s="101" t="s">
        <v>790</v>
      </c>
    </row>
    <row r="44" spans="5:11" s="101" customFormat="1" ht="16" x14ac:dyDescent="0.2">
      <c r="E44" s="101" t="s">
        <v>791</v>
      </c>
    </row>
    <row r="45" spans="5:11" s="101" customFormat="1" ht="16" x14ac:dyDescent="0.2">
      <c r="E45" s="101" t="s">
        <v>792</v>
      </c>
    </row>
    <row r="46" spans="5:11" s="101" customFormat="1" ht="16" x14ac:dyDescent="0.2">
      <c r="E46" s="101" t="s">
        <v>793</v>
      </c>
    </row>
    <row r="47" spans="5:11" s="101" customFormat="1" ht="16" x14ac:dyDescent="0.2"/>
    <row r="48" spans="5:11" s="101" customFormat="1" ht="16" x14ac:dyDescent="0.2"/>
    <row r="49" s="101" customFormat="1" ht="16" x14ac:dyDescent="0.2"/>
    <row r="50" s="101" customFormat="1" ht="16" x14ac:dyDescent="0.2"/>
    <row r="51" s="101" customFormat="1" ht="16" x14ac:dyDescent="0.2"/>
    <row r="52" s="101" customFormat="1" ht="16" x14ac:dyDescent="0.2"/>
    <row r="53" s="101" customFormat="1" ht="16" x14ac:dyDescent="0.2"/>
    <row r="54" s="101" customFormat="1" ht="16" x14ac:dyDescent="0.2"/>
    <row r="55" s="101" customFormat="1" ht="16" x14ac:dyDescent="0.2"/>
    <row r="56" s="101" customFormat="1" ht="16" x14ac:dyDescent="0.2"/>
    <row r="57" s="101" customFormat="1" ht="16" x14ac:dyDescent="0.2"/>
    <row r="58" s="101" customFormat="1" ht="16" x14ac:dyDescent="0.2"/>
    <row r="59" s="101" customFormat="1" ht="16" x14ac:dyDescent="0.2"/>
    <row r="60" s="101" customFormat="1" ht="16" x14ac:dyDescent="0.2"/>
    <row r="61" s="101" customFormat="1" ht="16" x14ac:dyDescent="0.2"/>
    <row r="62" s="101" customFormat="1" ht="16" x14ac:dyDescent="0.2"/>
    <row r="63" s="101" customFormat="1" ht="16" x14ac:dyDescent="0.2"/>
    <row r="64" s="101" customFormat="1" ht="16" x14ac:dyDescent="0.2"/>
    <row r="65" spans="3:11" s="101" customFormat="1" ht="16" x14ac:dyDescent="0.2"/>
    <row r="66" spans="3:11" s="101" customFormat="1" ht="16" x14ac:dyDescent="0.2"/>
    <row r="67" spans="3:11" s="101" customFormat="1" ht="19" x14ac:dyDescent="0.25">
      <c r="D67" s="133" t="s">
        <v>682</v>
      </c>
      <c r="E67" s="133"/>
    </row>
    <row r="68" spans="3:11" s="101" customFormat="1" ht="16" x14ac:dyDescent="0.2">
      <c r="E68" s="130" t="s">
        <v>700</v>
      </c>
      <c r="F68" s="131"/>
      <c r="G68" s="131"/>
      <c r="H68" s="132"/>
      <c r="I68" s="130" t="s">
        <v>699</v>
      </c>
      <c r="J68" s="131"/>
      <c r="K68" s="132"/>
    </row>
    <row r="69" spans="3:11" s="101" customFormat="1" ht="16" x14ac:dyDescent="0.2">
      <c r="E69" s="123" t="s">
        <v>21</v>
      </c>
      <c r="F69" s="124" t="s">
        <v>64</v>
      </c>
      <c r="G69" s="124" t="s">
        <v>53</v>
      </c>
      <c r="H69" s="125" t="s">
        <v>42</v>
      </c>
      <c r="I69" s="123" t="s">
        <v>113</v>
      </c>
      <c r="J69" s="124" t="s">
        <v>87</v>
      </c>
      <c r="K69" s="125" t="s">
        <v>80</v>
      </c>
    </row>
    <row r="70" spans="3:11" s="101" customFormat="1" ht="16" x14ac:dyDescent="0.2">
      <c r="E70" s="126" t="s">
        <v>43</v>
      </c>
      <c r="F70" s="104" t="s">
        <v>25</v>
      </c>
      <c r="G70" s="104" t="s">
        <v>101</v>
      </c>
      <c r="H70" s="127" t="s">
        <v>40</v>
      </c>
      <c r="I70" s="126" t="s">
        <v>102</v>
      </c>
      <c r="J70" s="104" t="s">
        <v>20</v>
      </c>
      <c r="K70" s="127" t="s">
        <v>28</v>
      </c>
    </row>
    <row r="71" spans="3:11" s="101" customFormat="1" ht="16" x14ac:dyDescent="0.2">
      <c r="E71" s="126" t="s">
        <v>73</v>
      </c>
      <c r="F71" s="104" t="s">
        <v>37</v>
      </c>
      <c r="G71" s="104" t="s">
        <v>16</v>
      </c>
      <c r="H71" s="127" t="s">
        <v>52</v>
      </c>
      <c r="I71" s="126" t="s">
        <v>79</v>
      </c>
      <c r="J71" s="104" t="s">
        <v>107</v>
      </c>
      <c r="K71" s="127"/>
    </row>
    <row r="72" spans="3:11" s="101" customFormat="1" ht="16" x14ac:dyDescent="0.2">
      <c r="E72" s="126" t="s">
        <v>89</v>
      </c>
      <c r="F72" s="104" t="s">
        <v>95</v>
      </c>
      <c r="G72" s="104" t="s">
        <v>65</v>
      </c>
      <c r="H72" s="127" t="s">
        <v>70</v>
      </c>
      <c r="I72" s="126" t="s">
        <v>49</v>
      </c>
      <c r="J72" s="104" t="s">
        <v>58</v>
      </c>
      <c r="K72" s="127"/>
    </row>
    <row r="73" spans="3:11" s="101" customFormat="1" ht="16" x14ac:dyDescent="0.2">
      <c r="E73" s="126" t="s">
        <v>32</v>
      </c>
      <c r="F73" s="104" t="s">
        <v>44</v>
      </c>
      <c r="G73" s="104" t="s">
        <v>68</v>
      </c>
      <c r="H73" s="127"/>
      <c r="I73" s="126" t="s">
        <v>39</v>
      </c>
      <c r="J73" s="104" t="s">
        <v>76</v>
      </c>
      <c r="K73" s="127"/>
    </row>
    <row r="74" spans="3:11" s="101" customFormat="1" ht="16" x14ac:dyDescent="0.2">
      <c r="E74" s="128" t="s">
        <v>114</v>
      </c>
      <c r="F74" s="108" t="s">
        <v>106</v>
      </c>
      <c r="G74" s="108" t="s">
        <v>94</v>
      </c>
      <c r="H74" s="129"/>
      <c r="I74" s="128" t="s">
        <v>90</v>
      </c>
      <c r="J74" s="108" t="s">
        <v>98</v>
      </c>
      <c r="K74" s="129"/>
    </row>
    <row r="75" spans="3:11" s="101" customFormat="1" ht="16" x14ac:dyDescent="0.2">
      <c r="E75" s="122"/>
      <c r="F75" s="122"/>
      <c r="G75" s="122"/>
      <c r="H75" s="122"/>
    </row>
    <row r="76" spans="3:11" s="101" customFormat="1" ht="17" customHeight="1" x14ac:dyDescent="0.2"/>
    <row r="77" spans="3:11" s="101" customFormat="1" ht="19" x14ac:dyDescent="0.25">
      <c r="C77" s="84" t="s">
        <v>680</v>
      </c>
    </row>
    <row r="78" spans="3:11" s="101" customFormat="1" ht="16" x14ac:dyDescent="0.2">
      <c r="E78" s="101" t="s">
        <v>701</v>
      </c>
    </row>
    <row r="79" spans="3:11" s="101" customFormat="1" ht="16" x14ac:dyDescent="0.2">
      <c r="E79" s="101" t="s">
        <v>702</v>
      </c>
    </row>
    <row r="80" spans="3:11" ht="16" x14ac:dyDescent="0.2">
      <c r="C80" s="101"/>
      <c r="D80" s="101"/>
      <c r="E80" s="130" t="s">
        <v>687</v>
      </c>
      <c r="F80" s="131" t="s">
        <v>689</v>
      </c>
      <c r="G80" s="132" t="s">
        <v>690</v>
      </c>
      <c r="H80" s="127"/>
      <c r="I80" s="138" t="s">
        <v>688</v>
      </c>
      <c r="J80" s="137" t="s">
        <v>689</v>
      </c>
      <c r="K80" s="137" t="s">
        <v>690</v>
      </c>
    </row>
    <row r="81" spans="3:11" ht="16" x14ac:dyDescent="0.2">
      <c r="C81" s="101"/>
      <c r="D81" s="101"/>
      <c r="E81" s="137" t="s">
        <v>629</v>
      </c>
      <c r="F81" s="137" t="s">
        <v>437</v>
      </c>
      <c r="G81" s="137" t="s">
        <v>711</v>
      </c>
      <c r="H81" s="127"/>
      <c r="I81" s="139" t="s">
        <v>731</v>
      </c>
      <c r="J81" s="139" t="s">
        <v>373</v>
      </c>
      <c r="K81" s="137" t="s">
        <v>740</v>
      </c>
    </row>
    <row r="82" spans="3:11" ht="16" x14ac:dyDescent="0.2">
      <c r="C82" s="101"/>
      <c r="D82" s="101"/>
      <c r="E82" s="137" t="s">
        <v>689</v>
      </c>
      <c r="F82" s="137" t="s">
        <v>368</v>
      </c>
      <c r="G82" s="137" t="s">
        <v>713</v>
      </c>
      <c r="H82" s="127"/>
      <c r="I82" s="139" t="s">
        <v>732</v>
      </c>
      <c r="J82" s="139" t="s">
        <v>374</v>
      </c>
      <c r="K82" s="139" t="s">
        <v>732</v>
      </c>
    </row>
    <row r="83" spans="3:11" ht="16" x14ac:dyDescent="0.2">
      <c r="C83" s="101"/>
      <c r="D83" s="101"/>
      <c r="E83" s="137" t="s">
        <v>703</v>
      </c>
      <c r="F83" s="137" t="s">
        <v>346</v>
      </c>
      <c r="G83" s="137" t="s">
        <v>712</v>
      </c>
      <c r="H83" s="127"/>
      <c r="I83" s="139" t="s">
        <v>733</v>
      </c>
      <c r="J83" s="139" t="s">
        <v>375</v>
      </c>
      <c r="K83" s="137" t="s">
        <v>741</v>
      </c>
    </row>
    <row r="84" spans="3:11" ht="16" x14ac:dyDescent="0.2">
      <c r="C84" s="101"/>
      <c r="D84" s="101"/>
      <c r="E84" s="137" t="s">
        <v>704</v>
      </c>
      <c r="F84" s="137" t="s">
        <v>369</v>
      </c>
      <c r="G84" s="137" t="s">
        <v>704</v>
      </c>
      <c r="H84" s="127"/>
      <c r="I84" s="140" t="s">
        <v>734</v>
      </c>
      <c r="J84" s="140" t="s">
        <v>376</v>
      </c>
      <c r="K84" s="134" t="s">
        <v>742</v>
      </c>
    </row>
    <row r="85" spans="3:11" ht="16" x14ac:dyDescent="0.2">
      <c r="C85" s="101"/>
      <c r="D85" s="101"/>
      <c r="E85" s="137" t="s">
        <v>705</v>
      </c>
      <c r="F85" s="137" t="s">
        <v>347</v>
      </c>
      <c r="G85" s="137" t="s">
        <v>714</v>
      </c>
      <c r="H85" s="127"/>
      <c r="I85" s="141"/>
      <c r="J85" s="141" t="s">
        <v>377</v>
      </c>
      <c r="K85" s="136" t="s">
        <v>743</v>
      </c>
    </row>
    <row r="86" spans="3:11" ht="16" x14ac:dyDescent="0.2">
      <c r="C86" s="101"/>
      <c r="D86" s="101"/>
      <c r="E86" s="137" t="s">
        <v>706</v>
      </c>
      <c r="F86" s="137" t="s">
        <v>348</v>
      </c>
      <c r="G86" s="137" t="s">
        <v>715</v>
      </c>
      <c r="H86" s="127"/>
      <c r="I86" s="142" t="s">
        <v>735</v>
      </c>
      <c r="J86" s="142" t="s">
        <v>378</v>
      </c>
      <c r="K86" s="135" t="s">
        <v>744</v>
      </c>
    </row>
    <row r="87" spans="3:11" ht="16" x14ac:dyDescent="0.2">
      <c r="C87" s="101"/>
      <c r="D87" s="101"/>
      <c r="E87" s="134" t="s">
        <v>707</v>
      </c>
      <c r="F87" s="134" t="s">
        <v>349</v>
      </c>
      <c r="G87" s="127" t="s">
        <v>716</v>
      </c>
      <c r="H87" s="127"/>
      <c r="I87" s="140" t="s">
        <v>736</v>
      </c>
      <c r="J87" s="140" t="s">
        <v>372</v>
      </c>
      <c r="K87" s="134" t="s">
        <v>736</v>
      </c>
    </row>
    <row r="88" spans="3:11" ht="16" x14ac:dyDescent="0.2">
      <c r="C88" s="101"/>
      <c r="D88" s="101"/>
      <c r="E88" s="135"/>
      <c r="F88" s="135" t="s">
        <v>354</v>
      </c>
      <c r="G88" s="127" t="s">
        <v>717</v>
      </c>
      <c r="H88" s="127"/>
      <c r="I88" s="141"/>
      <c r="J88" s="141" t="s">
        <v>435</v>
      </c>
      <c r="K88" s="136" t="s">
        <v>745</v>
      </c>
    </row>
    <row r="89" spans="3:11" ht="16" x14ac:dyDescent="0.2">
      <c r="C89" s="101"/>
      <c r="D89" s="101"/>
      <c r="E89" s="135"/>
      <c r="F89" s="135" t="s">
        <v>355</v>
      </c>
      <c r="G89" s="127" t="s">
        <v>718</v>
      </c>
      <c r="H89" s="127"/>
      <c r="I89" s="139" t="s">
        <v>737</v>
      </c>
      <c r="J89" s="139" t="s">
        <v>379</v>
      </c>
      <c r="K89" s="137" t="s">
        <v>746</v>
      </c>
    </row>
    <row r="90" spans="3:11" ht="16" x14ac:dyDescent="0.2">
      <c r="C90" s="101"/>
      <c r="D90" s="101"/>
      <c r="E90" s="136"/>
      <c r="F90" s="136" t="s">
        <v>356</v>
      </c>
      <c r="G90" s="127" t="s">
        <v>719</v>
      </c>
      <c r="H90" s="127"/>
      <c r="I90" s="139" t="s">
        <v>738</v>
      </c>
      <c r="J90" s="139" t="s">
        <v>380</v>
      </c>
      <c r="K90" s="137" t="s">
        <v>738</v>
      </c>
    </row>
    <row r="91" spans="3:11" ht="16" x14ac:dyDescent="0.2">
      <c r="C91" s="101"/>
      <c r="D91" s="101"/>
      <c r="E91" s="137" t="s">
        <v>708</v>
      </c>
      <c r="F91" s="137" t="s">
        <v>357</v>
      </c>
      <c r="G91" s="137" t="s">
        <v>720</v>
      </c>
      <c r="H91" s="127"/>
      <c r="I91" s="139" t="s">
        <v>703</v>
      </c>
      <c r="J91" s="139" t="s">
        <v>346</v>
      </c>
      <c r="K91" s="137" t="s">
        <v>703</v>
      </c>
    </row>
    <row r="92" spans="3:11" ht="16" x14ac:dyDescent="0.2">
      <c r="C92" s="101"/>
      <c r="D92" s="101"/>
      <c r="E92" s="134" t="s">
        <v>709</v>
      </c>
      <c r="F92" s="134" t="s">
        <v>358</v>
      </c>
      <c r="G92" s="127" t="s">
        <v>721</v>
      </c>
      <c r="H92" s="127"/>
      <c r="I92" s="143" t="s">
        <v>629</v>
      </c>
      <c r="J92" s="143" t="s">
        <v>351</v>
      </c>
      <c r="K92" s="135" t="s">
        <v>747</v>
      </c>
    </row>
    <row r="93" spans="3:11" ht="16" x14ac:dyDescent="0.2">
      <c r="C93" s="101"/>
      <c r="D93" s="101"/>
      <c r="E93" s="135"/>
      <c r="F93" s="135" t="s">
        <v>359</v>
      </c>
      <c r="G93" s="127" t="s">
        <v>722</v>
      </c>
      <c r="H93" s="127"/>
      <c r="I93" s="143"/>
      <c r="J93" s="143" t="s">
        <v>437</v>
      </c>
      <c r="K93" s="135" t="s">
        <v>748</v>
      </c>
    </row>
    <row r="94" spans="3:11" ht="16" x14ac:dyDescent="0.2">
      <c r="C94" s="101"/>
      <c r="D94" s="101"/>
      <c r="E94" s="135"/>
      <c r="F94" s="135" t="s">
        <v>360</v>
      </c>
      <c r="G94" s="127" t="s">
        <v>723</v>
      </c>
      <c r="H94" s="127"/>
      <c r="I94" s="144" t="s">
        <v>739</v>
      </c>
      <c r="J94" s="144" t="s">
        <v>368</v>
      </c>
      <c r="K94" s="137" t="s">
        <v>713</v>
      </c>
    </row>
    <row r="95" spans="3:11" ht="16" x14ac:dyDescent="0.2">
      <c r="C95" s="101"/>
      <c r="D95" s="101"/>
      <c r="E95" s="135"/>
      <c r="F95" s="135" t="s">
        <v>361</v>
      </c>
      <c r="G95" s="127" t="s">
        <v>724</v>
      </c>
      <c r="H95" s="127"/>
      <c r="I95" s="144" t="s">
        <v>704</v>
      </c>
      <c r="J95" s="144" t="s">
        <v>369</v>
      </c>
      <c r="K95" s="137" t="s">
        <v>704</v>
      </c>
    </row>
    <row r="96" spans="3:11" ht="16" x14ac:dyDescent="0.2">
      <c r="C96" s="101"/>
      <c r="D96" s="101"/>
      <c r="E96" s="135"/>
      <c r="F96" s="135" t="s">
        <v>362</v>
      </c>
      <c r="G96" s="127" t="s">
        <v>725</v>
      </c>
      <c r="H96" s="127"/>
      <c r="I96" s="144" t="s">
        <v>708</v>
      </c>
      <c r="J96" s="144" t="s">
        <v>357</v>
      </c>
      <c r="K96" s="137" t="s">
        <v>720</v>
      </c>
    </row>
    <row r="97" spans="3:11" ht="16" x14ac:dyDescent="0.2">
      <c r="C97" s="101"/>
      <c r="D97" s="101"/>
      <c r="E97" s="136"/>
      <c r="F97" s="136" t="s">
        <v>363</v>
      </c>
      <c r="G97" s="127" t="s">
        <v>726</v>
      </c>
      <c r="H97" s="104"/>
      <c r="I97" s="101"/>
      <c r="J97" s="101"/>
      <c r="K97" s="101"/>
    </row>
    <row r="98" spans="3:11" ht="16" x14ac:dyDescent="0.2">
      <c r="C98" s="101"/>
      <c r="D98" s="101"/>
      <c r="E98" s="134" t="s">
        <v>685</v>
      </c>
      <c r="F98" s="134" t="s">
        <v>366</v>
      </c>
      <c r="G98" s="127" t="s">
        <v>727</v>
      </c>
      <c r="H98" s="104"/>
      <c r="I98" s="101"/>
      <c r="J98" s="101"/>
      <c r="K98" s="101"/>
    </row>
    <row r="99" spans="3:11" ht="16" x14ac:dyDescent="0.2">
      <c r="C99" s="101"/>
      <c r="D99" s="101"/>
      <c r="E99" s="135"/>
      <c r="F99" s="135" t="s">
        <v>367</v>
      </c>
      <c r="G99" s="127" t="s">
        <v>729</v>
      </c>
      <c r="H99" s="104"/>
      <c r="I99" s="101"/>
      <c r="J99" s="101"/>
      <c r="K99" s="101"/>
    </row>
    <row r="100" spans="3:11" ht="16" x14ac:dyDescent="0.2">
      <c r="C100" s="101"/>
      <c r="D100" s="101"/>
      <c r="E100" s="136"/>
      <c r="F100" s="136" t="s">
        <v>370</v>
      </c>
      <c r="G100" s="127" t="s">
        <v>730</v>
      </c>
      <c r="H100" s="104"/>
      <c r="I100" s="101"/>
      <c r="J100" s="101"/>
      <c r="K100" s="101"/>
    </row>
    <row r="101" spans="3:11" ht="16" x14ac:dyDescent="0.2">
      <c r="C101" s="101"/>
      <c r="D101" s="101"/>
      <c r="E101" s="137" t="s">
        <v>710</v>
      </c>
      <c r="F101" s="137" t="s">
        <v>371</v>
      </c>
      <c r="G101" s="137" t="s">
        <v>728</v>
      </c>
      <c r="H101" s="104"/>
      <c r="I101" s="101"/>
      <c r="J101" s="101"/>
      <c r="K101" s="101"/>
    </row>
    <row r="102" spans="3:11" ht="16" x14ac:dyDescent="0.2">
      <c r="G102" s="101"/>
      <c r="H102" s="101"/>
      <c r="I102" s="101"/>
      <c r="J102" s="101"/>
    </row>
  </sheetData>
  <phoneticPr fontId="26" type="noConversion"/>
  <conditionalFormatting pivot="1" sqref="F31:F39">
    <cfRule type="colorScale" priority="4">
      <colorScale>
        <cfvo type="min"/>
        <cfvo type="max"/>
        <color rgb="FFFCFCFF"/>
        <color rgb="FFF8696B"/>
      </colorScale>
    </cfRule>
  </conditionalFormatting>
  <conditionalFormatting pivot="1" sqref="G31:G39">
    <cfRule type="colorScale" priority="3">
      <colorScale>
        <cfvo type="min"/>
        <cfvo type="max"/>
        <color rgb="FFFCFCFF"/>
        <color rgb="FF63BE7B"/>
      </colorScale>
    </cfRule>
  </conditionalFormatting>
  <conditionalFormatting pivot="1" sqref="J31:J39">
    <cfRule type="colorScale" priority="2">
      <colorScale>
        <cfvo type="min"/>
        <cfvo type="max"/>
        <color rgb="FFFCFCFF"/>
        <color rgb="FFF8696B"/>
      </colorScale>
    </cfRule>
  </conditionalFormatting>
  <conditionalFormatting pivot="1" sqref="K31:K39">
    <cfRule type="colorScale" priority="1">
      <colorScale>
        <cfvo type="min"/>
        <cfvo type="max"/>
        <color rgb="FFFCFCFF"/>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3801-815F-2C44-B0B2-D6C375778543}">
  <sheetPr>
    <tabColor theme="4" tint="0.39997558519241921"/>
  </sheetPr>
  <dimension ref="B1:W62"/>
  <sheetViews>
    <sheetView zoomScaleNormal="100" workbookViewId="0">
      <selection activeCell="T17" sqref="T17"/>
    </sheetView>
  </sheetViews>
  <sheetFormatPr baseColWidth="10" defaultRowHeight="16" x14ac:dyDescent="0.2"/>
  <cols>
    <col min="1" max="1" width="4.1640625" style="83" customWidth="1"/>
    <col min="2" max="2" width="5.33203125" style="83" customWidth="1"/>
    <col min="3" max="3" width="5" style="101" customWidth="1"/>
    <col min="4" max="4" width="5.33203125" style="101" customWidth="1"/>
    <col min="5" max="8" width="10.83203125" style="101"/>
    <col min="9" max="16384" width="10.83203125" style="83"/>
  </cols>
  <sheetData>
    <row r="1" spans="2:23" ht="49" customHeight="1" x14ac:dyDescent="0.3">
      <c r="B1" s="82" t="s">
        <v>762</v>
      </c>
    </row>
    <row r="2" spans="2:23" ht="16" customHeight="1" x14ac:dyDescent="0.3">
      <c r="B2" s="82"/>
    </row>
    <row r="3" spans="2:23" ht="19" x14ac:dyDescent="0.25">
      <c r="C3" s="84" t="s">
        <v>763</v>
      </c>
      <c r="W3" s="153"/>
    </row>
    <row r="4" spans="2:23" x14ac:dyDescent="0.2">
      <c r="C4" s="83"/>
      <c r="D4" s="153"/>
      <c r="W4" s="153"/>
    </row>
    <row r="5" spans="2:23" x14ac:dyDescent="0.2">
      <c r="C5" s="83"/>
      <c r="D5" s="153"/>
      <c r="W5" s="101"/>
    </row>
    <row r="6" spans="2:23" x14ac:dyDescent="0.2">
      <c r="C6" s="153"/>
      <c r="J6" s="153" t="s">
        <v>794</v>
      </c>
      <c r="W6" s="101"/>
    </row>
    <row r="7" spans="2:23" x14ac:dyDescent="0.2">
      <c r="C7" s="153"/>
      <c r="J7" s="153" t="s">
        <v>773</v>
      </c>
      <c r="W7" s="101"/>
    </row>
    <row r="8" spans="2:23" x14ac:dyDescent="0.2">
      <c r="C8" s="153"/>
      <c r="J8" s="101" t="s">
        <v>774</v>
      </c>
      <c r="W8" s="101"/>
    </row>
    <row r="9" spans="2:23" x14ac:dyDescent="0.2">
      <c r="C9" s="153"/>
      <c r="J9" s="83" t="s">
        <v>795</v>
      </c>
    </row>
    <row r="10" spans="2:23" x14ac:dyDescent="0.2">
      <c r="C10" s="153"/>
      <c r="J10" s="101" t="s">
        <v>796</v>
      </c>
    </row>
    <row r="11" spans="2:23" x14ac:dyDescent="0.2">
      <c r="C11" s="153"/>
      <c r="J11" s="101" t="s">
        <v>775</v>
      </c>
    </row>
    <row r="12" spans="2:23" x14ac:dyDescent="0.2">
      <c r="C12" s="153"/>
      <c r="J12" s="101" t="s">
        <v>776</v>
      </c>
    </row>
    <row r="13" spans="2:23" x14ac:dyDescent="0.2">
      <c r="C13" s="153"/>
      <c r="J13" s="83" t="s">
        <v>795</v>
      </c>
    </row>
    <row r="14" spans="2:23" x14ac:dyDescent="0.2">
      <c r="C14" s="153"/>
      <c r="J14" s="83" t="s">
        <v>797</v>
      </c>
    </row>
    <row r="15" spans="2:23" x14ac:dyDescent="0.2">
      <c r="C15" s="153"/>
    </row>
    <row r="16" spans="2:23" x14ac:dyDescent="0.2">
      <c r="C16" s="153"/>
    </row>
    <row r="17" spans="3:12" x14ac:dyDescent="0.2">
      <c r="C17" s="153"/>
    </row>
    <row r="18" spans="3:12" x14ac:dyDescent="0.2">
      <c r="C18" s="153"/>
    </row>
    <row r="19" spans="3:12" x14ac:dyDescent="0.2">
      <c r="C19" s="153"/>
    </row>
    <row r="20" spans="3:12" x14ac:dyDescent="0.2">
      <c r="C20" s="153"/>
    </row>
    <row r="21" spans="3:12" x14ac:dyDescent="0.2">
      <c r="C21" s="153"/>
    </row>
    <row r="22" spans="3:12" ht="19" x14ac:dyDescent="0.25">
      <c r="C22" s="160" t="s">
        <v>767</v>
      </c>
    </row>
    <row r="23" spans="3:12" ht="19" x14ac:dyDescent="0.25">
      <c r="C23" s="83"/>
      <c r="D23" s="154" t="s">
        <v>809</v>
      </c>
    </row>
    <row r="24" spans="3:12" x14ac:dyDescent="0.2">
      <c r="C24" s="83"/>
      <c r="D24" s="153" t="s">
        <v>810</v>
      </c>
    </row>
    <row r="25" spans="3:12" x14ac:dyDescent="0.2">
      <c r="C25" s="83"/>
      <c r="D25" s="153"/>
    </row>
    <row r="26" spans="3:12" x14ac:dyDescent="0.2">
      <c r="C26" s="83"/>
      <c r="D26" s="153" t="s">
        <v>811</v>
      </c>
      <c r="I26" s="101"/>
    </row>
    <row r="27" spans="3:12" x14ac:dyDescent="0.2">
      <c r="C27" s="83"/>
      <c r="D27" s="153" t="s">
        <v>795</v>
      </c>
      <c r="E27" s="101" t="s">
        <v>798</v>
      </c>
      <c r="I27" s="101"/>
    </row>
    <row r="28" spans="3:12" x14ac:dyDescent="0.2">
      <c r="C28" s="83"/>
      <c r="D28" s="153" t="s">
        <v>795</v>
      </c>
      <c r="E28" s="101" t="s">
        <v>772</v>
      </c>
      <c r="I28" s="101"/>
    </row>
    <row r="29" spans="3:12" x14ac:dyDescent="0.2">
      <c r="C29" s="83"/>
      <c r="D29" s="153" t="s">
        <v>795</v>
      </c>
      <c r="E29" s="101" t="s">
        <v>799</v>
      </c>
      <c r="I29" s="101"/>
    </row>
    <row r="30" spans="3:12" x14ac:dyDescent="0.2">
      <c r="C30" s="83"/>
      <c r="D30" s="153" t="s">
        <v>795</v>
      </c>
      <c r="E30" s="101" t="s">
        <v>800</v>
      </c>
      <c r="I30" s="101"/>
    </row>
    <row r="31" spans="3:12" x14ac:dyDescent="0.2">
      <c r="C31" s="83"/>
      <c r="D31" s="153" t="s">
        <v>795</v>
      </c>
      <c r="E31" s="101" t="s">
        <v>795</v>
      </c>
      <c r="F31" s="101" t="s">
        <v>795</v>
      </c>
      <c r="G31" s="101" t="s">
        <v>795</v>
      </c>
      <c r="H31" s="101" t="s">
        <v>795</v>
      </c>
      <c r="I31" s="101" t="s">
        <v>795</v>
      </c>
      <c r="J31" s="83" t="s">
        <v>795</v>
      </c>
      <c r="K31" s="83" t="s">
        <v>795</v>
      </c>
      <c r="L31" s="83" t="s">
        <v>795</v>
      </c>
    </row>
    <row r="32" spans="3:12" x14ac:dyDescent="0.2">
      <c r="C32" s="83"/>
      <c r="D32" s="153" t="s">
        <v>812</v>
      </c>
      <c r="I32" s="101"/>
    </row>
    <row r="33" spans="3:12" x14ac:dyDescent="0.2">
      <c r="C33" s="83"/>
      <c r="D33" s="153" t="s">
        <v>813</v>
      </c>
      <c r="I33" s="101"/>
    </row>
    <row r="34" spans="3:12" x14ac:dyDescent="0.2">
      <c r="C34" s="83"/>
      <c r="D34" s="153" t="s">
        <v>801</v>
      </c>
      <c r="I34" s="101"/>
    </row>
    <row r="35" spans="3:12" x14ac:dyDescent="0.2">
      <c r="C35" s="83"/>
      <c r="D35" s="153" t="s">
        <v>814</v>
      </c>
      <c r="I35" s="101"/>
    </row>
    <row r="36" spans="3:12" x14ac:dyDescent="0.2">
      <c r="C36" s="83"/>
      <c r="D36" s="153" t="s">
        <v>795</v>
      </c>
      <c r="E36" s="101" t="s">
        <v>802</v>
      </c>
      <c r="I36" s="101"/>
    </row>
    <row r="37" spans="3:12" x14ac:dyDescent="0.2">
      <c r="C37" s="83"/>
      <c r="D37" s="153" t="s">
        <v>815</v>
      </c>
      <c r="I37" s="101"/>
    </row>
    <row r="38" spans="3:12" x14ac:dyDescent="0.2">
      <c r="C38" s="83"/>
      <c r="D38" s="153" t="s">
        <v>795</v>
      </c>
      <c r="E38" s="101" t="s">
        <v>795</v>
      </c>
      <c r="F38" s="101" t="s">
        <v>795</v>
      </c>
      <c r="G38" s="101" t="s">
        <v>795</v>
      </c>
      <c r="H38" s="101" t="s">
        <v>795</v>
      </c>
      <c r="I38" s="101" t="s">
        <v>795</v>
      </c>
      <c r="J38" s="83" t="s">
        <v>795</v>
      </c>
      <c r="K38" s="83" t="s">
        <v>795</v>
      </c>
      <c r="L38" s="83" t="s">
        <v>795</v>
      </c>
    </row>
    <row r="39" spans="3:12" x14ac:dyDescent="0.2">
      <c r="C39" s="83"/>
      <c r="D39" s="153" t="s">
        <v>788</v>
      </c>
      <c r="I39" s="101"/>
    </row>
    <row r="40" spans="3:12" x14ac:dyDescent="0.2">
      <c r="C40" s="83"/>
      <c r="D40" s="153" t="s">
        <v>816</v>
      </c>
      <c r="I40" s="101"/>
    </row>
    <row r="41" spans="3:12" x14ac:dyDescent="0.2">
      <c r="C41" s="83"/>
      <c r="D41" s="153" t="s">
        <v>817</v>
      </c>
      <c r="I41" s="101"/>
    </row>
    <row r="42" spans="3:12" x14ac:dyDescent="0.2">
      <c r="C42" s="83"/>
      <c r="D42" s="153" t="s">
        <v>818</v>
      </c>
      <c r="I42" s="101"/>
    </row>
    <row r="43" spans="3:12" x14ac:dyDescent="0.2">
      <c r="C43" s="83"/>
      <c r="D43" s="153"/>
      <c r="E43" s="162"/>
      <c r="F43" s="162" t="s">
        <v>808</v>
      </c>
      <c r="I43" s="101"/>
    </row>
    <row r="44" spans="3:12" x14ac:dyDescent="0.2">
      <c r="C44" s="83"/>
      <c r="D44" s="153" t="s">
        <v>795</v>
      </c>
      <c r="E44" s="101" t="s">
        <v>777</v>
      </c>
      <c r="I44" s="101"/>
    </row>
    <row r="45" spans="3:12" x14ac:dyDescent="0.2">
      <c r="C45" s="83"/>
      <c r="D45" s="153" t="s">
        <v>795</v>
      </c>
      <c r="E45" s="101" t="s">
        <v>795</v>
      </c>
      <c r="F45" s="101" t="s">
        <v>795</v>
      </c>
      <c r="G45" s="101" t="s">
        <v>795</v>
      </c>
      <c r="H45" s="101" t="s">
        <v>795</v>
      </c>
      <c r="I45" s="101" t="s">
        <v>795</v>
      </c>
      <c r="J45" s="83" t="s">
        <v>795</v>
      </c>
      <c r="K45" s="83" t="s">
        <v>795</v>
      </c>
      <c r="L45" s="83" t="s">
        <v>795</v>
      </c>
    </row>
    <row r="46" spans="3:12" x14ac:dyDescent="0.2">
      <c r="C46" s="83"/>
      <c r="D46" s="153" t="s">
        <v>819</v>
      </c>
      <c r="I46" s="101"/>
    </row>
    <row r="47" spans="3:12" x14ac:dyDescent="0.2">
      <c r="C47" s="83"/>
      <c r="D47" s="153" t="s">
        <v>803</v>
      </c>
      <c r="I47" s="101"/>
    </row>
    <row r="48" spans="3:12" x14ac:dyDescent="0.2">
      <c r="C48" s="83"/>
      <c r="D48" s="153" t="s">
        <v>764</v>
      </c>
      <c r="I48" s="101"/>
    </row>
    <row r="49" spans="3:12" x14ac:dyDescent="0.2">
      <c r="C49" s="83"/>
      <c r="D49" s="153" t="s">
        <v>765</v>
      </c>
      <c r="I49" s="101"/>
    </row>
    <row r="50" spans="3:12" x14ac:dyDescent="0.2">
      <c r="C50" s="83"/>
      <c r="D50" s="153" t="s">
        <v>766</v>
      </c>
      <c r="E50" s="101" t="s">
        <v>795</v>
      </c>
      <c r="F50" s="101" t="s">
        <v>795</v>
      </c>
      <c r="G50" s="101" t="s">
        <v>795</v>
      </c>
      <c r="H50" s="101" t="s">
        <v>795</v>
      </c>
      <c r="I50" s="101" t="s">
        <v>795</v>
      </c>
      <c r="J50" s="83" t="s">
        <v>795</v>
      </c>
      <c r="K50" s="83" t="s">
        <v>795</v>
      </c>
      <c r="L50" s="83" t="s">
        <v>795</v>
      </c>
    </row>
    <row r="51" spans="3:12" x14ac:dyDescent="0.2">
      <c r="C51" s="83"/>
      <c r="D51" s="153" t="s">
        <v>820</v>
      </c>
      <c r="I51" s="101"/>
    </row>
    <row r="52" spans="3:12" x14ac:dyDescent="0.2">
      <c r="D52" s="101" t="s">
        <v>795</v>
      </c>
      <c r="E52" s="101" t="s">
        <v>804</v>
      </c>
    </row>
    <row r="53" spans="3:12" x14ac:dyDescent="0.2">
      <c r="D53" s="101" t="s">
        <v>795</v>
      </c>
      <c r="E53" s="101" t="s">
        <v>778</v>
      </c>
    </row>
    <row r="54" spans="3:12" x14ac:dyDescent="0.2">
      <c r="D54" s="101" t="s">
        <v>795</v>
      </c>
      <c r="E54" s="101" t="s">
        <v>805</v>
      </c>
    </row>
    <row r="55" spans="3:12" x14ac:dyDescent="0.2">
      <c r="D55" s="101" t="s">
        <v>795</v>
      </c>
      <c r="E55" s="101" t="s">
        <v>806</v>
      </c>
    </row>
    <row r="56" spans="3:12" x14ac:dyDescent="0.2">
      <c r="D56" s="101" t="s">
        <v>795</v>
      </c>
      <c r="E56" s="101" t="s">
        <v>821</v>
      </c>
    </row>
    <row r="57" spans="3:12" x14ac:dyDescent="0.2">
      <c r="D57" s="101" t="s">
        <v>795</v>
      </c>
      <c r="E57" s="101" t="s">
        <v>795</v>
      </c>
      <c r="F57" s="101" t="s">
        <v>795</v>
      </c>
      <c r="G57" s="101" t="s">
        <v>795</v>
      </c>
      <c r="H57" s="101" t="s">
        <v>795</v>
      </c>
      <c r="I57" s="83" t="s">
        <v>795</v>
      </c>
      <c r="J57" s="83" t="s">
        <v>795</v>
      </c>
      <c r="K57" s="83" t="s">
        <v>795</v>
      </c>
      <c r="L57" s="83" t="s">
        <v>795</v>
      </c>
    </row>
    <row r="58" spans="3:12" x14ac:dyDescent="0.2">
      <c r="D58" s="101" t="s">
        <v>779</v>
      </c>
    </row>
    <row r="59" spans="3:12" x14ac:dyDescent="0.2">
      <c r="D59" s="101" t="s">
        <v>782</v>
      </c>
    </row>
    <row r="60" spans="3:12" x14ac:dyDescent="0.2">
      <c r="D60" s="101" t="s">
        <v>795</v>
      </c>
      <c r="E60" s="101" t="s">
        <v>780</v>
      </c>
    </row>
    <row r="61" spans="3:12" x14ac:dyDescent="0.2">
      <c r="D61" s="101" t="s">
        <v>795</v>
      </c>
      <c r="E61" s="101" t="s">
        <v>781</v>
      </c>
    </row>
    <row r="62" spans="3:12" x14ac:dyDescent="0.2">
      <c r="D62" s="101" t="s">
        <v>807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Z40"/>
  <sheetViews>
    <sheetView tabSelected="1" zoomScaleNormal="100" workbookViewId="0">
      <selection activeCell="N19" sqref="N19"/>
    </sheetView>
  </sheetViews>
  <sheetFormatPr baseColWidth="10" defaultColWidth="8.83203125" defaultRowHeight="15" x14ac:dyDescent="0.2"/>
  <cols>
    <col min="1" max="1" width="21.33203125" customWidth="1"/>
    <col min="2" max="2" width="11.1640625" style="28" customWidth="1"/>
    <col min="3" max="3" width="19.5" customWidth="1"/>
    <col min="4" max="4" width="12.33203125" style="12" customWidth="1"/>
    <col min="5" max="5" width="15.83203125" style="78" customWidth="1"/>
    <col min="6" max="6" width="13.6640625" customWidth="1"/>
    <col min="8" max="8" width="12.5" customWidth="1"/>
    <col min="9" max="9" width="19.5" customWidth="1"/>
    <col min="10" max="10" width="13.33203125" customWidth="1"/>
    <col min="27" max="27" width="11.6640625" customWidth="1"/>
  </cols>
  <sheetData>
    <row r="1" spans="1:26" s="89" customFormat="1" ht="64" x14ac:dyDescent="0.2">
      <c r="A1" s="89" t="s">
        <v>650</v>
      </c>
      <c r="B1" s="90" t="s">
        <v>651</v>
      </c>
      <c r="C1" s="91" t="s">
        <v>437</v>
      </c>
      <c r="D1" s="92" t="s">
        <v>618</v>
      </c>
      <c r="E1" s="93" t="s">
        <v>652</v>
      </c>
      <c r="F1" s="89" t="s">
        <v>368</v>
      </c>
      <c r="G1" s="94" t="s">
        <v>346</v>
      </c>
      <c r="H1" s="94" t="s">
        <v>369</v>
      </c>
      <c r="I1" s="95" t="s">
        <v>347</v>
      </c>
      <c r="J1" s="95" t="s">
        <v>348</v>
      </c>
      <c r="K1" s="95" t="s">
        <v>349</v>
      </c>
      <c r="L1" s="96" t="s">
        <v>354</v>
      </c>
      <c r="M1" s="89" t="s">
        <v>355</v>
      </c>
      <c r="N1" s="89" t="s">
        <v>356</v>
      </c>
      <c r="O1" s="97" t="s">
        <v>357</v>
      </c>
      <c r="P1" s="92" t="s">
        <v>358</v>
      </c>
      <c r="Q1" s="98" t="s">
        <v>359</v>
      </c>
      <c r="R1" s="96" t="s">
        <v>360</v>
      </c>
      <c r="S1" s="95" t="s">
        <v>361</v>
      </c>
      <c r="T1" s="96" t="s">
        <v>362</v>
      </c>
      <c r="U1" s="95" t="s">
        <v>363</v>
      </c>
      <c r="V1" s="95" t="s">
        <v>366</v>
      </c>
      <c r="W1" s="96" t="s">
        <v>367</v>
      </c>
      <c r="X1" s="95" t="s">
        <v>367</v>
      </c>
      <c r="Y1" s="95" t="s">
        <v>370</v>
      </c>
      <c r="Z1" s="96" t="s">
        <v>371</v>
      </c>
    </row>
    <row r="2" spans="1:26" x14ac:dyDescent="0.2">
      <c r="A2" t="s">
        <v>113</v>
      </c>
      <c r="B2" s="28" t="s">
        <v>125</v>
      </c>
      <c r="C2" s="18" t="s">
        <v>480</v>
      </c>
      <c r="D2" s="12">
        <f>VLOOKUP($A2,'ETF - ZDY (fix)'!$A:$AR,44,0)</f>
        <v>36.143884383974012</v>
      </c>
      <c r="E2" s="78">
        <f>Comparison!I16/3*2</f>
        <v>7.1200000000000005E-3</v>
      </c>
      <c r="F2" s="12" t="str">
        <f>INDEX('ETF - ZDY (fix)'!$O$2:$AR$103,MATCH('Customed Covered_C Equity (fix)'!$A2,'ETF - ZDY (fix)'!$A$2:$A$105,0),MATCH('Customed Covered_C Equity (fix)'!F$1,'ETF - ZDY (fix)'!$O$1:$AR$1,0))</f>
        <v>Newmont Corp</v>
      </c>
      <c r="G2" s="12">
        <f>INDEX('ETF - ZDY (fix)'!$O$2:$AR$103,MATCH('Customed Covered_C Equity (fix)'!$A2,'ETF - ZDY (fix)'!$A$2:$A$105,0),MATCH('Customed Covered_C Equity (fix)'!G$1,'ETF - ZDY (fix)'!$O$1:$AR$1,0))</f>
        <v>67.19</v>
      </c>
      <c r="H2" s="12">
        <f>INDEX('ETF - ZDY (fix)'!$O$2:$AR$103,MATCH('Customed Covered_C Equity (fix)'!$A2,'ETF - ZDY (fix)'!$A$2:$A$105,0),MATCH('Customed Covered_C Equity (fix)'!H$1,'ETF - ZDY (fix)'!$O$1:$AR$1,0))</f>
        <v>6135071</v>
      </c>
      <c r="I2" s="12">
        <f>INDEX('ETF - ZDY (fix)'!$O$2:$AR$103,MATCH('Customed Covered_C Equity (fix)'!$A2,'ETF - ZDY (fix)'!$A$2:$A$105,0),MATCH('Customed Covered_C Equity (fix)'!I$1,'ETF - ZDY (fix)'!$O$1:$AR$1,0))</f>
        <v>53325420029.409996</v>
      </c>
      <c r="J2" s="12">
        <f>INDEX('ETF - ZDY (fix)'!$O$2:$AR$103,MATCH('Customed Covered_C Equity (fix)'!$A2,'ETF - ZDY (fix)'!$A$2:$A$105,0),MATCH('Customed Covered_C Equity (fix)'!J$1,'ETF - ZDY (fix)'!$O$1:$AR$1,0))</f>
        <v>64332.420029409986</v>
      </c>
      <c r="K2" s="12">
        <f>INDEX('ETF - ZDY (fix)'!$O$2:$AR$103,MATCH('Customed Covered_C Equity (fix)'!$A2,'ETF - ZDY (fix)'!$A$2:$A$105,0),MATCH('Customed Covered_C Equity (fix)'!K$1,'ETF - ZDY (fix)'!$O$1:$AR$1,0))</f>
        <v>3.1924393510939129</v>
      </c>
      <c r="L2" s="12">
        <f>INDEX('ETF - ZDY (fix)'!$O$2:$AR$103,MATCH('Customed Covered_C Equity (fix)'!$A2,'ETF - ZDY (fix)'!$A$2:$A$105,0),MATCH('Customed Covered_C Equity (fix)'!L$1,'ETF - ZDY (fix)'!$O$1:$AR$1,0))</f>
        <v>3.2742968413212026</v>
      </c>
      <c r="M2" s="12" t="str">
        <f>INDEX('ETF - ZDY (fix)'!$O$2:$AR$103,MATCH('Customed Covered_C Equity (fix)'!$A2,'ETF - ZDY (fix)'!$A$2:$A$105,0),MATCH('Customed Covered_C Equity (fix)'!M$1,'ETF - ZDY (fix)'!$O$1:$AR$1,0))</f>
        <v>6/16/2022</v>
      </c>
      <c r="N2" s="12" t="str">
        <f>INDEX('ETF - ZDY (fix)'!$O$2:$AR$103,MATCH('Customed Covered_C Equity (fix)'!$A2,'ETF - ZDY (fix)'!$A$2:$A$105,0),MATCH('Customed Covered_C Equity (fix)'!N$1,'ETF - ZDY (fix)'!$O$1:$AR$1,0))</f>
        <v>Regular Cash</v>
      </c>
      <c r="O2" s="12" t="str">
        <f>INDEX('ETF - ZDY (fix)'!$O$2:$AR$103,MATCH('Customed Covered_C Equity (fix)'!$A2,'ETF - ZDY (fix)'!$A$2:$A$105,0),MATCH('Customed Covered_C Equity (fix)'!O$1,'ETF - ZDY (fix)'!$O$1:$AR$1,0))</f>
        <v>BBB+</v>
      </c>
      <c r="P2" s="12">
        <f>INDEX('ETF - ZDY (fix)'!$O$2:$AR$103,MATCH('Customed Covered_C Equity (fix)'!$A2,'ETF - ZDY (fix)'!$A$2:$A$105,0),MATCH('Customed Covered_C Equity (fix)'!P$1,'ETF - ZDY (fix)'!$O$1:$AR$1,0))</f>
        <v>2.6057103339261016</v>
      </c>
      <c r="Q2" s="12">
        <f>INDEX('ETF - ZDY (fix)'!$O$2:$AR$103,MATCH('Customed Covered_C Equity (fix)'!$A2,'ETF - ZDY (fix)'!$A$2:$A$105,0),MATCH('Customed Covered_C Equity (fix)'!Q$1,'ETF - ZDY (fix)'!$O$1:$AR$1,0))</f>
        <v>-30.173590793836553</v>
      </c>
      <c r="R2" s="12">
        <f>INDEX('ETF - ZDY (fix)'!$O$2:$AR$103,MATCH('Customed Covered_C Equity (fix)'!$A2,'ETF - ZDY (fix)'!$A$2:$A$105,0),MATCH('Customed Covered_C Equity (fix)'!R$1,'ETF - ZDY (fix)'!$O$1:$AR$1,0))</f>
        <v>15.173721313476562</v>
      </c>
      <c r="S2" s="12">
        <f>INDEX('ETF - ZDY (fix)'!$O$2:$AR$103,MATCH('Customed Covered_C Equity (fix)'!$A2,'ETF - ZDY (fix)'!$A$2:$A$105,0),MATCH('Customed Covered_C Equity (fix)'!S$1,'ETF - ZDY (fix)'!$O$1:$AR$1,0))</f>
        <v>-58.784022622834925</v>
      </c>
      <c r="T2" s="12">
        <f>INDEX('ETF - ZDY (fix)'!$O$2:$AR$103,MATCH('Customed Covered_C Equity (fix)'!$A2,'ETF - ZDY (fix)'!$A$2:$A$105,0),MATCH('Customed Covered_C Equity (fix)'!T$1,'ETF - ZDY (fix)'!$O$1:$AR$1,0))</f>
        <v>-58.132530120481931</v>
      </c>
      <c r="U2" s="12">
        <f>INDEX('ETF - ZDY (fix)'!$O$2:$AR$103,MATCH('Customed Covered_C Equity (fix)'!$A2,'ETF - ZDY (fix)'!$A$2:$A$105,0),MATCH('Customed Covered_C Equity (fix)'!U$1,'ETF - ZDY (fix)'!$O$1:$AR$1,0))</f>
        <v>-26.648044692737429</v>
      </c>
      <c r="V2" s="12">
        <f>INDEX('ETF - ZDY (fix)'!$O$2:$AR$103,MATCH('Customed Covered_C Equity (fix)'!$A2,'ETF - ZDY (fix)'!$A$2:$A$105,0),MATCH('Customed Covered_C Equity (fix)'!V$1,'ETF - ZDY (fix)'!$O$1:$AR$1,0))</f>
        <v>37.665873545852826</v>
      </c>
      <c r="W2" s="12">
        <f>INDEX('ETF - ZDY (fix)'!$O$2:$AR$103,MATCH('Customed Covered_C Equity (fix)'!$A2,'ETF - ZDY (fix)'!$A$2:$A$105,0),MATCH('Customed Covered_C Equity (fix)'!W$1,'ETF - ZDY (fix)'!$O$1:$AR$1,0))</f>
        <v>38.145314647834454</v>
      </c>
      <c r="X2" s="12">
        <f>INDEX('ETF - ZDY (fix)'!$O$2:$AR$103,MATCH('Customed Covered_C Equity (fix)'!$A2,'ETF - ZDY (fix)'!$A$2:$A$105,0),MATCH('Customed Covered_C Equity (fix)'!X$1,'ETF - ZDY (fix)'!$O$1:$AR$1,0))</f>
        <v>38.145314647834454</v>
      </c>
      <c r="Y2" s="12">
        <f>INDEX('ETF - ZDY (fix)'!$O$2:$AR$103,MATCH('Customed Covered_C Equity (fix)'!$A2,'ETF - ZDY (fix)'!$A$2:$A$105,0),MATCH('Customed Covered_C Equity (fix)'!Y$1,'ETF - ZDY (fix)'!$O$1:$AR$1,0))</f>
        <v>30.464549630611092</v>
      </c>
      <c r="Z2" s="12">
        <f>INDEX('ETF - ZDY (fix)'!$O$2:$AR$103,MATCH('Customed Covered_C Equity (fix)'!$A2,'ETF - ZDY (fix)'!$A$2:$A$105,0),MATCH('Customed Covered_C Equity (fix)'!Z$1,'ETF - ZDY (fix)'!$O$1:$AR$1,0))</f>
        <v>9.1203430000000001</v>
      </c>
    </row>
    <row r="3" spans="1:26" x14ac:dyDescent="0.2">
      <c r="A3" t="s">
        <v>102</v>
      </c>
      <c r="B3" s="28" t="s">
        <v>125</v>
      </c>
      <c r="C3" s="18" t="s">
        <v>480</v>
      </c>
      <c r="D3" s="12">
        <f>VLOOKUP($A3,'ETF - ZDY (fix)'!$A:$AR,44,0)</f>
        <v>24.500123404337394</v>
      </c>
      <c r="E3" s="78">
        <f>E2/2</f>
        <v>3.5600000000000002E-3</v>
      </c>
      <c r="F3" s="12" t="str">
        <f>INDEX('ETF - ZDY (fix)'!$O$2:$AR$103,MATCH('Customed Covered_C Equity (fix)'!$A3,'ETF - ZDY (fix)'!$A$2:$A$105,0),MATCH('Customed Covered_C Equity (fix)'!F$1,'ETF - ZDY (fix)'!$O$1:$AR$1,0))</f>
        <v>Nucor Corp</v>
      </c>
      <c r="G3" s="12">
        <f>INDEX('ETF - ZDY (fix)'!$O$2:$AR$103,MATCH('Customed Covered_C Equity (fix)'!$A3,'ETF - ZDY (fix)'!$A$2:$A$105,0),MATCH('Customed Covered_C Equity (fix)'!G$1,'ETF - ZDY (fix)'!$O$1:$AR$1,0))</f>
        <v>119.97</v>
      </c>
      <c r="H3" s="12">
        <f>INDEX('ETF - ZDY (fix)'!$O$2:$AR$103,MATCH('Customed Covered_C Equity (fix)'!$A3,'ETF - ZDY (fix)'!$A$2:$A$105,0),MATCH('Customed Covered_C Equity (fix)'!H$1,'ETF - ZDY (fix)'!$O$1:$AR$1,0))</f>
        <v>2869527</v>
      </c>
      <c r="I3" s="12">
        <f>INDEX('ETF - ZDY (fix)'!$O$2:$AR$103,MATCH('Customed Covered_C Equity (fix)'!$A3,'ETF - ZDY (fix)'!$A$2:$A$105,0),MATCH('Customed Covered_C Equity (fix)'!I$1,'ETF - ZDY (fix)'!$O$1:$AR$1,0))</f>
        <v>31912020000</v>
      </c>
      <c r="J3" s="12">
        <f>INDEX('ETF - ZDY (fix)'!$O$2:$AR$103,MATCH('Customed Covered_C Equity (fix)'!$A3,'ETF - ZDY (fix)'!$A$2:$A$105,0),MATCH('Customed Covered_C Equity (fix)'!J$1,'ETF - ZDY (fix)'!$O$1:$AR$1,0))</f>
        <v>36702.103999999999</v>
      </c>
      <c r="K3" s="12">
        <f>INDEX('ETF - ZDY (fix)'!$O$2:$AR$103,MATCH('Customed Covered_C Equity (fix)'!$A3,'ETF - ZDY (fix)'!$A$2:$A$105,0),MATCH('Customed Covered_C Equity (fix)'!K$1,'ETF - ZDY (fix)'!$O$1:$AR$1,0))</f>
        <v>1.6670834375260482</v>
      </c>
      <c r="L3" s="12">
        <f>INDEX('ETF - ZDY (fix)'!$O$2:$AR$103,MATCH('Customed Covered_C Equity (fix)'!$A3,'ETF - ZDY (fix)'!$A$2:$A$105,0),MATCH('Customed Covered_C Equity (fix)'!L$1,'ETF - ZDY (fix)'!$O$1:$AR$1,0))</f>
        <v>1.6679176048703195</v>
      </c>
      <c r="M3" s="12" t="str">
        <f>INDEX('ETF - ZDY (fix)'!$O$2:$AR$103,MATCH('Customed Covered_C Equity (fix)'!$A3,'ETF - ZDY (fix)'!$A$2:$A$105,0),MATCH('Customed Covered_C Equity (fix)'!M$1,'ETF - ZDY (fix)'!$O$1:$AR$1,0))</f>
        <v>5/11/2022</v>
      </c>
      <c r="N3" s="12" t="str">
        <f>INDEX('ETF - ZDY (fix)'!$O$2:$AR$103,MATCH('Customed Covered_C Equity (fix)'!$A3,'ETF - ZDY (fix)'!$A$2:$A$105,0),MATCH('Customed Covered_C Equity (fix)'!N$1,'ETF - ZDY (fix)'!$O$1:$AR$1,0))</f>
        <v>Regular Cash</v>
      </c>
      <c r="O3" s="12" t="str">
        <f>INDEX('ETF - ZDY (fix)'!$O$2:$AR$103,MATCH('Customed Covered_C Equity (fix)'!$A3,'ETF - ZDY (fix)'!$A$2:$A$105,0),MATCH('Customed Covered_C Equity (fix)'!O$1,'ETF - ZDY (fix)'!$O$1:$AR$1,0))</f>
        <v>A-</v>
      </c>
      <c r="P3" s="12">
        <f>INDEX('ETF - ZDY (fix)'!$O$2:$AR$103,MATCH('Customed Covered_C Equity (fix)'!$A3,'ETF - ZDY (fix)'!$A$2:$A$105,0),MATCH('Customed Covered_C Equity (fix)'!P$1,'ETF - ZDY (fix)'!$O$1:$AR$1,0))</f>
        <v>32.047416020744471</v>
      </c>
      <c r="Q3" s="12">
        <f>INDEX('ETF - ZDY (fix)'!$O$2:$AR$103,MATCH('Customed Covered_C Equity (fix)'!$A3,'ETF - ZDY (fix)'!$A$2:$A$105,0),MATCH('Customed Covered_C Equity (fix)'!Q$1,'ETF - ZDY (fix)'!$O$1:$AR$1,0))</f>
        <v>460.92199381452645</v>
      </c>
      <c r="R3" s="12">
        <f>INDEX('ETF - ZDY (fix)'!$O$2:$AR$103,MATCH('Customed Covered_C Equity (fix)'!$A3,'ETF - ZDY (fix)'!$A$2:$A$105,0),MATCH('Customed Covered_C Equity (fix)'!R$1,'ETF - ZDY (fix)'!$O$1:$AR$1,0))</f>
        <v>5.079498291015625</v>
      </c>
      <c r="S3" s="12">
        <f>INDEX('ETF - ZDY (fix)'!$O$2:$AR$103,MATCH('Customed Covered_C Equity (fix)'!$A3,'ETF - ZDY (fix)'!$A$2:$A$105,0),MATCH('Customed Covered_C Equity (fix)'!S$1,'ETF - ZDY (fix)'!$O$1:$AR$1,0))</f>
        <v>846.32638917765109</v>
      </c>
      <c r="T3" s="12">
        <f>INDEX('ETF - ZDY (fix)'!$O$2:$AR$103,MATCH('Customed Covered_C Equity (fix)'!$A3,'ETF - ZDY (fix)'!$A$2:$A$105,0),MATCH('Customed Covered_C Equity (fix)'!T$1,'ETF - ZDY (fix)'!$O$1:$AR$1,0))</f>
        <v>880.16877637130801</v>
      </c>
      <c r="U3" s="12">
        <f>INDEX('ETF - ZDY (fix)'!$O$2:$AR$103,MATCH('Customed Covered_C Equity (fix)'!$A3,'ETF - ZDY (fix)'!$A$2:$A$105,0),MATCH('Customed Covered_C Equity (fix)'!U$1,'ETF - ZDY (fix)'!$O$1:$AR$1,0))</f>
        <v>299.49335071572341</v>
      </c>
      <c r="V3" s="12">
        <f>INDEX('ETF - ZDY (fix)'!$O$2:$AR$103,MATCH('Customed Covered_C Equity (fix)'!$A3,'ETF - ZDY (fix)'!$A$2:$A$105,0),MATCH('Customed Covered_C Equity (fix)'!V$1,'ETF - ZDY (fix)'!$O$1:$AR$1,0))</f>
        <v>55.054627875186966</v>
      </c>
      <c r="W3" s="12">
        <f>INDEX('ETF - ZDY (fix)'!$O$2:$AR$103,MATCH('Customed Covered_C Equity (fix)'!$A3,'ETF - ZDY (fix)'!$A$2:$A$105,0),MATCH('Customed Covered_C Equity (fix)'!W$1,'ETF - ZDY (fix)'!$O$1:$AR$1,0))</f>
        <v>49.900081756247758</v>
      </c>
      <c r="X3" s="12">
        <f>INDEX('ETF - ZDY (fix)'!$O$2:$AR$103,MATCH('Customed Covered_C Equity (fix)'!$A3,'ETF - ZDY (fix)'!$A$2:$A$105,0),MATCH('Customed Covered_C Equity (fix)'!X$1,'ETF - ZDY (fix)'!$O$1:$AR$1,0))</f>
        <v>49.900081756247758</v>
      </c>
      <c r="Y3" s="12">
        <f>INDEX('ETF - ZDY (fix)'!$O$2:$AR$103,MATCH('Customed Covered_C Equity (fix)'!$A3,'ETF - ZDY (fix)'!$A$2:$A$105,0),MATCH('Customed Covered_C Equity (fix)'!Y$1,'ETF - ZDY (fix)'!$O$1:$AR$1,0))</f>
        <v>44.028795023903562</v>
      </c>
      <c r="Z3" s="12">
        <f>INDEX('ETF - ZDY (fix)'!$O$2:$AR$103,MATCH('Customed Covered_C Equity (fix)'!$A3,'ETF - ZDY (fix)'!$A$2:$A$105,0),MATCH('Customed Covered_C Equity (fix)'!Z$1,'ETF - ZDY (fix)'!$O$1:$AR$1,0))</f>
        <v>5.4501210000000002</v>
      </c>
    </row>
    <row r="4" spans="1:26" x14ac:dyDescent="0.2">
      <c r="A4" t="s">
        <v>21</v>
      </c>
      <c r="B4" s="28">
        <v>3.4721730213269075</v>
      </c>
      <c r="C4" s="18" t="s">
        <v>169</v>
      </c>
      <c r="D4" s="12">
        <f>VLOOKUP($A4,'ETF - ZDY (fix)'!$A:$AR,44,0)</f>
        <v>25.123055036051277</v>
      </c>
      <c r="E4" s="78">
        <f>B4/100</f>
        <v>3.4721730213269075E-2</v>
      </c>
      <c r="F4" s="12" t="str">
        <f>INDEX('ETF - ZDY (fix)'!$O$2:$AR$103,MATCH('Customed Covered_C Equity (fix)'!$A4,'ETF - ZDY (fix)'!$A$2:$A$105,0),MATCH('Customed Covered_C Equity (fix)'!F$1,'ETF - ZDY (fix)'!$O$1:$AR$1,0))</f>
        <v>Verizon Communications Inc</v>
      </c>
      <c r="G4" s="12">
        <f>INDEX('ETF - ZDY (fix)'!$O$2:$AR$103,MATCH('Customed Covered_C Equity (fix)'!$A4,'ETF - ZDY (fix)'!$A$2:$A$105,0),MATCH('Customed Covered_C Equity (fix)'!G$1,'ETF - ZDY (fix)'!$O$1:$AR$1,0))</f>
        <v>49.53</v>
      </c>
      <c r="H4" s="12">
        <f>INDEX('ETF - ZDY (fix)'!$O$2:$AR$103,MATCH('Customed Covered_C Equity (fix)'!$A4,'ETF - ZDY (fix)'!$A$2:$A$105,0),MATCH('Customed Covered_C Equity (fix)'!H$1,'ETF - ZDY (fix)'!$O$1:$AR$1,0))</f>
        <v>24181815</v>
      </c>
      <c r="I4" s="12">
        <f>INDEX('ETF - ZDY (fix)'!$O$2:$AR$103,MATCH('Customed Covered_C Equity (fix)'!$A4,'ETF - ZDY (fix)'!$A$2:$A$105,0),MATCH('Customed Covered_C Equity (fix)'!I$1,'ETF - ZDY (fix)'!$O$1:$AR$1,0))</f>
        <v>208008352510.53</v>
      </c>
      <c r="J4" s="12">
        <f>INDEX('ETF - ZDY (fix)'!$O$2:$AR$103,MATCH('Customed Covered_C Equity (fix)'!$A4,'ETF - ZDY (fix)'!$A$2:$A$105,0),MATCH('Customed Covered_C Equity (fix)'!J$1,'ETF - ZDY (fix)'!$O$1:$AR$1,0))</f>
        <v>454035.35251053004</v>
      </c>
      <c r="K4" s="12">
        <f>INDEX('ETF - ZDY (fix)'!$O$2:$AR$103,MATCH('Customed Covered_C Equity (fix)'!$A4,'ETF - ZDY (fix)'!$A$2:$A$105,0),MATCH('Customed Covered_C Equity (fix)'!K$1,'ETF - ZDY (fix)'!$O$1:$AR$1,0))</f>
        <v>5.2291540480516856</v>
      </c>
      <c r="L4" s="12">
        <f>INDEX('ETF - ZDY (fix)'!$O$2:$AR$103,MATCH('Customed Covered_C Equity (fix)'!$A4,'ETF - ZDY (fix)'!$A$2:$A$105,0),MATCH('Customed Covered_C Equity (fix)'!L$1,'ETF - ZDY (fix)'!$O$1:$AR$1,0))</f>
        <v>5.1685845806168809</v>
      </c>
      <c r="M4" s="12" t="str">
        <f>INDEX('ETF - ZDY (fix)'!$O$2:$AR$103,MATCH('Customed Covered_C Equity (fix)'!$A4,'ETF - ZDY (fix)'!$A$2:$A$105,0),MATCH('Customed Covered_C Equity (fix)'!M$1,'ETF - ZDY (fix)'!$O$1:$AR$1,0))</f>
        <v>5/2/2022</v>
      </c>
      <c r="N4" s="12" t="str">
        <f>INDEX('ETF - ZDY (fix)'!$O$2:$AR$103,MATCH('Customed Covered_C Equity (fix)'!$A4,'ETF - ZDY (fix)'!$A$2:$A$105,0),MATCH('Customed Covered_C Equity (fix)'!N$1,'ETF - ZDY (fix)'!$O$1:$AR$1,0))</f>
        <v>Regular Cash</v>
      </c>
      <c r="O4" s="12" t="str">
        <f>INDEX('ETF - ZDY (fix)'!$O$2:$AR$103,MATCH('Customed Covered_C Equity (fix)'!$A4,'ETF - ZDY (fix)'!$A$2:$A$105,0),MATCH('Customed Covered_C Equity (fix)'!O$1,'ETF - ZDY (fix)'!$O$1:$AR$1,0))</f>
        <v>BBB+</v>
      </c>
      <c r="P4" s="12">
        <f>INDEX('ETF - ZDY (fix)'!$O$2:$AR$103,MATCH('Customed Covered_C Equity (fix)'!$A4,'ETF - ZDY (fix)'!$A$2:$A$105,0),MATCH('Customed Covered_C Equity (fix)'!P$1,'ETF - ZDY (fix)'!$O$1:$AR$1,0))</f>
        <v>6.0172447486183538</v>
      </c>
      <c r="Q4" s="12">
        <f>INDEX('ETF - ZDY (fix)'!$O$2:$AR$103,MATCH('Customed Covered_C Equity (fix)'!$A4,'ETF - ZDY (fix)'!$A$2:$A$105,0),MATCH('Customed Covered_C Equity (fix)'!Q$1,'ETF - ZDY (fix)'!$O$1:$AR$1,0))</f>
        <v>6.6352969206027756</v>
      </c>
      <c r="R4" s="12">
        <f>INDEX('ETF - ZDY (fix)'!$O$2:$AR$103,MATCH('Customed Covered_C Equity (fix)'!$A4,'ETF - ZDY (fix)'!$A$2:$A$105,0),MATCH('Customed Covered_C Equity (fix)'!R$1,'ETF - ZDY (fix)'!$O$1:$AR$1,0))</f>
        <v>2.0434613227844238</v>
      </c>
      <c r="S4" s="12">
        <f>INDEX('ETF - ZDY (fix)'!$O$2:$AR$103,MATCH('Customed Covered_C Equity (fix)'!$A4,'ETF - ZDY (fix)'!$A$2:$A$105,0),MATCH('Customed Covered_C Equity (fix)'!S$1,'ETF - ZDY (fix)'!$O$1:$AR$1,0))</f>
        <v>23.953710465704173</v>
      </c>
      <c r="T4" s="12">
        <f>INDEX('ETF - ZDY (fix)'!$O$2:$AR$103,MATCH('Customed Covered_C Equity (fix)'!$A4,'ETF - ZDY (fix)'!$A$2:$A$105,0),MATCH('Customed Covered_C Equity (fix)'!T$1,'ETF - ZDY (fix)'!$O$1:$AR$1,0))</f>
        <v>23.72093023255815</v>
      </c>
      <c r="U4" s="12">
        <f>INDEX('ETF - ZDY (fix)'!$O$2:$AR$103,MATCH('Customed Covered_C Equity (fix)'!$A4,'ETF - ZDY (fix)'!$A$2:$A$105,0),MATCH('Customed Covered_C Equity (fix)'!U$1,'ETF - ZDY (fix)'!$O$1:$AR$1,0))</f>
        <v>-18.336443841194434</v>
      </c>
      <c r="V4" s="12">
        <f>INDEX('ETF - ZDY (fix)'!$O$2:$AR$103,MATCH('Customed Covered_C Equity (fix)'!$A4,'ETF - ZDY (fix)'!$A$2:$A$105,0),MATCH('Customed Covered_C Equity (fix)'!V$1,'ETF - ZDY (fix)'!$O$1:$AR$1,0))</f>
        <v>29.285882692424181</v>
      </c>
      <c r="W4" s="12">
        <f>INDEX('ETF - ZDY (fix)'!$O$2:$AR$103,MATCH('Customed Covered_C Equity (fix)'!$A4,'ETF - ZDY (fix)'!$A$2:$A$105,0),MATCH('Customed Covered_C Equity (fix)'!W$1,'ETF - ZDY (fix)'!$O$1:$AR$1,0))</f>
        <v>22.486092307031676</v>
      </c>
      <c r="X4" s="12">
        <f>INDEX('ETF - ZDY (fix)'!$O$2:$AR$103,MATCH('Customed Covered_C Equity (fix)'!$A4,'ETF - ZDY (fix)'!$A$2:$A$105,0),MATCH('Customed Covered_C Equity (fix)'!X$1,'ETF - ZDY (fix)'!$O$1:$AR$1,0))</f>
        <v>22.486092307031676</v>
      </c>
      <c r="Y4" s="12">
        <f>INDEX('ETF - ZDY (fix)'!$O$2:$AR$103,MATCH('Customed Covered_C Equity (fix)'!$A4,'ETF - ZDY (fix)'!$A$2:$A$105,0),MATCH('Customed Covered_C Equity (fix)'!Y$1,'ETF - ZDY (fix)'!$O$1:$AR$1,0))</f>
        <v>16.951616833661031</v>
      </c>
      <c r="Z4" s="12">
        <f>INDEX('ETF - ZDY (fix)'!$O$2:$AR$103,MATCH('Customed Covered_C Equity (fix)'!$A4,'ETF - ZDY (fix)'!$A$2:$A$105,0),MATCH('Customed Covered_C Equity (fix)'!Z$1,'ETF - ZDY (fix)'!$O$1:$AR$1,0))</f>
        <v>-2.3799640000000002</v>
      </c>
    </row>
    <row r="5" spans="1:26" x14ac:dyDescent="0.2">
      <c r="A5" t="s">
        <v>79</v>
      </c>
      <c r="B5" s="28" t="s">
        <v>125</v>
      </c>
      <c r="C5" s="18" t="s">
        <v>169</v>
      </c>
      <c r="D5" s="12">
        <f>VLOOKUP($A5,'ETF - ZDY (fix)'!$A:$AR,44,0)</f>
        <v>24.904725283120619</v>
      </c>
      <c r="E5" s="78">
        <f>Comparison!I17-'Customed Covered_C Equity (fix)'!E4-'Customed Covered_C Equity (fix)'!E6</f>
        <v>4.8874056900421847E-2</v>
      </c>
      <c r="F5" s="12" t="str">
        <f>INDEX('ETF - ZDY (fix)'!$O$2:$AR$103,MATCH('Customed Covered_C Equity (fix)'!$A5,'ETF - ZDY (fix)'!$A$2:$A$105,0),MATCH('Customed Covered_C Equity (fix)'!F$1,'ETF - ZDY (fix)'!$O$1:$AR$1,0))</f>
        <v>Omnicom Group Inc</v>
      </c>
      <c r="G5" s="12">
        <f>INDEX('ETF - ZDY (fix)'!$O$2:$AR$103,MATCH('Customed Covered_C Equity (fix)'!$A5,'ETF - ZDY (fix)'!$A$2:$A$105,0),MATCH('Customed Covered_C Equity (fix)'!G$1,'ETF - ZDY (fix)'!$O$1:$AR$1,0))</f>
        <v>74.849999999999994</v>
      </c>
      <c r="H5" s="12">
        <f>INDEX('ETF - ZDY (fix)'!$O$2:$AR$103,MATCH('Customed Covered_C Equity (fix)'!$A5,'ETF - ZDY (fix)'!$A$2:$A$105,0),MATCH('Customed Covered_C Equity (fix)'!H$1,'ETF - ZDY (fix)'!$O$1:$AR$1,0))</f>
        <v>1369618</v>
      </c>
      <c r="I5" s="12">
        <f>INDEX('ETF - ZDY (fix)'!$O$2:$AR$103,MATCH('Customed Covered_C Equity (fix)'!$A5,'ETF - ZDY (fix)'!$A$2:$A$105,0),MATCH('Customed Covered_C Equity (fix)'!I$1,'ETF - ZDY (fix)'!$O$1:$AR$1,0))</f>
        <v>15399091397.4</v>
      </c>
      <c r="J5" s="12">
        <f>INDEX('ETF - ZDY (fix)'!$O$2:$AR$103,MATCH('Customed Covered_C Equity (fix)'!$A5,'ETF - ZDY (fix)'!$A$2:$A$105,0),MATCH('Customed Covered_C Equity (fix)'!J$1,'ETF - ZDY (fix)'!$O$1:$AR$1,0))</f>
        <v>19293.391397400002</v>
      </c>
      <c r="K5" s="12">
        <f>INDEX('ETF - ZDY (fix)'!$O$2:$AR$103,MATCH('Customed Covered_C Equity (fix)'!$A5,'ETF - ZDY (fix)'!$A$2:$A$105,0),MATCH('Customed Covered_C Equity (fix)'!K$1,'ETF - ZDY (fix)'!$O$1:$AR$1,0))</f>
        <v>3.9786239144956586</v>
      </c>
      <c r="L5" s="12">
        <f>INDEX('ETF - ZDY (fix)'!$O$2:$AR$103,MATCH('Customed Covered_C Equity (fix)'!$A5,'ETF - ZDY (fix)'!$A$2:$A$105,0),MATCH('Customed Covered_C Equity (fix)'!L$1,'ETF - ZDY (fix)'!$O$1:$AR$1,0))</f>
        <v>3.7408148995541541</v>
      </c>
      <c r="M5" s="12" t="str">
        <f>INDEX('ETF - ZDY (fix)'!$O$2:$AR$103,MATCH('Customed Covered_C Equity (fix)'!$A5,'ETF - ZDY (fix)'!$A$2:$A$105,0),MATCH('Customed Covered_C Equity (fix)'!M$1,'ETF - ZDY (fix)'!$O$1:$AR$1,0))</f>
        <v>7/8/2022</v>
      </c>
      <c r="N5" s="12" t="str">
        <f>INDEX('ETF - ZDY (fix)'!$O$2:$AR$103,MATCH('Customed Covered_C Equity (fix)'!$A5,'ETF - ZDY (fix)'!$A$2:$A$105,0),MATCH('Customed Covered_C Equity (fix)'!N$1,'ETF - ZDY (fix)'!$O$1:$AR$1,0))</f>
        <v>Regular Cash</v>
      </c>
      <c r="O5" s="12" t="str">
        <f>INDEX('ETF - ZDY (fix)'!$O$2:$AR$103,MATCH('Customed Covered_C Equity (fix)'!$A5,'ETF - ZDY (fix)'!$A$2:$A$105,0),MATCH('Customed Covered_C Equity (fix)'!O$1,'ETF - ZDY (fix)'!$O$1:$AR$1,0))</f>
        <v>BBB+</v>
      </c>
      <c r="P5" s="12">
        <f>INDEX('ETF - ZDY (fix)'!$O$2:$AR$103,MATCH('Customed Covered_C Equity (fix)'!$A5,'ETF - ZDY (fix)'!$A$2:$A$105,0),MATCH('Customed Covered_C Equity (fix)'!P$1,'ETF - ZDY (fix)'!$O$1:$AR$1,0))</f>
        <v>4.9992272024729525</v>
      </c>
      <c r="Q5" s="12">
        <f>INDEX('ETF - ZDY (fix)'!$O$2:$AR$103,MATCH('Customed Covered_C Equity (fix)'!$A5,'ETF - ZDY (fix)'!$A$2:$A$105,0),MATCH('Customed Covered_C Equity (fix)'!Q$1,'ETF - ZDY (fix)'!$O$1:$AR$1,0))</f>
        <v>26.444141047973275</v>
      </c>
      <c r="R5" s="12">
        <f>INDEX('ETF - ZDY (fix)'!$O$2:$AR$103,MATCH('Customed Covered_C Equity (fix)'!$A5,'ETF - ZDY (fix)'!$A$2:$A$105,0),MATCH('Customed Covered_C Equity (fix)'!R$1,'ETF - ZDY (fix)'!$O$1:$AR$1,0))</f>
        <v>4.5515899658203116</v>
      </c>
      <c r="S5" s="12">
        <f>INDEX('ETF - ZDY (fix)'!$O$2:$AR$103,MATCH('Customed Covered_C Equity (fix)'!$A5,'ETF - ZDY (fix)'!$A$2:$A$105,0),MATCH('Customed Covered_C Equity (fix)'!S$1,'ETF - ZDY (fix)'!$O$1:$AR$1,0))</f>
        <v>48.910514068119319</v>
      </c>
      <c r="T5" s="12">
        <f>INDEX('ETF - ZDY (fix)'!$O$2:$AR$103,MATCH('Customed Covered_C Equity (fix)'!$A5,'ETF - ZDY (fix)'!$A$2:$A$105,0),MATCH('Customed Covered_C Equity (fix)'!T$1,'ETF - ZDY (fix)'!$O$1:$AR$1,0))</f>
        <v>50.000000000000007</v>
      </c>
      <c r="U5" s="12">
        <f>INDEX('ETF - ZDY (fix)'!$O$2:$AR$103,MATCH('Customed Covered_C Equity (fix)'!$A5,'ETF - ZDY (fix)'!$A$2:$A$105,0),MATCH('Customed Covered_C Equity (fix)'!U$1,'ETF - ZDY (fix)'!$O$1:$AR$1,0))</f>
        <v>-22.410865874363314</v>
      </c>
      <c r="V5" s="12">
        <f>INDEX('ETF - ZDY (fix)'!$O$2:$AR$103,MATCH('Customed Covered_C Equity (fix)'!$A5,'ETF - ZDY (fix)'!$A$2:$A$105,0),MATCH('Customed Covered_C Equity (fix)'!V$1,'ETF - ZDY (fix)'!$O$1:$AR$1,0))</f>
        <v>32.648089844437607</v>
      </c>
      <c r="W5" s="12">
        <f>INDEX('ETF - ZDY (fix)'!$O$2:$AR$103,MATCH('Customed Covered_C Equity (fix)'!$A5,'ETF - ZDY (fix)'!$A$2:$A$105,0),MATCH('Customed Covered_C Equity (fix)'!W$1,'ETF - ZDY (fix)'!$O$1:$AR$1,0))</f>
        <v>39.21674162443616</v>
      </c>
      <c r="X5" s="12">
        <f>INDEX('ETF - ZDY (fix)'!$O$2:$AR$103,MATCH('Customed Covered_C Equity (fix)'!$A5,'ETF - ZDY (fix)'!$A$2:$A$105,0),MATCH('Customed Covered_C Equity (fix)'!X$1,'ETF - ZDY (fix)'!$O$1:$AR$1,0))</f>
        <v>39.21674162443616</v>
      </c>
      <c r="Y5" s="12">
        <f>INDEX('ETF - ZDY (fix)'!$O$2:$AR$103,MATCH('Customed Covered_C Equity (fix)'!$A5,'ETF - ZDY (fix)'!$A$2:$A$105,0),MATCH('Customed Covered_C Equity (fix)'!Y$1,'ETF - ZDY (fix)'!$O$1:$AR$1,0))</f>
        <v>29.207477789056803</v>
      </c>
      <c r="Z5" s="12">
        <f>INDEX('ETF - ZDY (fix)'!$O$2:$AR$103,MATCH('Customed Covered_C Equity (fix)'!$A5,'ETF - ZDY (fix)'!$A$2:$A$105,0),MATCH('Customed Covered_C Equity (fix)'!Z$1,'ETF - ZDY (fix)'!$O$1:$AR$1,0))</f>
        <v>3.0864319999999998</v>
      </c>
    </row>
    <row r="6" spans="1:26" x14ac:dyDescent="0.2">
      <c r="A6" t="s">
        <v>43</v>
      </c>
      <c r="B6" s="28">
        <v>3.0584212886309063</v>
      </c>
      <c r="C6" s="18" t="s">
        <v>169</v>
      </c>
      <c r="D6" s="12">
        <f>VLOOKUP($A6,'ETF - ZDY (fix)'!$A:$AR,44,0)</f>
        <v>18.971950624195575</v>
      </c>
      <c r="E6" s="78">
        <f>B6/100</f>
        <v>3.0584212886309064E-2</v>
      </c>
      <c r="F6" s="12" t="str">
        <f>INDEX('ETF - ZDY (fix)'!$O$2:$AR$103,MATCH('Customed Covered_C Equity (fix)'!$A6,'ETF - ZDY (fix)'!$A$2:$A$105,0),MATCH('Customed Covered_C Equity (fix)'!F$1,'ETF - ZDY (fix)'!$O$1:$AR$1,0))</f>
        <v>Cisco Systems Inc</v>
      </c>
      <c r="G6" s="12">
        <f>INDEX('ETF - ZDY (fix)'!$O$2:$AR$103,MATCH('Customed Covered_C Equity (fix)'!$A6,'ETF - ZDY (fix)'!$A$2:$A$105,0),MATCH('Customed Covered_C Equity (fix)'!G$1,'ETF - ZDY (fix)'!$O$1:$AR$1,0))</f>
        <v>42.94</v>
      </c>
      <c r="H6" s="12">
        <f>INDEX('ETF - ZDY (fix)'!$O$2:$AR$103,MATCH('Customed Covered_C Equity (fix)'!$A6,'ETF - ZDY (fix)'!$A$2:$A$105,0),MATCH('Customed Covered_C Equity (fix)'!H$1,'ETF - ZDY (fix)'!$O$1:$AR$1,0))</f>
        <v>46148684</v>
      </c>
      <c r="I6" s="12">
        <f>INDEX('ETF - ZDY (fix)'!$O$2:$AR$103,MATCH('Customed Covered_C Equity (fix)'!$A6,'ETF - ZDY (fix)'!$A$2:$A$105,0),MATCH('Customed Covered_C Equity (fix)'!I$1,'ETF - ZDY (fix)'!$O$1:$AR$1,0))</f>
        <v>178379973920</v>
      </c>
      <c r="J6" s="12">
        <f>INDEX('ETF - ZDY (fix)'!$O$2:$AR$103,MATCH('Customed Covered_C Equity (fix)'!$A6,'ETF - ZDY (fix)'!$A$2:$A$105,0),MATCH('Customed Covered_C Equity (fix)'!J$1,'ETF - ZDY (fix)'!$O$1:$AR$1,0))</f>
        <v>186671.97391999999</v>
      </c>
      <c r="K6" s="12">
        <f>INDEX('ETF - ZDY (fix)'!$O$2:$AR$103,MATCH('Customed Covered_C Equity (fix)'!$A6,'ETF - ZDY (fix)'!$A$2:$A$105,0),MATCH('Customed Covered_C Equity (fix)'!K$1,'ETF - ZDY (fix)'!$O$1:$AR$1,0))</f>
        <v>3.5607824871914304</v>
      </c>
      <c r="L6" s="12">
        <f>INDEX('ETF - ZDY (fix)'!$O$2:$AR$103,MATCH('Customed Covered_C Equity (fix)'!$A6,'ETF - ZDY (fix)'!$A$2:$A$105,0),MATCH('Customed Covered_C Equity (fix)'!L$1,'ETF - ZDY (fix)'!$O$1:$AR$1,0))</f>
        <v>3.5398229644306327</v>
      </c>
      <c r="M6" s="12" t="str">
        <f>INDEX('ETF - ZDY (fix)'!$O$2:$AR$103,MATCH('Customed Covered_C Equity (fix)'!$A6,'ETF - ZDY (fix)'!$A$2:$A$105,0),MATCH('Customed Covered_C Equity (fix)'!M$1,'ETF - ZDY (fix)'!$O$1:$AR$1,0))</f>
        <v>4/27/2022</v>
      </c>
      <c r="N6" s="12" t="str">
        <f>INDEX('ETF - ZDY (fix)'!$O$2:$AR$103,MATCH('Customed Covered_C Equity (fix)'!$A6,'ETF - ZDY (fix)'!$A$2:$A$105,0),MATCH('Customed Covered_C Equity (fix)'!N$1,'ETF - ZDY (fix)'!$O$1:$AR$1,0))</f>
        <v>Regular Cash</v>
      </c>
      <c r="O6" s="12" t="str">
        <f>INDEX('ETF - ZDY (fix)'!$O$2:$AR$103,MATCH('Customed Covered_C Equity (fix)'!$A6,'ETF - ZDY (fix)'!$A$2:$A$105,0),MATCH('Customed Covered_C Equity (fix)'!O$1,'ETF - ZDY (fix)'!$O$1:$AR$1,0))</f>
        <v>AA-</v>
      </c>
      <c r="P6" s="12">
        <f>INDEX('ETF - ZDY (fix)'!$O$2:$AR$103,MATCH('Customed Covered_C Equity (fix)'!$A6,'ETF - ZDY (fix)'!$A$2:$A$105,0),MATCH('Customed Covered_C Equity (fix)'!P$1,'ETF - ZDY (fix)'!$O$1:$AR$1,0))</f>
        <v>12.861757002137198</v>
      </c>
      <c r="Q6" s="12">
        <f>INDEX('ETF - ZDY (fix)'!$O$2:$AR$103,MATCH('Customed Covered_C Equity (fix)'!$A6,'ETF - ZDY (fix)'!$A$2:$A$105,0),MATCH('Customed Covered_C Equity (fix)'!Q$1,'ETF - ZDY (fix)'!$O$1:$AR$1,0))</f>
        <v>-4.8057517658930378</v>
      </c>
      <c r="R6" s="12">
        <f>INDEX('ETF - ZDY (fix)'!$O$2:$AR$103,MATCH('Customed Covered_C Equity (fix)'!$A6,'ETF - ZDY (fix)'!$A$2:$A$105,0),MATCH('Customed Covered_C Equity (fix)'!R$1,'ETF - ZDY (fix)'!$O$1:$AR$1,0))</f>
        <v>3.600174188613892</v>
      </c>
      <c r="S6" s="12">
        <f>INDEX('ETF - ZDY (fix)'!$O$2:$AR$103,MATCH('Customed Covered_C Equity (fix)'!$A6,'ETF - ZDY (fix)'!$A$2:$A$105,0),MATCH('Customed Covered_C Equity (fix)'!S$1,'ETF - ZDY (fix)'!$O$1:$AR$1,0))</f>
        <v>-5.5555555555555554</v>
      </c>
      <c r="T6" s="12">
        <f>INDEX('ETF - ZDY (fix)'!$O$2:$AR$103,MATCH('Customed Covered_C Equity (fix)'!$A6,'ETF - ZDY (fix)'!$A$2:$A$105,0),MATCH('Customed Covered_C Equity (fix)'!T$1,'ETF - ZDY (fix)'!$O$1:$AR$1,0))</f>
        <v>-5.2830188679245333</v>
      </c>
      <c r="U6" s="12">
        <f>INDEX('ETF - ZDY (fix)'!$O$2:$AR$103,MATCH('Customed Covered_C Equity (fix)'!$A6,'ETF - ZDY (fix)'!$A$2:$A$105,0),MATCH('Customed Covered_C Equity (fix)'!U$1,'ETF - ZDY (fix)'!$O$1:$AR$1,0))</f>
        <v>0.72325327510917026</v>
      </c>
      <c r="V6" s="12">
        <f>INDEX('ETF - ZDY (fix)'!$O$2:$AR$103,MATCH('Customed Covered_C Equity (fix)'!$A6,'ETF - ZDY (fix)'!$A$2:$A$105,0),MATCH('Customed Covered_C Equity (fix)'!V$1,'ETF - ZDY (fix)'!$O$1:$AR$1,0))</f>
        <v>56.576974354479567</v>
      </c>
      <c r="W6" s="12">
        <f>INDEX('ETF - ZDY (fix)'!$O$2:$AR$103,MATCH('Customed Covered_C Equity (fix)'!$A6,'ETF - ZDY (fix)'!$A$2:$A$105,0),MATCH('Customed Covered_C Equity (fix)'!W$1,'ETF - ZDY (fix)'!$O$1:$AR$1,0))</f>
        <v>38.027535359430935</v>
      </c>
      <c r="X6" s="12">
        <f>INDEX('ETF - ZDY (fix)'!$O$2:$AR$103,MATCH('Customed Covered_C Equity (fix)'!$A6,'ETF - ZDY (fix)'!$A$2:$A$105,0),MATCH('Customed Covered_C Equity (fix)'!X$1,'ETF - ZDY (fix)'!$O$1:$AR$1,0))</f>
        <v>38.027535359430935</v>
      </c>
      <c r="Y6" s="12">
        <f>INDEX('ETF - ZDY (fix)'!$O$2:$AR$103,MATCH('Customed Covered_C Equity (fix)'!$A6,'ETF - ZDY (fix)'!$A$2:$A$105,0),MATCH('Customed Covered_C Equity (fix)'!Y$1,'ETF - ZDY (fix)'!$O$1:$AR$1,0))</f>
        <v>25.543213493107043</v>
      </c>
      <c r="Z6" s="12">
        <f>INDEX('ETF - ZDY (fix)'!$O$2:$AR$103,MATCH('Customed Covered_C Equity (fix)'!$A6,'ETF - ZDY (fix)'!$A$2:$A$105,0),MATCH('Customed Covered_C Equity (fix)'!Z$1,'ETF - ZDY (fix)'!$O$1:$AR$1,0))</f>
        <v>-31.358219999999999</v>
      </c>
    </row>
    <row r="7" spans="1:26" x14ac:dyDescent="0.2">
      <c r="A7" t="s">
        <v>49</v>
      </c>
      <c r="B7" s="28" t="s">
        <v>125</v>
      </c>
      <c r="C7" s="18" t="s">
        <v>466</v>
      </c>
      <c r="D7" s="12">
        <f>VLOOKUP($A7,'ETF - ZDY (fix)'!$A:$AR,44,0)</f>
        <v>24.068956521358174</v>
      </c>
      <c r="E7" s="78">
        <f>Comparison!I18-'Customed Covered_C Equity (fix)'!E8-'Customed Covered_C Equity (fix)'!E9</f>
        <v>3.0305099364878726E-2</v>
      </c>
      <c r="F7" s="12" t="str">
        <f>INDEX('ETF - ZDY (fix)'!$O$2:$AR$103,MATCH('Customed Covered_C Equity (fix)'!$A7,'ETF - ZDY (fix)'!$A$2:$A$105,0),MATCH('Customed Covered_C Equity (fix)'!F$1,'ETF - ZDY (fix)'!$O$1:$AR$1,0))</f>
        <v>Cummins Inc</v>
      </c>
      <c r="G7" s="12">
        <f>INDEX('ETF - ZDY (fix)'!$O$2:$AR$103,MATCH('Customed Covered_C Equity (fix)'!$A7,'ETF - ZDY (fix)'!$A$2:$A$105,0),MATCH('Customed Covered_C Equity (fix)'!G$1,'ETF - ZDY (fix)'!$O$1:$AR$1,0))</f>
        <v>197.31</v>
      </c>
      <c r="H7" s="12">
        <f>INDEX('ETF - ZDY (fix)'!$O$2:$AR$103,MATCH('Customed Covered_C Equity (fix)'!$A7,'ETF - ZDY (fix)'!$A$2:$A$105,0),MATCH('Customed Covered_C Equity (fix)'!H$1,'ETF - ZDY (fix)'!$O$1:$AR$1,0))</f>
        <v>819090</v>
      </c>
      <c r="I7" s="12">
        <f>INDEX('ETF - ZDY (fix)'!$O$2:$AR$103,MATCH('Customed Covered_C Equity (fix)'!$A7,'ETF - ZDY (fix)'!$A$2:$A$105,0),MATCH('Customed Covered_C Equity (fix)'!I$1,'ETF - ZDY (fix)'!$O$1:$AR$1,0))</f>
        <v>27840010272.27</v>
      </c>
      <c r="J7" s="12">
        <f>INDEX('ETF - ZDY (fix)'!$O$2:$AR$103,MATCH('Customed Covered_C Equity (fix)'!$A7,'ETF - ZDY (fix)'!$A$2:$A$105,0),MATCH('Customed Covered_C Equity (fix)'!J$1,'ETF - ZDY (fix)'!$O$1:$AR$1,0))</f>
        <v>33513.010272269996</v>
      </c>
      <c r="K7" s="12">
        <f>INDEX('ETF - ZDY (fix)'!$O$2:$AR$103,MATCH('Customed Covered_C Equity (fix)'!$A7,'ETF - ZDY (fix)'!$A$2:$A$105,0),MATCH('Customed Covered_C Equity (fix)'!K$1,'ETF - ZDY (fix)'!$O$1:$AR$1,0))</f>
        <v>2.994779788150626</v>
      </c>
      <c r="L7" s="12">
        <f>INDEX('ETF - ZDY (fix)'!$O$2:$AR$103,MATCH('Customed Covered_C Equity (fix)'!$A7,'ETF - ZDY (fix)'!$A$2:$A$105,0),MATCH('Customed Covered_C Equity (fix)'!L$1,'ETF - ZDY (fix)'!$O$1:$AR$1,0))</f>
        <v>2.9393878931354469</v>
      </c>
      <c r="M7" s="12" t="str">
        <f>INDEX('ETF - ZDY (fix)'!$O$2:$AR$103,MATCH('Customed Covered_C Equity (fix)'!$A7,'ETF - ZDY (fix)'!$A$2:$A$105,0),MATCH('Customed Covered_C Equity (fix)'!M$1,'ETF - ZDY (fix)'!$O$1:$AR$1,0))</f>
        <v>6/2/2022</v>
      </c>
      <c r="N7" s="12" t="str">
        <f>INDEX('ETF - ZDY (fix)'!$O$2:$AR$103,MATCH('Customed Covered_C Equity (fix)'!$A7,'ETF - ZDY (fix)'!$A$2:$A$105,0),MATCH('Customed Covered_C Equity (fix)'!N$1,'ETF - ZDY (fix)'!$O$1:$AR$1,0))</f>
        <v>Regular Cash</v>
      </c>
      <c r="O7" s="12" t="str">
        <f>INDEX('ETF - ZDY (fix)'!$O$2:$AR$103,MATCH('Customed Covered_C Equity (fix)'!$A7,'ETF - ZDY (fix)'!$A$2:$A$105,0),MATCH('Customed Covered_C Equity (fix)'!O$1,'ETF - ZDY (fix)'!$O$1:$AR$1,0))</f>
        <v>A+</v>
      </c>
      <c r="P7" s="12">
        <f>INDEX('ETF - ZDY (fix)'!$O$2:$AR$103,MATCH('Customed Covered_C Equity (fix)'!$A7,'ETF - ZDY (fix)'!$A$2:$A$105,0),MATCH('Customed Covered_C Equity (fix)'!P$1,'ETF - ZDY (fix)'!$O$1:$AR$1,0))</f>
        <v>8.2660776484580758</v>
      </c>
      <c r="Q7" s="12">
        <f>INDEX('ETF - ZDY (fix)'!$O$2:$AR$103,MATCH('Customed Covered_C Equity (fix)'!$A7,'ETF - ZDY (fix)'!$A$2:$A$105,0),MATCH('Customed Covered_C Equity (fix)'!Q$1,'ETF - ZDY (fix)'!$O$1:$AR$1,0))</f>
        <v>13.680154142581888</v>
      </c>
      <c r="R7" s="12">
        <f>INDEX('ETF - ZDY (fix)'!$O$2:$AR$103,MATCH('Customed Covered_C Equity (fix)'!$A7,'ETF - ZDY (fix)'!$A$2:$A$105,0),MATCH('Customed Covered_C Equity (fix)'!R$1,'ETF - ZDY (fix)'!$O$1:$AR$1,0))</f>
        <v>8.8274612426757812</v>
      </c>
      <c r="S7" s="12">
        <f>INDEX('ETF - ZDY (fix)'!$O$2:$AR$103,MATCH('Customed Covered_C Equity (fix)'!$A7,'ETF - ZDY (fix)'!$A$2:$A$105,0),MATCH('Customed Covered_C Equity (fix)'!S$1,'ETF - ZDY (fix)'!$O$1:$AR$1,0))</f>
        <v>19.116825041922862</v>
      </c>
      <c r="T7" s="12">
        <f>INDEX('ETF - ZDY (fix)'!$O$2:$AR$103,MATCH('Customed Covered_C Equity (fix)'!$A7,'ETF - ZDY (fix)'!$A$2:$A$105,0),MATCH('Customed Covered_C Equity (fix)'!T$1,'ETF - ZDY (fix)'!$O$1:$AR$1,0))</f>
        <v>22.120961060480528</v>
      </c>
      <c r="U7" s="12">
        <f>INDEX('ETF - ZDY (fix)'!$O$2:$AR$103,MATCH('Customed Covered_C Equity (fix)'!$A7,'ETF - ZDY (fix)'!$A$2:$A$105,0),MATCH('Customed Covered_C Equity (fix)'!U$1,'ETF - ZDY (fix)'!$O$1:$AR$1,0))</f>
        <v>-30.628988149498632</v>
      </c>
      <c r="V7" s="12">
        <f>INDEX('ETF - ZDY (fix)'!$O$2:$AR$103,MATCH('Customed Covered_C Equity (fix)'!$A7,'ETF - ZDY (fix)'!$A$2:$A$105,0),MATCH('Customed Covered_C Equity (fix)'!V$1,'ETF - ZDY (fix)'!$O$1:$AR$1,0))</f>
        <v>33.027993688046067</v>
      </c>
      <c r="W7" s="12">
        <f>INDEX('ETF - ZDY (fix)'!$O$2:$AR$103,MATCH('Customed Covered_C Equity (fix)'!$A7,'ETF - ZDY (fix)'!$A$2:$A$105,0),MATCH('Customed Covered_C Equity (fix)'!W$1,'ETF - ZDY (fix)'!$O$1:$AR$1,0))</f>
        <v>30.759012958330057</v>
      </c>
      <c r="X7" s="12">
        <f>INDEX('ETF - ZDY (fix)'!$O$2:$AR$103,MATCH('Customed Covered_C Equity (fix)'!$A7,'ETF - ZDY (fix)'!$A$2:$A$105,0),MATCH('Customed Covered_C Equity (fix)'!X$1,'ETF - ZDY (fix)'!$O$1:$AR$1,0))</f>
        <v>30.759012958330057</v>
      </c>
      <c r="Y7" s="12">
        <f>INDEX('ETF - ZDY (fix)'!$O$2:$AR$103,MATCH('Customed Covered_C Equity (fix)'!$A7,'ETF - ZDY (fix)'!$A$2:$A$105,0),MATCH('Customed Covered_C Equity (fix)'!Y$1,'ETF - ZDY (fix)'!$O$1:$AR$1,0))</f>
        <v>25.680655968821043</v>
      </c>
      <c r="Z7" s="12">
        <f>INDEX('ETF - ZDY (fix)'!$O$2:$AR$103,MATCH('Customed Covered_C Equity (fix)'!$A7,'ETF - ZDY (fix)'!$A$2:$A$105,0),MATCH('Customed Covered_C Equity (fix)'!Z$1,'ETF - ZDY (fix)'!$O$1:$AR$1,0))</f>
        <v>-8.295223</v>
      </c>
    </row>
    <row r="8" spans="1:26" s="18" customFormat="1" x14ac:dyDescent="0.2">
      <c r="A8" s="18" t="s">
        <v>73</v>
      </c>
      <c r="B8" s="28">
        <v>1.4419330373316013</v>
      </c>
      <c r="C8" s="18" t="s">
        <v>466</v>
      </c>
      <c r="D8" s="12">
        <f>VLOOKUP($A8,'ETF - ZDY (fix)'!$A:$AR,44,0)</f>
        <v>11.785933978356852</v>
      </c>
      <c r="E8" s="78">
        <f>B8/100</f>
        <v>1.4419330373316013E-2</v>
      </c>
      <c r="F8" s="12" t="str">
        <f>INDEX('ETF - ZDY (fix)'!$O$2:$AR$103,MATCH('Customed Covered_C Equity (fix)'!$A8,'ETF - ZDY (fix)'!$A$2:$A$105,0),MATCH('Customed Covered_C Equity (fix)'!F$1,'ETF - ZDY (fix)'!$O$1:$AR$1,0))</f>
        <v>Target Corp</v>
      </c>
      <c r="G8" s="12">
        <f>INDEX('ETF - ZDY (fix)'!$O$2:$AR$103,MATCH('Customed Covered_C Equity (fix)'!$A8,'ETF - ZDY (fix)'!$A$2:$A$105,0),MATCH('Customed Covered_C Equity (fix)'!G$1,'ETF - ZDY (fix)'!$O$1:$AR$1,0))</f>
        <v>155.36000000000001</v>
      </c>
      <c r="H8" s="12">
        <f>INDEX('ETF - ZDY (fix)'!$O$2:$AR$103,MATCH('Customed Covered_C Equity (fix)'!$A8,'ETF - ZDY (fix)'!$A$2:$A$105,0),MATCH('Customed Covered_C Equity (fix)'!H$1,'ETF - ZDY (fix)'!$O$1:$AR$1,0))</f>
        <v>12300170</v>
      </c>
      <c r="I8" s="12">
        <f>INDEX('ETF - ZDY (fix)'!$O$2:$AR$103,MATCH('Customed Covered_C Equity (fix)'!$A8,'ETF - ZDY (fix)'!$A$2:$A$105,0),MATCH('Customed Covered_C Equity (fix)'!I$1,'ETF - ZDY (fix)'!$O$1:$AR$1,0))</f>
        <v>72037901340.960022</v>
      </c>
      <c r="J8" s="12">
        <f>INDEX('ETF - ZDY (fix)'!$O$2:$AR$103,MATCH('Customed Covered_C Equity (fix)'!$A8,'ETF - ZDY (fix)'!$A$2:$A$105,0),MATCH('Customed Covered_C Equity (fix)'!J$1,'ETF - ZDY (fix)'!$O$1:$AR$1,0))</f>
        <v>85788.901340960016</v>
      </c>
      <c r="K8" s="12">
        <f>INDEX('ETF - ZDY (fix)'!$O$2:$AR$103,MATCH('Customed Covered_C Equity (fix)'!$A8,'ETF - ZDY (fix)'!$A$2:$A$105,0),MATCH('Customed Covered_C Equity (fix)'!K$1,'ETF - ZDY (fix)'!$O$1:$AR$1,0))</f>
        <v>2.6821575695159625</v>
      </c>
      <c r="L8" s="12">
        <f>INDEX('ETF - ZDY (fix)'!$O$2:$AR$103,MATCH('Customed Covered_C Equity (fix)'!$A8,'ETF - ZDY (fix)'!$A$2:$A$105,0),MATCH('Customed Covered_C Equity (fix)'!L$1,'ETF - ZDY (fix)'!$O$1:$AR$1,0))</f>
        <v>2.3167513383310179</v>
      </c>
      <c r="M8" s="12" t="str">
        <f>INDEX('ETF - ZDY (fix)'!$O$2:$AR$103,MATCH('Customed Covered_C Equity (fix)'!$A8,'ETF - ZDY (fix)'!$A$2:$A$105,0),MATCH('Customed Covered_C Equity (fix)'!M$1,'ETF - ZDY (fix)'!$O$1:$AR$1,0))</f>
        <v>6/10/2022</v>
      </c>
      <c r="N8" s="12" t="str">
        <f>INDEX('ETF - ZDY (fix)'!$O$2:$AR$103,MATCH('Customed Covered_C Equity (fix)'!$A8,'ETF - ZDY (fix)'!$A$2:$A$105,0),MATCH('Customed Covered_C Equity (fix)'!N$1,'ETF - ZDY (fix)'!$O$1:$AR$1,0))</f>
        <v>Regular Cash</v>
      </c>
      <c r="O8" s="12" t="str">
        <f>INDEX('ETF - ZDY (fix)'!$O$2:$AR$103,MATCH('Customed Covered_C Equity (fix)'!$A8,'ETF - ZDY (fix)'!$A$2:$A$105,0),MATCH('Customed Covered_C Equity (fix)'!O$1,'ETF - ZDY (fix)'!$O$1:$AR$1,0))</f>
        <v>A</v>
      </c>
      <c r="P8" s="12">
        <f>INDEX('ETF - ZDY (fix)'!$O$2:$AR$103,MATCH('Customed Covered_C Equity (fix)'!$A8,'ETF - ZDY (fix)'!$A$2:$A$105,0),MATCH('Customed Covered_C Equity (fix)'!P$1,'ETF - ZDY (fix)'!$O$1:$AR$1,0))</f>
        <v>11.564162545773987</v>
      </c>
      <c r="Q8" s="12">
        <f>INDEX('ETF - ZDY (fix)'!$O$2:$AR$103,MATCH('Customed Covered_C Equity (fix)'!$A8,'ETF - ZDY (fix)'!$A$2:$A$105,0),MATCH('Customed Covered_C Equity (fix)'!Q$1,'ETF - ZDY (fix)'!$O$1:$AR$1,0))</f>
        <v>28.005566855797024</v>
      </c>
      <c r="R8" s="12">
        <f>INDEX('ETF - ZDY (fix)'!$O$2:$AR$103,MATCH('Customed Covered_C Equity (fix)'!$A8,'ETF - ZDY (fix)'!$A$2:$A$105,0),MATCH('Customed Covered_C Equity (fix)'!R$1,'ETF - ZDY (fix)'!$O$1:$AR$1,0))</f>
        <v>12.03511905670166</v>
      </c>
      <c r="S8" s="12">
        <f>INDEX('ETF - ZDY (fix)'!$O$2:$AR$103,MATCH('Customed Covered_C Equity (fix)'!$A8,'ETF - ZDY (fix)'!$A$2:$A$105,0),MATCH('Customed Covered_C Equity (fix)'!S$1,'ETF - ZDY (fix)'!$O$1:$AR$1,0))</f>
        <v>59.020146520146518</v>
      </c>
      <c r="T8" s="12">
        <f>INDEX('ETF - ZDY (fix)'!$O$2:$AR$103,MATCH('Customed Covered_C Equity (fix)'!$A8,'ETF - ZDY (fix)'!$A$2:$A$105,0),MATCH('Customed Covered_C Equity (fix)'!T$1,'ETF - ZDY (fix)'!$O$1:$AR$1,0))</f>
        <v>63.188073394495412</v>
      </c>
      <c r="U8" s="12">
        <f>INDEX('ETF - ZDY (fix)'!$O$2:$AR$103,MATCH('Customed Covered_C Equity (fix)'!$A8,'ETF - ZDY (fix)'!$A$2:$A$105,0),MATCH('Customed Covered_C Equity (fix)'!U$1,'ETF - ZDY (fix)'!$O$1:$AR$1,0))</f>
        <v>-35.487557135601826</v>
      </c>
      <c r="V8" s="12">
        <f>INDEX('ETF - ZDY (fix)'!$O$2:$AR$103,MATCH('Customed Covered_C Equity (fix)'!$A8,'ETF - ZDY (fix)'!$A$2:$A$105,0),MATCH('Customed Covered_C Equity (fix)'!V$1,'ETF - ZDY (fix)'!$O$1:$AR$1,0))</f>
        <v>90.645051866900275</v>
      </c>
      <c r="W8" s="12">
        <f>INDEX('ETF - ZDY (fix)'!$O$2:$AR$103,MATCH('Customed Covered_C Equity (fix)'!$A8,'ETF - ZDY (fix)'!$A$2:$A$105,0),MATCH('Customed Covered_C Equity (fix)'!W$1,'ETF - ZDY (fix)'!$O$1:$AR$1,0))</f>
        <v>61.333202621895687</v>
      </c>
      <c r="X8" s="12">
        <f>INDEX('ETF - ZDY (fix)'!$O$2:$AR$103,MATCH('Customed Covered_C Equity (fix)'!$A8,'ETF - ZDY (fix)'!$A$2:$A$105,0),MATCH('Customed Covered_C Equity (fix)'!X$1,'ETF - ZDY (fix)'!$O$1:$AR$1,0))</f>
        <v>61.333202621895687</v>
      </c>
      <c r="Y8" s="12">
        <f>INDEX('ETF - ZDY (fix)'!$O$2:$AR$103,MATCH('Customed Covered_C Equity (fix)'!$A8,'ETF - ZDY (fix)'!$A$2:$A$105,0),MATCH('Customed Covered_C Equity (fix)'!Y$1,'ETF - ZDY (fix)'!$O$1:$AR$1,0))</f>
        <v>36.849091417800587</v>
      </c>
      <c r="Z8" s="12">
        <f>INDEX('ETF - ZDY (fix)'!$O$2:$AR$103,MATCH('Customed Covered_C Equity (fix)'!$A8,'ETF - ZDY (fix)'!$A$2:$A$105,0),MATCH('Customed Covered_C Equity (fix)'!Z$1,'ETF - ZDY (fix)'!$O$1:$AR$1,0))</f>
        <v>-32.298990000000003</v>
      </c>
    </row>
    <row r="9" spans="1:26" s="18" customFormat="1" x14ac:dyDescent="0.2">
      <c r="A9" s="18" t="s">
        <v>89</v>
      </c>
      <c r="B9" s="28">
        <v>4.0125570261805272</v>
      </c>
      <c r="C9" s="18" t="s">
        <v>466</v>
      </c>
      <c r="D9" s="12">
        <f>VLOOKUP($A9,'ETF - ZDY (fix)'!$A:$AR,44,0)</f>
        <v>-2.4284350146024583</v>
      </c>
      <c r="E9" s="78">
        <f>B9/100</f>
        <v>4.0125570261805271E-2</v>
      </c>
      <c r="F9" s="12" t="str">
        <f>INDEX('ETF - ZDY (fix)'!$O$2:$AR$103,MATCH('Customed Covered_C Equity (fix)'!$A9,'ETF - ZDY (fix)'!$A$2:$A$105,0),MATCH('Customed Covered_C Equity (fix)'!F$1,'ETF - ZDY (fix)'!$O$1:$AR$1,0))</f>
        <v>Home Depot Inc/The</v>
      </c>
      <c r="G9" s="12">
        <f>INDEX('ETF - ZDY (fix)'!$O$2:$AR$103,MATCH('Customed Covered_C Equity (fix)'!$A9,'ETF - ZDY (fix)'!$A$2:$A$105,0),MATCH('Customed Covered_C Equity (fix)'!G$1,'ETF - ZDY (fix)'!$O$1:$AR$1,0))</f>
        <v>287.19</v>
      </c>
      <c r="H9" s="12">
        <f>INDEX('ETF - ZDY (fix)'!$O$2:$AR$103,MATCH('Customed Covered_C Equity (fix)'!$A9,'ETF - ZDY (fix)'!$A$2:$A$105,0),MATCH('Customed Covered_C Equity (fix)'!H$1,'ETF - ZDY (fix)'!$O$1:$AR$1,0))</f>
        <v>5621770</v>
      </c>
      <c r="I9" s="12">
        <f>INDEX('ETF - ZDY (fix)'!$O$2:$AR$103,MATCH('Customed Covered_C Equity (fix)'!$A9,'ETF - ZDY (fix)'!$A$2:$A$105,0),MATCH('Customed Covered_C Equity (fix)'!I$1,'ETF - ZDY (fix)'!$O$1:$AR$1,0))</f>
        <v>297261475874.46002</v>
      </c>
      <c r="J9" s="12">
        <f>INDEX('ETF - ZDY (fix)'!$O$2:$AR$103,MATCH('Customed Covered_C Equity (fix)'!$A9,'ETF - ZDY (fix)'!$A$2:$A$105,0),MATCH('Customed Covered_C Equity (fix)'!J$1,'ETF - ZDY (fix)'!$O$1:$AR$1,0))</f>
        <v>344307.47587446001</v>
      </c>
      <c r="K9" s="12">
        <f>INDEX('ETF - ZDY (fix)'!$O$2:$AR$103,MATCH('Customed Covered_C Equity (fix)'!$A9,'ETF - ZDY (fix)'!$A$2:$A$105,0),MATCH('Customed Covered_C Equity (fix)'!K$1,'ETF - ZDY (fix)'!$O$1:$AR$1,0))</f>
        <v>2.5638079320310601</v>
      </c>
      <c r="L9" s="12">
        <f>INDEX('ETF - ZDY (fix)'!$O$2:$AR$103,MATCH('Customed Covered_C Equity (fix)'!$A9,'ETF - ZDY (fix)'!$A$2:$A$105,0),MATCH('Customed Covered_C Equity (fix)'!L$1,'ETF - ZDY (fix)'!$O$1:$AR$1,0))</f>
        <v>2.6462395211116188</v>
      </c>
      <c r="M9" s="12" t="str">
        <f>INDEX('ETF - ZDY (fix)'!$O$2:$AR$103,MATCH('Customed Covered_C Equity (fix)'!$A9,'ETF - ZDY (fix)'!$A$2:$A$105,0),MATCH('Customed Covered_C Equity (fix)'!M$1,'ETF - ZDY (fix)'!$O$1:$AR$1,0))</f>
        <v>6/16/2022</v>
      </c>
      <c r="N9" s="12" t="str">
        <f>INDEX('ETF - ZDY (fix)'!$O$2:$AR$103,MATCH('Customed Covered_C Equity (fix)'!$A9,'ETF - ZDY (fix)'!$A$2:$A$105,0),MATCH('Customed Covered_C Equity (fix)'!N$1,'ETF - ZDY (fix)'!$O$1:$AR$1,0))</f>
        <v>Regular Cash</v>
      </c>
      <c r="O9" s="12" t="str">
        <f>INDEX('ETF - ZDY (fix)'!$O$2:$AR$103,MATCH('Customed Covered_C Equity (fix)'!$A9,'ETF - ZDY (fix)'!$A$2:$A$105,0),MATCH('Customed Covered_C Equity (fix)'!O$1,'ETF - ZDY (fix)'!$O$1:$AR$1,0))</f>
        <v>A</v>
      </c>
      <c r="P9" s="12">
        <f>INDEX('ETF - ZDY (fix)'!$O$2:$AR$103,MATCH('Customed Covered_C Equity (fix)'!$A9,'ETF - ZDY (fix)'!$A$2:$A$105,0),MATCH('Customed Covered_C Equity (fix)'!P$1,'ETF - ZDY (fix)'!$O$1:$AR$1,0))</f>
        <v>22.15323132216664</v>
      </c>
      <c r="Q9" s="12">
        <f>INDEX('ETF - ZDY (fix)'!$O$2:$AR$103,MATCH('Customed Covered_C Equity (fix)'!$A9,'ETF - ZDY (fix)'!$A$2:$A$105,0),MATCH('Customed Covered_C Equity (fix)'!Q$1,'ETF - ZDY (fix)'!$O$1:$AR$1,0))</f>
        <v>25.132152462209032</v>
      </c>
      <c r="R9" s="12">
        <f>INDEX('ETF - ZDY (fix)'!$O$2:$AR$103,MATCH('Customed Covered_C Equity (fix)'!$A9,'ETF - ZDY (fix)'!$A$2:$A$105,0),MATCH('Customed Covered_C Equity (fix)'!R$1,'ETF - ZDY (fix)'!$O$1:$AR$1,0))</f>
        <v>15.463181495666504</v>
      </c>
      <c r="S9" s="12">
        <f>INDEX('ETF - ZDY (fix)'!$O$2:$AR$103,MATCH('Customed Covered_C Equity (fix)'!$A9,'ETF - ZDY (fix)'!$A$2:$A$105,0),MATCH('Customed Covered_C Equity (fix)'!S$1,'ETF - ZDY (fix)'!$O$1:$AR$1,0))</f>
        <v>27.724234416291001</v>
      </c>
      <c r="T9" s="12">
        <f>INDEX('ETF - ZDY (fix)'!$O$2:$AR$103,MATCH('Customed Covered_C Equity (fix)'!$A9,'ETF - ZDY (fix)'!$A$2:$A$105,0),MATCH('Customed Covered_C Equity (fix)'!T$1,'ETF - ZDY (fix)'!$O$1:$AR$1,0))</f>
        <v>30.133555926544236</v>
      </c>
      <c r="U9" s="12">
        <f>INDEX('ETF - ZDY (fix)'!$O$2:$AR$103,MATCH('Customed Covered_C Equity (fix)'!$A9,'ETF - ZDY (fix)'!$A$2:$A$105,0),MATCH('Customed Covered_C Equity (fix)'!U$1,'ETF - ZDY (fix)'!$O$1:$AR$1,0))</f>
        <v>-14.478505129457742</v>
      </c>
      <c r="V9" s="12">
        <f>INDEX('ETF - ZDY (fix)'!$O$2:$AR$103,MATCH('Customed Covered_C Equity (fix)'!$A9,'ETF - ZDY (fix)'!$A$2:$A$105,0),MATCH('Customed Covered_C Equity (fix)'!V$1,'ETF - ZDY (fix)'!$O$1:$AR$1,0))</f>
        <v>39.205530619080562</v>
      </c>
      <c r="W9" s="12">
        <f>INDEX('ETF - ZDY (fix)'!$O$2:$AR$103,MATCH('Customed Covered_C Equity (fix)'!$A9,'ETF - ZDY (fix)'!$A$2:$A$105,0),MATCH('Customed Covered_C Equity (fix)'!W$1,'ETF - ZDY (fix)'!$O$1:$AR$1,0))</f>
        <v>35.428161749046581</v>
      </c>
      <c r="X9" s="12">
        <f>INDEX('ETF - ZDY (fix)'!$O$2:$AR$103,MATCH('Customed Covered_C Equity (fix)'!$A9,'ETF - ZDY (fix)'!$A$2:$A$105,0),MATCH('Customed Covered_C Equity (fix)'!X$1,'ETF - ZDY (fix)'!$O$1:$AR$1,0))</f>
        <v>35.428161749046581</v>
      </c>
      <c r="Y9" s="12">
        <f>INDEX('ETF - ZDY (fix)'!$O$2:$AR$103,MATCH('Customed Covered_C Equity (fix)'!$A9,'ETF - ZDY (fix)'!$A$2:$A$105,0),MATCH('Customed Covered_C Equity (fix)'!Y$1,'ETF - ZDY (fix)'!$O$1:$AR$1,0))</f>
        <v>25.132605938943104</v>
      </c>
      <c r="Z9" s="12">
        <f>INDEX('ETF - ZDY (fix)'!$O$2:$AR$103,MATCH('Customed Covered_C Equity (fix)'!$A9,'ETF - ZDY (fix)'!$A$2:$A$105,0),MATCH('Customed Covered_C Equity (fix)'!Z$1,'ETF - ZDY (fix)'!$O$1:$AR$1,0))</f>
        <v>-30.38475</v>
      </c>
    </row>
    <row r="10" spans="1:26" x14ac:dyDescent="0.2">
      <c r="A10" t="s">
        <v>39</v>
      </c>
      <c r="B10" s="28" t="s">
        <v>125</v>
      </c>
      <c r="C10" s="18" t="s">
        <v>456</v>
      </c>
      <c r="D10" s="12">
        <f>VLOOKUP($A10,'ETF - ZDY (fix)'!$A:$AR,44,0)</f>
        <v>104.00633162933349</v>
      </c>
      <c r="E10" s="78">
        <f>(Comparison!$I$19-'Customed Covered_C Equity (fix)'!$E$12-'Customed Covered_C Equity (fix)'!$E$14-'Customed Covered_C Equity (fix)'!$E$15-'Customed Covered_C Equity (fix)'!$E$16-'Customed Covered_C Equity (fix)'!$E$17-'Customed Covered_C Equity (fix)'!$E$18)*'Customed Covered_C Equity (fix)'!D10/SUM('Customed Covered_C Equity (fix)'!$D$10,'Customed Covered_C Equity (fix)'!$D$11,'Customed Covered_C Equity (fix)'!$D$13)</f>
        <v>2.4702031139470816E-2</v>
      </c>
      <c r="F10" s="12" t="str">
        <f>INDEX('ETF - ZDY (fix)'!$O$2:$AR$103,MATCH('Customed Covered_C Equity (fix)'!$A10,'ETF - ZDY (fix)'!$A$2:$A$105,0),MATCH('Customed Covered_C Equity (fix)'!F$1,'ETF - ZDY (fix)'!$O$1:$AR$1,0))</f>
        <v>Gilead Sciences Inc</v>
      </c>
      <c r="G10" s="12">
        <f>INDEX('ETF - ZDY (fix)'!$O$2:$AR$103,MATCH('Customed Covered_C Equity (fix)'!$A10,'ETF - ZDY (fix)'!$A$2:$A$105,0),MATCH('Customed Covered_C Equity (fix)'!G$1,'ETF - ZDY (fix)'!$O$1:$AR$1,0))</f>
        <v>63.84</v>
      </c>
      <c r="H10" s="12">
        <f>INDEX('ETF - ZDY (fix)'!$O$2:$AR$103,MATCH('Customed Covered_C Equity (fix)'!$A10,'ETF - ZDY (fix)'!$A$2:$A$105,0),MATCH('Customed Covered_C Equity (fix)'!H$1,'ETF - ZDY (fix)'!$O$1:$AR$1,0))</f>
        <v>6814570</v>
      </c>
      <c r="I10" s="12">
        <f>INDEX('ETF - ZDY (fix)'!$O$2:$AR$103,MATCH('Customed Covered_C Equity (fix)'!$A10,'ETF - ZDY (fix)'!$A$2:$A$105,0),MATCH('Customed Covered_C Equity (fix)'!I$1,'ETF - ZDY (fix)'!$O$1:$AR$1,0))</f>
        <v>80075370520.320007</v>
      </c>
      <c r="J10" s="12">
        <f>INDEX('ETF - ZDY (fix)'!$O$2:$AR$103,MATCH('Customed Covered_C Equity (fix)'!$A10,'ETF - ZDY (fix)'!$A$2:$A$105,0),MATCH('Customed Covered_C Equity (fix)'!J$1,'ETF - ZDY (fix)'!$O$1:$AR$1,0))</f>
        <v>109136.37052032001</v>
      </c>
      <c r="K10" s="12">
        <f>INDEX('ETF - ZDY (fix)'!$O$2:$AR$103,MATCH('Customed Covered_C Equity (fix)'!$A10,'ETF - ZDY (fix)'!$A$2:$A$105,0),MATCH('Customed Covered_C Equity (fix)'!K$1,'ETF - ZDY (fix)'!$O$1:$AR$1,0))</f>
        <v>4.4329573934837088</v>
      </c>
      <c r="L10" s="12">
        <f>INDEX('ETF - ZDY (fix)'!$O$2:$AR$103,MATCH('Customed Covered_C Equity (fix)'!$A10,'ETF - ZDY (fix)'!$A$2:$A$105,0),MATCH('Customed Covered_C Equity (fix)'!L$1,'ETF - ZDY (fix)'!$O$1:$AR$1,0))</f>
        <v>4.573934956600791</v>
      </c>
      <c r="M10" s="12" t="str">
        <f>INDEX('ETF - ZDY (fix)'!$O$2:$AR$103,MATCH('Customed Covered_C Equity (fix)'!$A10,'ETF - ZDY (fix)'!$A$2:$A$105,0),MATCH('Customed Covered_C Equity (fix)'!M$1,'ETF - ZDY (fix)'!$O$1:$AR$1,0))</f>
        <v>6/29/2022</v>
      </c>
      <c r="N10" s="12" t="str">
        <f>INDEX('ETF - ZDY (fix)'!$O$2:$AR$103,MATCH('Customed Covered_C Equity (fix)'!$A10,'ETF - ZDY (fix)'!$A$2:$A$105,0),MATCH('Customed Covered_C Equity (fix)'!N$1,'ETF - ZDY (fix)'!$O$1:$AR$1,0))</f>
        <v>Regular Cash</v>
      </c>
      <c r="O10" s="12" t="str">
        <f>INDEX('ETF - ZDY (fix)'!$O$2:$AR$103,MATCH('Customed Covered_C Equity (fix)'!$A10,'ETF - ZDY (fix)'!$A$2:$A$105,0),MATCH('Customed Covered_C Equity (fix)'!O$1,'ETF - ZDY (fix)'!$O$1:$AR$1,0))</f>
        <v>BBB+</v>
      </c>
      <c r="P10" s="12">
        <f>INDEX('ETF - ZDY (fix)'!$O$2:$AR$103,MATCH('Customed Covered_C Equity (fix)'!$A10,'ETF - ZDY (fix)'!$A$2:$A$105,0),MATCH('Customed Covered_C Equity (fix)'!P$1,'ETF - ZDY (fix)'!$O$1:$AR$1,0))</f>
        <v>6.9157246576601414</v>
      </c>
      <c r="Q10" s="12">
        <f>INDEX('ETF - ZDY (fix)'!$O$2:$AR$103,MATCH('Customed Covered_C Equity (fix)'!$A10,'ETF - ZDY (fix)'!$A$2:$A$105,0),MATCH('Customed Covered_C Equity (fix)'!Q$1,'ETF - ZDY (fix)'!$O$1:$AR$1,0))</f>
        <v>111.88395665851101</v>
      </c>
      <c r="R10" s="12">
        <f>INDEX('ETF - ZDY (fix)'!$O$2:$AR$103,MATCH('Customed Covered_C Equity (fix)'!$A10,'ETF - ZDY (fix)'!$A$2:$A$105,0),MATCH('Customed Covered_C Equity (fix)'!R$1,'ETF - ZDY (fix)'!$O$1:$AR$1,0))</f>
        <v>6.9178109169006348</v>
      </c>
      <c r="S10" s="12">
        <f>INDEX('ETF - ZDY (fix)'!$O$2:$AR$103,MATCH('Customed Covered_C Equity (fix)'!$A10,'ETF - ZDY (fix)'!$A$2:$A$105,0),MATCH('Customed Covered_C Equity (fix)'!S$1,'ETF - ZDY (fix)'!$O$1:$AR$1,0))</f>
        <v>4960.9756097560976</v>
      </c>
      <c r="T10" s="12">
        <f>INDEX('ETF - ZDY (fix)'!$O$2:$AR$103,MATCH('Customed Covered_C Equity (fix)'!$A10,'ETF - ZDY (fix)'!$A$2:$A$105,0),MATCH('Customed Covered_C Equity (fix)'!T$1,'ETF - ZDY (fix)'!$O$1:$AR$1,0))</f>
        <v>4860</v>
      </c>
      <c r="U10" s="12">
        <f>INDEX('ETF - ZDY (fix)'!$O$2:$AR$103,MATCH('Customed Covered_C Equity (fix)'!$A10,'ETF - ZDY (fix)'!$A$2:$A$105,0),MATCH('Customed Covered_C Equity (fix)'!U$1,'ETF - ZDY (fix)'!$O$1:$AR$1,0))</f>
        <v>43.721734503857412</v>
      </c>
      <c r="V10" s="12">
        <f>INDEX('ETF - ZDY (fix)'!$O$2:$AR$103,MATCH('Customed Covered_C Equity (fix)'!$A10,'ETF - ZDY (fix)'!$A$2:$A$105,0),MATCH('Customed Covered_C Equity (fix)'!V$1,'ETF - ZDY (fix)'!$O$1:$AR$1,0))</f>
        <v>23.235621175654579</v>
      </c>
      <c r="W10" s="12">
        <f>INDEX('ETF - ZDY (fix)'!$O$2:$AR$103,MATCH('Customed Covered_C Equity (fix)'!$A10,'ETF - ZDY (fix)'!$A$2:$A$105,0),MATCH('Customed Covered_C Equity (fix)'!W$1,'ETF - ZDY (fix)'!$O$1:$AR$1,0))</f>
        <v>21.88100354552958</v>
      </c>
      <c r="X10" s="12">
        <f>INDEX('ETF - ZDY (fix)'!$O$2:$AR$103,MATCH('Customed Covered_C Equity (fix)'!$A10,'ETF - ZDY (fix)'!$A$2:$A$105,0),MATCH('Customed Covered_C Equity (fix)'!X$1,'ETF - ZDY (fix)'!$O$1:$AR$1,0))</f>
        <v>21.88100354552958</v>
      </c>
      <c r="Y10" s="12">
        <f>INDEX('ETF - ZDY (fix)'!$O$2:$AR$103,MATCH('Customed Covered_C Equity (fix)'!$A10,'ETF - ZDY (fix)'!$A$2:$A$105,0),MATCH('Customed Covered_C Equity (fix)'!Y$1,'ETF - ZDY (fix)'!$O$1:$AR$1,0))</f>
        <v>20.002746367043034</v>
      </c>
      <c r="Z10" s="12">
        <f>INDEX('ETF - ZDY (fix)'!$O$2:$AR$103,MATCH('Customed Covered_C Equity (fix)'!$A10,'ETF - ZDY (fix)'!$A$2:$A$105,0),MATCH('Customed Covered_C Equity (fix)'!Z$1,'ETF - ZDY (fix)'!$O$1:$AR$1,0))</f>
        <v>-10.974489999999999</v>
      </c>
    </row>
    <row r="11" spans="1:26" x14ac:dyDescent="0.2">
      <c r="A11" t="s">
        <v>90</v>
      </c>
      <c r="B11" s="28" t="s">
        <v>125</v>
      </c>
      <c r="C11" s="18" t="s">
        <v>456</v>
      </c>
      <c r="D11" s="12">
        <f>VLOOKUP($A11,'ETF - ZDY (fix)'!$A:$AR,44,0)</f>
        <v>57.027052280389036</v>
      </c>
      <c r="E11" s="78">
        <f>(Comparison!$I$19-'Customed Covered_C Equity (fix)'!$E$12-'Customed Covered_C Equity (fix)'!$E$14-'Customed Covered_C Equity (fix)'!$E$15-'Customed Covered_C Equity (fix)'!$E$16-'Customed Covered_C Equity (fix)'!$E$17-'Customed Covered_C Equity (fix)'!$E$18)*'Customed Covered_C Equity (fix)'!D11/SUM('Customed Covered_C Equity (fix)'!$D$10,'Customed Covered_C Equity (fix)'!$D$11,'Customed Covered_C Equity (fix)'!$D$13)</f>
        <v>1.3544214079608026E-2</v>
      </c>
      <c r="F11" s="12" t="str">
        <f>INDEX('ETF - ZDY (fix)'!$O$2:$AR$103,MATCH('Customed Covered_C Equity (fix)'!$A11,'ETF - ZDY (fix)'!$A$2:$A$105,0),MATCH('Customed Covered_C Equity (fix)'!F$1,'ETF - ZDY (fix)'!$O$1:$AR$1,0))</f>
        <v>Johnson &amp; Johnson</v>
      </c>
      <c r="G11" s="12">
        <f>INDEX('ETF - ZDY (fix)'!$O$2:$AR$103,MATCH('Customed Covered_C Equity (fix)'!$A11,'ETF - ZDY (fix)'!$A$2:$A$105,0),MATCH('Customed Covered_C Equity (fix)'!G$1,'ETF - ZDY (fix)'!$O$1:$AR$1,0))</f>
        <v>176.98</v>
      </c>
      <c r="H11" s="12">
        <f>INDEX('ETF - ZDY (fix)'!$O$2:$AR$103,MATCH('Customed Covered_C Equity (fix)'!$A11,'ETF - ZDY (fix)'!$A$2:$A$105,0),MATCH('Customed Covered_C Equity (fix)'!H$1,'ETF - ZDY (fix)'!$O$1:$AR$1,0))</f>
        <v>7522122</v>
      </c>
      <c r="I11" s="12">
        <f>INDEX('ETF - ZDY (fix)'!$O$2:$AR$103,MATCH('Customed Covered_C Equity (fix)'!$A11,'ETF - ZDY (fix)'!$A$2:$A$105,0),MATCH('Customed Covered_C Equity (fix)'!I$1,'ETF - ZDY (fix)'!$O$1:$AR$1,0))</f>
        <v>465705491271.91998</v>
      </c>
      <c r="J11" s="12">
        <f>INDEX('ETF - ZDY (fix)'!$O$2:$AR$103,MATCH('Customed Covered_C Equity (fix)'!$A11,'ETF - ZDY (fix)'!$A$2:$A$105,0),MATCH('Customed Covered_C Equity (fix)'!J$1,'ETF - ZDY (fix)'!$O$1:$AR$1,0))</f>
        <v>500632.49127192004</v>
      </c>
      <c r="K11" s="12">
        <f>INDEX('ETF - ZDY (fix)'!$O$2:$AR$103,MATCH('Customed Covered_C Equity (fix)'!$A11,'ETF - ZDY (fix)'!$A$2:$A$105,0),MATCH('Customed Covered_C Equity (fix)'!K$1,'ETF - ZDY (fix)'!$O$1:$AR$1,0))</f>
        <v>2.3872753983500958</v>
      </c>
      <c r="L11" s="12">
        <f>INDEX('ETF - ZDY (fix)'!$O$2:$AR$103,MATCH('Customed Covered_C Equity (fix)'!$A11,'ETF - ZDY (fix)'!$A$2:$A$105,0),MATCH('Customed Covered_C Equity (fix)'!L$1,'ETF - ZDY (fix)'!$O$1:$AR$1,0))</f>
        <v>2.5539608887594722</v>
      </c>
      <c r="M11" s="12" t="str">
        <f>INDEX('ETF - ZDY (fix)'!$O$2:$AR$103,MATCH('Customed Covered_C Equity (fix)'!$A11,'ETF - ZDY (fix)'!$A$2:$A$105,0),MATCH('Customed Covered_C Equity (fix)'!M$1,'ETF - ZDY (fix)'!$O$1:$AR$1,0))</f>
        <v>6/7/2022</v>
      </c>
      <c r="N11" s="12" t="str">
        <f>INDEX('ETF - ZDY (fix)'!$O$2:$AR$103,MATCH('Customed Covered_C Equity (fix)'!$A11,'ETF - ZDY (fix)'!$A$2:$A$105,0),MATCH('Customed Covered_C Equity (fix)'!N$1,'ETF - ZDY (fix)'!$O$1:$AR$1,0))</f>
        <v>Regular Cash</v>
      </c>
      <c r="O11" s="12" t="str">
        <f>INDEX('ETF - ZDY (fix)'!$O$2:$AR$103,MATCH('Customed Covered_C Equity (fix)'!$A11,'ETF - ZDY (fix)'!$A$2:$A$105,0),MATCH('Customed Covered_C Equity (fix)'!O$1,'ETF - ZDY (fix)'!$O$1:$AR$1,0))</f>
        <v>AAA</v>
      </c>
      <c r="P11" s="12">
        <f>INDEX('ETF - ZDY (fix)'!$O$2:$AR$103,MATCH('Customed Covered_C Equity (fix)'!$A11,'ETF - ZDY (fix)'!$A$2:$A$105,0),MATCH('Customed Covered_C Equity (fix)'!P$1,'ETF - ZDY (fix)'!$O$1:$AR$1,0))</f>
        <v>11.301978843698706</v>
      </c>
      <c r="Q11" s="12">
        <f>INDEX('ETF - ZDY (fix)'!$O$2:$AR$103,MATCH('Customed Covered_C Equity (fix)'!$A11,'ETF - ZDY (fix)'!$A$2:$A$105,0),MATCH('Customed Covered_C Equity (fix)'!Q$1,'ETF - ZDY (fix)'!$O$1:$AR$1,0))</f>
        <v>16.217920189882808</v>
      </c>
      <c r="R11" s="12">
        <f>INDEX('ETF - ZDY (fix)'!$O$2:$AR$103,MATCH('Customed Covered_C Equity (fix)'!$A11,'ETF - ZDY (fix)'!$A$2:$A$105,0),MATCH('Customed Covered_C Equity (fix)'!R$1,'ETF - ZDY (fix)'!$O$1:$AR$1,0))</f>
        <v>5.6058034896850586</v>
      </c>
      <c r="S11" s="12">
        <f>INDEX('ETF - ZDY (fix)'!$O$2:$AR$103,MATCH('Customed Covered_C Equity (fix)'!$A11,'ETF - ZDY (fix)'!$A$2:$A$105,0),MATCH('Customed Covered_C Equity (fix)'!S$1,'ETF - ZDY (fix)'!$O$1:$AR$1,0))</f>
        <v>41.892075574282998</v>
      </c>
      <c r="T11" s="12">
        <f>INDEX('ETF - ZDY (fix)'!$O$2:$AR$103,MATCH('Customed Covered_C Equity (fix)'!$A11,'ETF - ZDY (fix)'!$A$2:$A$105,0),MATCH('Customed Covered_C Equity (fix)'!T$1,'ETF - ZDY (fix)'!$O$1:$AR$1,0))</f>
        <v>41.860465116279073</v>
      </c>
      <c r="U11" s="12">
        <f>INDEX('ETF - ZDY (fix)'!$O$2:$AR$103,MATCH('Customed Covered_C Equity (fix)'!$A11,'ETF - ZDY (fix)'!$A$2:$A$105,0),MATCH('Customed Covered_C Equity (fix)'!U$1,'ETF - ZDY (fix)'!$O$1:$AR$1,0))</f>
        <v>-2.1348258952895143</v>
      </c>
      <c r="V11" s="12">
        <f>INDEX('ETF - ZDY (fix)'!$O$2:$AR$103,MATCH('Customed Covered_C Equity (fix)'!$A11,'ETF - ZDY (fix)'!$A$2:$A$105,0),MATCH('Customed Covered_C Equity (fix)'!V$1,'ETF - ZDY (fix)'!$O$1:$AR$1,0))</f>
        <v>19.524464058280405</v>
      </c>
      <c r="W11" s="12">
        <f>INDEX('ETF - ZDY (fix)'!$O$2:$AR$103,MATCH('Customed Covered_C Equity (fix)'!$A11,'ETF - ZDY (fix)'!$A$2:$A$105,0),MATCH('Customed Covered_C Equity (fix)'!W$1,'ETF - ZDY (fix)'!$O$1:$AR$1,0))</f>
        <v>19.749531612191358</v>
      </c>
      <c r="X11" s="12">
        <f>INDEX('ETF - ZDY (fix)'!$O$2:$AR$103,MATCH('Customed Covered_C Equity (fix)'!$A11,'ETF - ZDY (fix)'!$A$2:$A$105,0),MATCH('Customed Covered_C Equity (fix)'!X$1,'ETF - ZDY (fix)'!$O$1:$AR$1,0))</f>
        <v>19.749531612191358</v>
      </c>
      <c r="Y11" s="12">
        <f>INDEX('ETF - ZDY (fix)'!$O$2:$AR$103,MATCH('Customed Covered_C Equity (fix)'!$A11,'ETF - ZDY (fix)'!$A$2:$A$105,0),MATCH('Customed Covered_C Equity (fix)'!Y$1,'ETF - ZDY (fix)'!$O$1:$AR$1,0))</f>
        <v>16.192577624137499</v>
      </c>
      <c r="Z11" s="12">
        <f>INDEX('ETF - ZDY (fix)'!$O$2:$AR$103,MATCH('Customed Covered_C Equity (fix)'!$A11,'ETF - ZDY (fix)'!$A$2:$A$105,0),MATCH('Customed Covered_C Equity (fix)'!Z$1,'ETF - ZDY (fix)'!$O$1:$AR$1,0))</f>
        <v>4.7908419999999996</v>
      </c>
    </row>
    <row r="12" spans="1:26" x14ac:dyDescent="0.2">
      <c r="A12" t="s">
        <v>64</v>
      </c>
      <c r="B12" s="28">
        <v>3.9549730770106315</v>
      </c>
      <c r="C12" s="18" t="s">
        <v>456</v>
      </c>
      <c r="D12" s="12">
        <f>VLOOKUP($A12,'ETF - ZDY (fix)'!$A:$AR,44,0)</f>
        <v>52.360910820689853</v>
      </c>
      <c r="E12" s="78">
        <f>B12/100</f>
        <v>3.9549730770106317E-2</v>
      </c>
      <c r="F12" s="12" t="str">
        <f>INDEX('ETF - ZDY (fix)'!$O$2:$AR$103,MATCH('Customed Covered_C Equity (fix)'!$A12,'ETF - ZDY (fix)'!$A$2:$A$105,0),MATCH('Customed Covered_C Equity (fix)'!F$1,'ETF - ZDY (fix)'!$O$1:$AR$1,0))</f>
        <v>Merck &amp; Co Inc</v>
      </c>
      <c r="G12" s="12">
        <f>INDEX('ETF - ZDY (fix)'!$O$2:$AR$103,MATCH('Customed Covered_C Equity (fix)'!$A12,'ETF - ZDY (fix)'!$A$2:$A$105,0),MATCH('Customed Covered_C Equity (fix)'!G$1,'ETF - ZDY (fix)'!$O$1:$AR$1,0))</f>
        <v>93.55</v>
      </c>
      <c r="H12" s="12">
        <f>INDEX('ETF - ZDY (fix)'!$O$2:$AR$103,MATCH('Customed Covered_C Equity (fix)'!$A12,'ETF - ZDY (fix)'!$A$2:$A$105,0),MATCH('Customed Covered_C Equity (fix)'!H$1,'ETF - ZDY (fix)'!$O$1:$AR$1,0))</f>
        <v>11757111</v>
      </c>
      <c r="I12" s="12">
        <f>INDEX('ETF - ZDY (fix)'!$O$2:$AR$103,MATCH('Customed Covered_C Equity (fix)'!$A12,'ETF - ZDY (fix)'!$A$2:$A$105,0),MATCH('Customed Covered_C Equity (fix)'!I$1,'ETF - ZDY (fix)'!$O$1:$AR$1,0))</f>
        <v>236569710088.75</v>
      </c>
      <c r="J12" s="12">
        <f>INDEX('ETF - ZDY (fix)'!$O$2:$AR$103,MATCH('Customed Covered_C Equity (fix)'!$A12,'ETF - ZDY (fix)'!$A$2:$A$105,0),MATCH('Customed Covered_C Equity (fix)'!J$1,'ETF - ZDY (fix)'!$O$1:$AR$1,0))</f>
        <v>274827.71008875</v>
      </c>
      <c r="K12" s="12">
        <f>INDEX('ETF - ZDY (fix)'!$O$2:$AR$103,MATCH('Customed Covered_C Equity (fix)'!$A12,'ETF - ZDY (fix)'!$A$2:$A$105,0),MATCH('Customed Covered_C Equity (fix)'!K$1,'ETF - ZDY (fix)'!$O$1:$AR$1,0))</f>
        <v>2.7653661143773389</v>
      </c>
      <c r="L12" s="12">
        <f>INDEX('ETF - ZDY (fix)'!$O$2:$AR$103,MATCH('Customed Covered_C Equity (fix)'!$A12,'ETF - ZDY (fix)'!$A$2:$A$105,0),MATCH('Customed Covered_C Equity (fix)'!L$1,'ETF - ZDY (fix)'!$O$1:$AR$1,0))</f>
        <v>2.9515559731186576</v>
      </c>
      <c r="M12" s="12" t="str">
        <f>INDEX('ETF - ZDY (fix)'!$O$2:$AR$103,MATCH('Customed Covered_C Equity (fix)'!$A12,'ETF - ZDY (fix)'!$A$2:$A$105,0),MATCH('Customed Covered_C Equity (fix)'!M$1,'ETF - ZDY (fix)'!$O$1:$AR$1,0))</f>
        <v>4/7/2022</v>
      </c>
      <c r="N12" s="12" t="str">
        <f>INDEX('ETF - ZDY (fix)'!$O$2:$AR$103,MATCH('Customed Covered_C Equity (fix)'!$A12,'ETF - ZDY (fix)'!$A$2:$A$105,0),MATCH('Customed Covered_C Equity (fix)'!N$1,'ETF - ZDY (fix)'!$O$1:$AR$1,0))</f>
        <v>Regular Cash</v>
      </c>
      <c r="O12" s="12" t="str">
        <f>INDEX('ETF - ZDY (fix)'!$O$2:$AR$103,MATCH('Customed Covered_C Equity (fix)'!$A12,'ETF - ZDY (fix)'!$A$2:$A$105,0),MATCH('Customed Covered_C Equity (fix)'!O$1,'ETF - ZDY (fix)'!$O$1:$AR$1,0))</f>
        <v>A+</v>
      </c>
      <c r="P12" s="12">
        <f>INDEX('ETF - ZDY (fix)'!$O$2:$AR$103,MATCH('Customed Covered_C Equity (fix)'!$A12,'ETF - ZDY (fix)'!$A$2:$A$105,0),MATCH('Customed Covered_C Equity (fix)'!P$1,'ETF - ZDY (fix)'!$O$1:$AR$1,0))</f>
        <v>14.358403159253728</v>
      </c>
      <c r="Q12" s="12">
        <f>INDEX('ETF - ZDY (fix)'!$O$2:$AR$103,MATCH('Customed Covered_C Equity (fix)'!$A12,'ETF - ZDY (fix)'!$A$2:$A$105,0),MATCH('Customed Covered_C Equity (fix)'!Q$1,'ETF - ZDY (fix)'!$O$1:$AR$1,0))</f>
        <v>82.793867120954005</v>
      </c>
      <c r="R12" s="12">
        <f>INDEX('ETF - ZDY (fix)'!$O$2:$AR$103,MATCH('Customed Covered_C Equity (fix)'!$A12,'ETF - ZDY (fix)'!$A$2:$A$105,0),MATCH('Customed Covered_C Equity (fix)'!R$1,'ETF - ZDY (fix)'!$O$1:$AR$1,0))</f>
        <v>9.1664524078369141</v>
      </c>
      <c r="S12" s="12">
        <f>INDEX('ETF - ZDY (fix)'!$O$2:$AR$103,MATCH('Customed Covered_C Equity (fix)'!$A12,'ETF - ZDY (fix)'!$A$2:$A$105,0),MATCH('Customed Covered_C Equity (fix)'!S$1,'ETF - ZDY (fix)'!$O$1:$AR$1,0))</f>
        <v>84.646950615537008</v>
      </c>
      <c r="T12" s="12">
        <f>INDEX('ETF - ZDY (fix)'!$O$2:$AR$103,MATCH('Customed Covered_C Equity (fix)'!$A12,'ETF - ZDY (fix)'!$A$2:$A$105,0),MATCH('Customed Covered_C Equity (fix)'!T$1,'ETF - ZDY (fix)'!$O$1:$AR$1,0))</f>
        <v>172.62569832402235</v>
      </c>
      <c r="U12" s="12">
        <f>INDEX('ETF - ZDY (fix)'!$O$2:$AR$103,MATCH('Customed Covered_C Equity (fix)'!$A12,'ETF - ZDY (fix)'!$A$2:$A$105,0),MATCH('Customed Covered_C Equity (fix)'!U$1,'ETF - ZDY (fix)'!$O$1:$AR$1,0))</f>
        <v>65.882554945054949</v>
      </c>
      <c r="V12" s="12">
        <f>INDEX('ETF - ZDY (fix)'!$O$2:$AR$103,MATCH('Customed Covered_C Equity (fix)'!$A12,'ETF - ZDY (fix)'!$A$2:$A$105,0),MATCH('Customed Covered_C Equity (fix)'!V$1,'ETF - ZDY (fix)'!$O$1:$AR$1,0))</f>
        <v>22.277867825761717</v>
      </c>
      <c r="W12" s="12">
        <f>INDEX('ETF - ZDY (fix)'!$O$2:$AR$103,MATCH('Customed Covered_C Equity (fix)'!$A12,'ETF - ZDY (fix)'!$A$2:$A$105,0),MATCH('Customed Covered_C Equity (fix)'!W$1,'ETF - ZDY (fix)'!$O$1:$AR$1,0))</f>
        <v>19.533226366757631</v>
      </c>
      <c r="X12" s="12">
        <f>INDEX('ETF - ZDY (fix)'!$O$2:$AR$103,MATCH('Customed Covered_C Equity (fix)'!$A12,'ETF - ZDY (fix)'!$A$2:$A$105,0),MATCH('Customed Covered_C Equity (fix)'!X$1,'ETF - ZDY (fix)'!$O$1:$AR$1,0))</f>
        <v>19.533226366757631</v>
      </c>
      <c r="Y12" s="12">
        <f>INDEX('ETF - ZDY (fix)'!$O$2:$AR$103,MATCH('Customed Covered_C Equity (fix)'!$A12,'ETF - ZDY (fix)'!$A$2:$A$105,0),MATCH('Customed Covered_C Equity (fix)'!Y$1,'ETF - ZDY (fix)'!$O$1:$AR$1,0))</f>
        <v>22.702833147542549</v>
      </c>
      <c r="Z12" s="12">
        <f>INDEX('ETF - ZDY (fix)'!$O$2:$AR$103,MATCH('Customed Covered_C Equity (fix)'!$A12,'ETF - ZDY (fix)'!$A$2:$A$105,0),MATCH('Customed Covered_C Equity (fix)'!Z$1,'ETF - ZDY (fix)'!$O$1:$AR$1,0))</f>
        <v>23.14706</v>
      </c>
    </row>
    <row r="13" spans="1:26" x14ac:dyDescent="0.2">
      <c r="A13" t="s">
        <v>87</v>
      </c>
      <c r="B13" s="28" t="s">
        <v>125</v>
      </c>
      <c r="C13" s="18" t="s">
        <v>456</v>
      </c>
      <c r="D13" s="12">
        <f>VLOOKUP($A13,'ETF - ZDY (fix)'!$A:$AR,44,0)</f>
        <v>43.247728366118238</v>
      </c>
      <c r="E13" s="78">
        <f>(Comparison!$I$19-'Customed Covered_C Equity (fix)'!$E$12-'Customed Covered_C Equity (fix)'!$E$14-'Customed Covered_C Equity (fix)'!$E$15-'Customed Covered_C Equity (fix)'!$E$16-'Customed Covered_C Equity (fix)'!$E$17-'Customed Covered_C Equity (fix)'!$E$18)*'Customed Covered_C Equity (fix)'!D13/SUM('Customed Covered_C Equity (fix)'!$D$10,'Customed Covered_C Equity (fix)'!$D$11,'Customed Covered_C Equity (fix)'!$D$13)</f>
        <v>1.0271554780131552E-2</v>
      </c>
      <c r="F13" s="12" t="str">
        <f>INDEX('ETF - ZDY (fix)'!$O$2:$AR$103,MATCH('Customed Covered_C Equity (fix)'!$A13,'ETF - ZDY (fix)'!$A$2:$A$105,0),MATCH('Customed Covered_C Equity (fix)'!F$1,'ETF - ZDY (fix)'!$O$1:$AR$1,0))</f>
        <v>Bristol-Myers Squibb Co</v>
      </c>
      <c r="G13" s="12">
        <f>INDEX('ETF - ZDY (fix)'!$O$2:$AR$103,MATCH('Customed Covered_C Equity (fix)'!$A13,'ETF - ZDY (fix)'!$A$2:$A$105,0),MATCH('Customed Covered_C Equity (fix)'!G$1,'ETF - ZDY (fix)'!$O$1:$AR$1,0))</f>
        <v>76.19</v>
      </c>
      <c r="H13" s="12">
        <f>INDEX('ETF - ZDY (fix)'!$O$2:$AR$103,MATCH('Customed Covered_C Equity (fix)'!$A13,'ETF - ZDY (fix)'!$A$2:$A$105,0),MATCH('Customed Covered_C Equity (fix)'!H$1,'ETF - ZDY (fix)'!$O$1:$AR$1,0))</f>
        <v>17329678</v>
      </c>
      <c r="I13" s="12">
        <f>INDEX('ETF - ZDY (fix)'!$O$2:$AR$103,MATCH('Customed Covered_C Equity (fix)'!$A13,'ETF - ZDY (fix)'!$A$2:$A$105,0),MATCH('Customed Covered_C Equity (fix)'!I$1,'ETF - ZDY (fix)'!$O$1:$AR$1,0))</f>
        <v>162213406807.49002</v>
      </c>
      <c r="J13" s="12">
        <f>INDEX('ETF - ZDY (fix)'!$O$2:$AR$103,MATCH('Customed Covered_C Equity (fix)'!$A13,'ETF - ZDY (fix)'!$A$2:$A$105,0),MATCH('Customed Covered_C Equity (fix)'!J$1,'ETF - ZDY (fix)'!$O$1:$AR$1,0))</f>
        <v>201864.40680749001</v>
      </c>
      <c r="K13" s="12">
        <f>INDEX('ETF - ZDY (fix)'!$O$2:$AR$103,MATCH('Customed Covered_C Equity (fix)'!$A13,'ETF - ZDY (fix)'!$A$2:$A$105,0),MATCH('Customed Covered_C Equity (fix)'!K$1,'ETF - ZDY (fix)'!$O$1:$AR$1,0))</f>
        <v>2.863892899330621</v>
      </c>
      <c r="L13" s="12">
        <f>INDEX('ETF - ZDY (fix)'!$O$2:$AR$103,MATCH('Customed Covered_C Equity (fix)'!$A13,'ETF - ZDY (fix)'!$A$2:$A$105,0),MATCH('Customed Covered_C Equity (fix)'!L$1,'ETF - ZDY (fix)'!$O$1:$AR$1,0))</f>
        <v>2.8350178315142256</v>
      </c>
      <c r="M13" s="12" t="str">
        <f>INDEX('ETF - ZDY (fix)'!$O$2:$AR$103,MATCH('Customed Covered_C Equity (fix)'!$A13,'ETF - ZDY (fix)'!$A$2:$A$105,0),MATCH('Customed Covered_C Equity (fix)'!M$1,'ETF - ZDY (fix)'!$O$1:$AR$1,0))</f>
        <v>5/2/2022</v>
      </c>
      <c r="N13" s="12" t="str">
        <f>INDEX('ETF - ZDY (fix)'!$O$2:$AR$103,MATCH('Customed Covered_C Equity (fix)'!$A13,'ETF - ZDY (fix)'!$A$2:$A$105,0),MATCH('Customed Covered_C Equity (fix)'!N$1,'ETF - ZDY (fix)'!$O$1:$AR$1,0))</f>
        <v>Regular Cash</v>
      </c>
      <c r="O13" s="12" t="str">
        <f>INDEX('ETF - ZDY (fix)'!$O$2:$AR$103,MATCH('Customed Covered_C Equity (fix)'!$A13,'ETF - ZDY (fix)'!$A$2:$A$105,0),MATCH('Customed Covered_C Equity (fix)'!O$1,'ETF - ZDY (fix)'!$O$1:$AR$1,0))</f>
        <v>A+</v>
      </c>
      <c r="P13" s="12">
        <f>INDEX('ETF - ZDY (fix)'!$O$2:$AR$103,MATCH('Customed Covered_C Equity (fix)'!$A13,'ETF - ZDY (fix)'!$A$2:$A$105,0),MATCH('Customed Covered_C Equity (fix)'!P$1,'ETF - ZDY (fix)'!$O$1:$AR$1,0))</f>
        <v>5.8022267704402957</v>
      </c>
      <c r="Q13" s="12">
        <f>INDEX('ETF - ZDY (fix)'!$O$2:$AR$103,MATCH('Customed Covered_C Equity (fix)'!$A13,'ETF - ZDY (fix)'!$A$2:$A$105,0),MATCH('Customed Covered_C Equity (fix)'!Q$1,'ETF - ZDY (fix)'!$O$1:$AR$1,0))</f>
        <v>1219.6389891696751</v>
      </c>
      <c r="R13" s="12">
        <f>INDEX('ETF - ZDY (fix)'!$O$2:$AR$103,MATCH('Customed Covered_C Equity (fix)'!$A13,'ETF - ZDY (fix)'!$A$2:$A$105,0),MATCH('Customed Covered_C Equity (fix)'!R$1,'ETF - ZDY (fix)'!$O$1:$AR$1,0))</f>
        <v>8.338810920715332</v>
      </c>
      <c r="S13" s="12">
        <f>INDEX('ETF - ZDY (fix)'!$O$2:$AR$103,MATCH('Customed Covered_C Equity (fix)'!$A13,'ETF - ZDY (fix)'!$A$2:$A$105,0),MATCH('Customed Covered_C Equity (fix)'!S$1,'ETF - ZDY (fix)'!$O$1:$AR$1,0))</f>
        <v>0</v>
      </c>
      <c r="T13" s="12">
        <f>INDEX('ETF - ZDY (fix)'!$O$2:$AR$103,MATCH('Customed Covered_C Equity (fix)'!$A13,'ETF - ZDY (fix)'!$A$2:$A$105,0),MATCH('Customed Covered_C Equity (fix)'!T$1,'ETF - ZDY (fix)'!$O$1:$AR$1,0))</f>
        <v>0</v>
      </c>
      <c r="U13" s="12">
        <f>INDEX('ETF - ZDY (fix)'!$O$2:$AR$103,MATCH('Customed Covered_C Equity (fix)'!$A13,'ETF - ZDY (fix)'!$A$2:$A$105,0),MATCH('Customed Covered_C Equity (fix)'!U$1,'ETF - ZDY (fix)'!$O$1:$AR$1,0))</f>
        <v>14.549966162869389</v>
      </c>
      <c r="V13" s="12">
        <f>INDEX('ETF - ZDY (fix)'!$O$2:$AR$103,MATCH('Customed Covered_C Equity (fix)'!$A13,'ETF - ZDY (fix)'!$A$2:$A$105,0),MATCH('Customed Covered_C Equity (fix)'!V$1,'ETF - ZDY (fix)'!$O$1:$AR$1,0))</f>
        <v>18.08998039971625</v>
      </c>
      <c r="W13" s="12">
        <f>INDEX('ETF - ZDY (fix)'!$O$2:$AR$103,MATCH('Customed Covered_C Equity (fix)'!$A13,'ETF - ZDY (fix)'!$A$2:$A$105,0),MATCH('Customed Covered_C Equity (fix)'!W$1,'ETF - ZDY (fix)'!$O$1:$AR$1,0))</f>
        <v>16.567678367499706</v>
      </c>
      <c r="X13" s="12">
        <f>INDEX('ETF - ZDY (fix)'!$O$2:$AR$103,MATCH('Customed Covered_C Equity (fix)'!$A13,'ETF - ZDY (fix)'!$A$2:$A$105,0),MATCH('Customed Covered_C Equity (fix)'!X$1,'ETF - ZDY (fix)'!$O$1:$AR$1,0))</f>
        <v>16.567678367499706</v>
      </c>
      <c r="Y13" s="12">
        <f>INDEX('ETF - ZDY (fix)'!$O$2:$AR$103,MATCH('Customed Covered_C Equity (fix)'!$A13,'ETF - ZDY (fix)'!$A$2:$A$105,0),MATCH('Customed Covered_C Equity (fix)'!Y$1,'ETF - ZDY (fix)'!$O$1:$AR$1,0))</f>
        <v>18.509505757699234</v>
      </c>
      <c r="Z13" s="12">
        <f>INDEX('ETF - ZDY (fix)'!$O$2:$AR$103,MATCH('Customed Covered_C Equity (fix)'!$A13,'ETF - ZDY (fix)'!$A$2:$A$105,0),MATCH('Customed Covered_C Equity (fix)'!Z$1,'ETF - ZDY (fix)'!$O$1:$AR$1,0))</f>
        <v>24.18207</v>
      </c>
    </row>
    <row r="14" spans="1:26" x14ac:dyDescent="0.2">
      <c r="A14" t="s">
        <v>25</v>
      </c>
      <c r="B14" s="28">
        <v>4.0477360748532876</v>
      </c>
      <c r="C14" s="18" t="s">
        <v>456</v>
      </c>
      <c r="D14" s="12">
        <f>VLOOKUP($A14,'ETF - ZDY (fix)'!$A:$AR,44,0)</f>
        <v>31.403414573250334</v>
      </c>
      <c r="E14" s="78">
        <f>B14/100</f>
        <v>4.0477360748532878E-2</v>
      </c>
      <c r="F14" s="12" t="str">
        <f>INDEX('ETF - ZDY (fix)'!$O$2:$AR$103,MATCH('Customed Covered_C Equity (fix)'!$A14,'ETF - ZDY (fix)'!$A$2:$A$105,0),MATCH('Customed Covered_C Equity (fix)'!F$1,'ETF - ZDY (fix)'!$O$1:$AR$1,0))</f>
        <v>AbbVie Inc</v>
      </c>
      <c r="G14" s="12">
        <f>INDEX('ETF - ZDY (fix)'!$O$2:$AR$103,MATCH('Customed Covered_C Equity (fix)'!$A14,'ETF - ZDY (fix)'!$A$2:$A$105,0),MATCH('Customed Covered_C Equity (fix)'!G$1,'ETF - ZDY (fix)'!$O$1:$AR$1,0))</f>
        <v>151.01</v>
      </c>
      <c r="H14" s="12">
        <f>INDEX('ETF - ZDY (fix)'!$O$2:$AR$103,MATCH('Customed Covered_C Equity (fix)'!$A14,'ETF - ZDY (fix)'!$A$2:$A$105,0),MATCH('Customed Covered_C Equity (fix)'!H$1,'ETF - ZDY (fix)'!$O$1:$AR$1,0))</f>
        <v>6746396</v>
      </c>
      <c r="I14" s="12">
        <f>INDEX('ETF - ZDY (fix)'!$O$2:$AR$103,MATCH('Customed Covered_C Equity (fix)'!$A14,'ETF - ZDY (fix)'!$A$2:$A$105,0),MATCH('Customed Covered_C Equity (fix)'!I$1,'ETF - ZDY (fix)'!$O$1:$AR$1,0))</f>
        <v>266851293633.82999</v>
      </c>
      <c r="J14" s="12">
        <f>INDEX('ETF - ZDY (fix)'!$O$2:$AR$103,MATCH('Customed Covered_C Equity (fix)'!$A14,'ETF - ZDY (fix)'!$A$2:$A$105,0),MATCH('Customed Covered_C Equity (fix)'!J$1,'ETF - ZDY (fix)'!$O$1:$AR$1,0))</f>
        <v>365621.29363382998</v>
      </c>
      <c r="K14" s="12">
        <f>INDEX('ETF - ZDY (fix)'!$O$2:$AR$103,MATCH('Customed Covered_C Equity (fix)'!$A14,'ETF - ZDY (fix)'!$A$2:$A$105,0),MATCH('Customed Covered_C Equity (fix)'!K$1,'ETF - ZDY (fix)'!$O$1:$AR$1,0))</f>
        <v>3.7745844646049931</v>
      </c>
      <c r="L14" s="12">
        <f>INDEX('ETF - ZDY (fix)'!$O$2:$AR$103,MATCH('Customed Covered_C Equity (fix)'!$A14,'ETF - ZDY (fix)'!$A$2:$A$105,0),MATCH('Customed Covered_C Equity (fix)'!L$1,'ETF - ZDY (fix)'!$O$1:$AR$1,0))</f>
        <v>3.7353466232767705</v>
      </c>
      <c r="M14" s="12" t="str">
        <f>INDEX('ETF - ZDY (fix)'!$O$2:$AR$103,MATCH('Customed Covered_C Equity (fix)'!$A14,'ETF - ZDY (fix)'!$A$2:$A$105,0),MATCH('Customed Covered_C Equity (fix)'!M$1,'ETF - ZDY (fix)'!$O$1:$AR$1,0))</f>
        <v>5/16/2022</v>
      </c>
      <c r="N14" s="12" t="str">
        <f>INDEX('ETF - ZDY (fix)'!$O$2:$AR$103,MATCH('Customed Covered_C Equity (fix)'!$A14,'ETF - ZDY (fix)'!$A$2:$A$105,0),MATCH('Customed Covered_C Equity (fix)'!N$1,'ETF - ZDY (fix)'!$O$1:$AR$1,0))</f>
        <v>Regular Cash</v>
      </c>
      <c r="O14" s="12" t="str">
        <f>INDEX('ETF - ZDY (fix)'!$O$2:$AR$103,MATCH('Customed Covered_C Equity (fix)'!$A14,'ETF - ZDY (fix)'!$A$2:$A$105,0),MATCH('Customed Covered_C Equity (fix)'!O$1,'ETF - ZDY (fix)'!$O$1:$AR$1,0))</f>
        <v>BBB+</v>
      </c>
      <c r="P14" s="12">
        <f>INDEX('ETF - ZDY (fix)'!$O$2:$AR$103,MATCH('Customed Covered_C Equity (fix)'!$A14,'ETF - ZDY (fix)'!$A$2:$A$105,0),MATCH('Customed Covered_C Equity (fix)'!P$1,'ETF - ZDY (fix)'!$O$1:$AR$1,0))</f>
        <v>8.4974396687911966</v>
      </c>
      <c r="Q14" s="12">
        <f>INDEX('ETF - ZDY (fix)'!$O$2:$AR$103,MATCH('Customed Covered_C Equity (fix)'!$A14,'ETF - ZDY (fix)'!$A$2:$A$105,0),MATCH('Customed Covered_C Equity (fix)'!Q$1,'ETF - ZDY (fix)'!$O$1:$AR$1,0))</f>
        <v>47.958504382558523</v>
      </c>
      <c r="R14" s="12">
        <f>INDEX('ETF - ZDY (fix)'!$O$2:$AR$103,MATCH('Customed Covered_C Equity (fix)'!$A14,'ETF - ZDY (fix)'!$A$2:$A$105,0),MATCH('Customed Covered_C Equity (fix)'!R$1,'ETF - ZDY (fix)'!$O$1:$AR$1,0))</f>
        <v>10.109405517578125</v>
      </c>
      <c r="S14" s="12">
        <f>INDEX('ETF - ZDY (fix)'!$O$2:$AR$103,MATCH('Customed Covered_C Equity (fix)'!$A14,'ETF - ZDY (fix)'!$A$2:$A$105,0),MATCH('Customed Covered_C Equity (fix)'!S$1,'ETF - ZDY (fix)'!$O$1:$AR$1,0))</f>
        <v>150.04332755632583</v>
      </c>
      <c r="T14" s="12">
        <f>INDEX('ETF - ZDY (fix)'!$O$2:$AR$103,MATCH('Customed Covered_C Equity (fix)'!$A14,'ETF - ZDY (fix)'!$A$2:$A$105,0),MATCH('Customed Covered_C Equity (fix)'!T$1,'ETF - ZDY (fix)'!$O$1:$AR$1,0))</f>
        <v>137.36263736263737</v>
      </c>
      <c r="U14" s="12">
        <f>INDEX('ETF - ZDY (fix)'!$O$2:$AR$103,MATCH('Customed Covered_C Equity (fix)'!$A14,'ETF - ZDY (fix)'!$A$2:$A$105,0),MATCH('Customed Covered_C Equity (fix)'!U$1,'ETF - ZDY (fix)'!$O$1:$AR$1,0))</f>
        <v>30.970815961882074</v>
      </c>
      <c r="V14" s="12">
        <f>INDEX('ETF - ZDY (fix)'!$O$2:$AR$103,MATCH('Customed Covered_C Equity (fix)'!$A14,'ETF - ZDY (fix)'!$A$2:$A$105,0),MATCH('Customed Covered_C Equity (fix)'!V$1,'ETF - ZDY (fix)'!$O$1:$AR$1,0))</f>
        <v>30.75170143855409</v>
      </c>
      <c r="W14" s="12">
        <f>INDEX('ETF - ZDY (fix)'!$O$2:$AR$103,MATCH('Customed Covered_C Equity (fix)'!$A14,'ETF - ZDY (fix)'!$A$2:$A$105,0),MATCH('Customed Covered_C Equity (fix)'!W$1,'ETF - ZDY (fix)'!$O$1:$AR$1,0))</f>
        <v>24.053895443682482</v>
      </c>
      <c r="X14" s="12">
        <f>INDEX('ETF - ZDY (fix)'!$O$2:$AR$103,MATCH('Customed Covered_C Equity (fix)'!$A14,'ETF - ZDY (fix)'!$A$2:$A$105,0),MATCH('Customed Covered_C Equity (fix)'!X$1,'ETF - ZDY (fix)'!$O$1:$AR$1,0))</f>
        <v>24.053895443682482</v>
      </c>
      <c r="Y14" s="12">
        <f>INDEX('ETF - ZDY (fix)'!$O$2:$AR$103,MATCH('Customed Covered_C Equity (fix)'!$A14,'ETF - ZDY (fix)'!$A$2:$A$105,0),MATCH('Customed Covered_C Equity (fix)'!Y$1,'ETF - ZDY (fix)'!$O$1:$AR$1,0))</f>
        <v>21.14118942892901</v>
      </c>
      <c r="Z14" s="12">
        <f>INDEX('ETF - ZDY (fix)'!$O$2:$AR$103,MATCH('Customed Covered_C Equity (fix)'!$A14,'ETF - ZDY (fix)'!$A$2:$A$105,0),MATCH('Customed Covered_C Equity (fix)'!Z$1,'ETF - ZDY (fix)'!$O$1:$AR$1,0))</f>
        <v>13.70636</v>
      </c>
    </row>
    <row r="15" spans="1:26" x14ac:dyDescent="0.2">
      <c r="A15" t="s">
        <v>37</v>
      </c>
      <c r="B15" s="28">
        <v>1.6487266852480018</v>
      </c>
      <c r="C15" s="18" t="s">
        <v>456</v>
      </c>
      <c r="D15" s="12">
        <f>VLOOKUP($A15,'ETF - ZDY (fix)'!$A:$AR,44,0)</f>
        <v>23.585199880046897</v>
      </c>
      <c r="E15" s="78">
        <f t="shared" ref="E15:E22" si="0">B15/100</f>
        <v>1.6487266852480018E-2</v>
      </c>
      <c r="F15" s="12" t="str">
        <f>INDEX('ETF - ZDY (fix)'!$O$2:$AR$103,MATCH('Customed Covered_C Equity (fix)'!$A15,'ETF - ZDY (fix)'!$A$2:$A$105,0),MATCH('Customed Covered_C Equity (fix)'!F$1,'ETF - ZDY (fix)'!$O$1:$AR$1,0))</f>
        <v>Amgen Inc</v>
      </c>
      <c r="G15" s="12">
        <f>INDEX('ETF - ZDY (fix)'!$O$2:$AR$103,MATCH('Customed Covered_C Equity (fix)'!$A15,'ETF - ZDY (fix)'!$A$2:$A$105,0),MATCH('Customed Covered_C Equity (fix)'!G$1,'ETF - ZDY (fix)'!$O$1:$AR$1,0))</f>
        <v>247.5</v>
      </c>
      <c r="H15" s="12">
        <f>INDEX('ETF - ZDY (fix)'!$O$2:$AR$103,MATCH('Customed Covered_C Equity (fix)'!$A15,'ETF - ZDY (fix)'!$A$2:$A$105,0),MATCH('Customed Covered_C Equity (fix)'!H$1,'ETF - ZDY (fix)'!$O$1:$AR$1,0))</f>
        <v>3860535</v>
      </c>
      <c r="I15" s="12">
        <f>INDEX('ETF - ZDY (fix)'!$O$2:$AR$103,MATCH('Customed Covered_C Equity (fix)'!$A15,'ETF - ZDY (fix)'!$A$2:$A$105,0),MATCH('Customed Covered_C Equity (fix)'!I$1,'ETF - ZDY (fix)'!$O$1:$AR$1,0))</f>
        <v>132214483417.49998</v>
      </c>
      <c r="J15" s="12">
        <f>INDEX('ETF - ZDY (fix)'!$O$2:$AR$103,MATCH('Customed Covered_C Equity (fix)'!$A15,'ETF - ZDY (fix)'!$A$2:$A$105,0),MATCH('Customed Covered_C Equity (fix)'!J$1,'ETF - ZDY (fix)'!$O$1:$AR$1,0))</f>
        <v>166690.48341749999</v>
      </c>
      <c r="K15" s="12">
        <f>INDEX('ETF - ZDY (fix)'!$O$2:$AR$103,MATCH('Customed Covered_C Equity (fix)'!$A15,'ETF - ZDY (fix)'!$A$2:$A$105,0),MATCH('Customed Covered_C Equity (fix)'!K$1,'ETF - ZDY (fix)'!$O$1:$AR$1,0))</f>
        <v>3.1212121212121211</v>
      </c>
      <c r="L15" s="12">
        <f>INDEX('ETF - ZDY (fix)'!$O$2:$AR$103,MATCH('Customed Covered_C Equity (fix)'!$A15,'ETF - ZDY (fix)'!$A$2:$A$105,0),MATCH('Customed Covered_C Equity (fix)'!L$1,'ETF - ZDY (fix)'!$O$1:$AR$1,0))</f>
        <v>3.1353536278310443</v>
      </c>
      <c r="M15" s="12" t="str">
        <f>INDEX('ETF - ZDY (fix)'!$O$2:$AR$103,MATCH('Customed Covered_C Equity (fix)'!$A15,'ETF - ZDY (fix)'!$A$2:$A$105,0),MATCH('Customed Covered_C Equity (fix)'!M$1,'ETF - ZDY (fix)'!$O$1:$AR$1,0))</f>
        <v>6/8/2022</v>
      </c>
      <c r="N15" s="12" t="str">
        <f>INDEX('ETF - ZDY (fix)'!$O$2:$AR$103,MATCH('Customed Covered_C Equity (fix)'!$A15,'ETF - ZDY (fix)'!$A$2:$A$105,0),MATCH('Customed Covered_C Equity (fix)'!N$1,'ETF - ZDY (fix)'!$O$1:$AR$1,0))</f>
        <v>Regular Cash</v>
      </c>
      <c r="O15" s="12" t="str">
        <f>INDEX('ETF - ZDY (fix)'!$O$2:$AR$103,MATCH('Customed Covered_C Equity (fix)'!$A15,'ETF - ZDY (fix)'!$A$2:$A$105,0),MATCH('Customed Covered_C Equity (fix)'!O$1,'ETF - ZDY (fix)'!$O$1:$AR$1,0))</f>
        <v>A-</v>
      </c>
      <c r="P15" s="12">
        <f>INDEX('ETF - ZDY (fix)'!$O$2:$AR$103,MATCH('Customed Covered_C Equity (fix)'!$A15,'ETF - ZDY (fix)'!$A$2:$A$105,0),MATCH('Customed Covered_C Equity (fix)'!P$1,'ETF - ZDY (fix)'!$O$1:$AR$1,0))</f>
        <v>9.4023904382470125</v>
      </c>
      <c r="Q15" s="12">
        <f>INDEX('ETF - ZDY (fix)'!$O$2:$AR$103,MATCH('Customed Covered_C Equity (fix)'!$A15,'ETF - ZDY (fix)'!$A$2:$A$105,0),MATCH('Customed Covered_C Equity (fix)'!Q$1,'ETF - ZDY (fix)'!$O$1:$AR$1,0))</f>
        <v>-13.094593549385102</v>
      </c>
      <c r="R15" s="12">
        <f>INDEX('ETF - ZDY (fix)'!$O$2:$AR$103,MATCH('Customed Covered_C Equity (fix)'!$A15,'ETF - ZDY (fix)'!$A$2:$A$105,0),MATCH('Customed Covered_C Equity (fix)'!R$1,'ETF - ZDY (fix)'!$O$1:$AR$1,0))</f>
        <v>10.130426406860352</v>
      </c>
      <c r="S15" s="12">
        <f>INDEX('ETF - ZDY (fix)'!$O$2:$AR$103,MATCH('Customed Covered_C Equity (fix)'!$A15,'ETF - ZDY (fix)'!$A$2:$A$105,0),MATCH('Customed Covered_C Equity (fix)'!S$1,'ETF - ZDY (fix)'!$O$1:$AR$1,0))</f>
        <v>-18.873898678414097</v>
      </c>
      <c r="T15" s="12">
        <f>INDEX('ETF - ZDY (fix)'!$O$2:$AR$103,MATCH('Customed Covered_C Equity (fix)'!$A15,'ETF - ZDY (fix)'!$A$2:$A$105,0),MATCH('Customed Covered_C Equity (fix)'!T$1,'ETF - ZDY (fix)'!$O$1:$AR$1,0))</f>
        <v>-16.612903225806456</v>
      </c>
      <c r="U15" s="12">
        <f>INDEX('ETF - ZDY (fix)'!$O$2:$AR$103,MATCH('Customed Covered_C Equity (fix)'!$A15,'ETF - ZDY (fix)'!$A$2:$A$105,0),MATCH('Customed Covered_C Equity (fix)'!U$1,'ETF - ZDY (fix)'!$O$1:$AR$1,0))</f>
        <v>-15.249266862170089</v>
      </c>
      <c r="V15" s="12">
        <f>INDEX('ETF - ZDY (fix)'!$O$2:$AR$103,MATCH('Customed Covered_C Equity (fix)'!$A15,'ETF - ZDY (fix)'!$A$2:$A$105,0),MATCH('Customed Covered_C Equity (fix)'!V$1,'ETF - ZDY (fix)'!$O$1:$AR$1,0))</f>
        <v>20.511394962726825</v>
      </c>
      <c r="W15" s="12">
        <f>INDEX('ETF - ZDY (fix)'!$O$2:$AR$103,MATCH('Customed Covered_C Equity (fix)'!$A15,'ETF - ZDY (fix)'!$A$2:$A$105,0),MATCH('Customed Covered_C Equity (fix)'!W$1,'ETF - ZDY (fix)'!$O$1:$AR$1,0))</f>
        <v>23.190885898285739</v>
      </c>
      <c r="X15" s="12">
        <f>INDEX('ETF - ZDY (fix)'!$O$2:$AR$103,MATCH('Customed Covered_C Equity (fix)'!$A15,'ETF - ZDY (fix)'!$A$2:$A$105,0),MATCH('Customed Covered_C Equity (fix)'!X$1,'ETF - ZDY (fix)'!$O$1:$AR$1,0))</f>
        <v>23.190885898285739</v>
      </c>
      <c r="Y15" s="12">
        <f>INDEX('ETF - ZDY (fix)'!$O$2:$AR$103,MATCH('Customed Covered_C Equity (fix)'!$A15,'ETF - ZDY (fix)'!$A$2:$A$105,0),MATCH('Customed Covered_C Equity (fix)'!Y$1,'ETF - ZDY (fix)'!$O$1:$AR$1,0))</f>
        <v>21.040581016335395</v>
      </c>
      <c r="Z15" s="12">
        <f>INDEX('ETF - ZDY (fix)'!$O$2:$AR$103,MATCH('Customed Covered_C Equity (fix)'!$A15,'ETF - ZDY (fix)'!$A$2:$A$105,0),MATCH('Customed Covered_C Equity (fix)'!Z$1,'ETF - ZDY (fix)'!$O$1:$AR$1,0))</f>
        <v>11.849069999999999</v>
      </c>
    </row>
    <row r="16" spans="1:26" x14ac:dyDescent="0.2">
      <c r="A16" t="s">
        <v>95</v>
      </c>
      <c r="B16" s="28">
        <v>4.1433853023001221</v>
      </c>
      <c r="C16" s="18" t="s">
        <v>456</v>
      </c>
      <c r="D16" s="12">
        <f>VLOOKUP($A16,'ETF - ZDY (fix)'!$A:$AR,44,0)</f>
        <v>18.935194494063587</v>
      </c>
      <c r="E16" s="78">
        <f t="shared" si="0"/>
        <v>4.1433853023001219E-2</v>
      </c>
      <c r="F16" s="12" t="str">
        <f>INDEX('ETF - ZDY (fix)'!$O$2:$AR$103,MATCH('Customed Covered_C Equity (fix)'!$A16,'ETF - ZDY (fix)'!$A$2:$A$105,0),MATCH('Customed Covered_C Equity (fix)'!F$1,'ETF - ZDY (fix)'!$O$1:$AR$1,0))</f>
        <v>Pfizer Inc</v>
      </c>
      <c r="G16" s="12">
        <f>INDEX('ETF - ZDY (fix)'!$O$2:$AR$103,MATCH('Customed Covered_C Equity (fix)'!$A16,'ETF - ZDY (fix)'!$A$2:$A$105,0),MATCH('Customed Covered_C Equity (fix)'!G$1,'ETF - ZDY (fix)'!$O$1:$AR$1,0))</f>
        <v>52.47</v>
      </c>
      <c r="H16" s="12">
        <f>INDEX('ETF - ZDY (fix)'!$O$2:$AR$103,MATCH('Customed Covered_C Equity (fix)'!$A16,'ETF - ZDY (fix)'!$A$2:$A$105,0),MATCH('Customed Covered_C Equity (fix)'!H$1,'ETF - ZDY (fix)'!$O$1:$AR$1,0))</f>
        <v>31250361</v>
      </c>
      <c r="I16" s="12">
        <f>INDEX('ETF - ZDY (fix)'!$O$2:$AR$103,MATCH('Customed Covered_C Equity (fix)'!$A16,'ETF - ZDY (fix)'!$A$2:$A$105,0),MATCH('Customed Covered_C Equity (fix)'!I$1,'ETF - ZDY (fix)'!$O$1:$AR$1,0))</f>
        <v>294403702678.46997</v>
      </c>
      <c r="J16" s="12">
        <f>INDEX('ETF - ZDY (fix)'!$O$2:$AR$103,MATCH('Customed Covered_C Equity (fix)'!$A16,'ETF - ZDY (fix)'!$A$2:$A$105,0),MATCH('Customed Covered_C Equity (fix)'!J$1,'ETF - ZDY (fix)'!$O$1:$AR$1,0))</f>
        <v>327628.70267847</v>
      </c>
      <c r="K16" s="12">
        <f>INDEX('ETF - ZDY (fix)'!$O$2:$AR$103,MATCH('Customed Covered_C Equity (fix)'!$A16,'ETF - ZDY (fix)'!$A$2:$A$105,0),MATCH('Customed Covered_C Equity (fix)'!K$1,'ETF - ZDY (fix)'!$O$1:$AR$1,0))</f>
        <v>3.0493615399275775</v>
      </c>
      <c r="L16" s="12">
        <f>INDEX('ETF - ZDY (fix)'!$O$2:$AR$103,MATCH('Customed Covered_C Equity (fix)'!$A16,'ETF - ZDY (fix)'!$A$2:$A$105,0),MATCH('Customed Covered_C Equity (fix)'!L$1,'ETF - ZDY (fix)'!$O$1:$AR$1,0))</f>
        <v>3.0493615853666056</v>
      </c>
      <c r="M16" s="12" t="str">
        <f>INDEX('ETF - ZDY (fix)'!$O$2:$AR$103,MATCH('Customed Covered_C Equity (fix)'!$A16,'ETF - ZDY (fix)'!$A$2:$A$105,0),MATCH('Customed Covered_C Equity (fix)'!M$1,'ETF - ZDY (fix)'!$O$1:$AR$1,0))</f>
        <v>6/10/2022</v>
      </c>
      <c r="N16" s="12" t="str">
        <f>INDEX('ETF - ZDY (fix)'!$O$2:$AR$103,MATCH('Customed Covered_C Equity (fix)'!$A16,'ETF - ZDY (fix)'!$A$2:$A$105,0),MATCH('Customed Covered_C Equity (fix)'!N$1,'ETF - ZDY (fix)'!$O$1:$AR$1,0))</f>
        <v>Regular Cash</v>
      </c>
      <c r="O16" s="12" t="str">
        <f>INDEX('ETF - ZDY (fix)'!$O$2:$AR$103,MATCH('Customed Covered_C Equity (fix)'!$A16,'ETF - ZDY (fix)'!$A$2:$A$105,0),MATCH('Customed Covered_C Equity (fix)'!O$1,'ETF - ZDY (fix)'!$O$1:$AR$1,0))</f>
        <v>A+</v>
      </c>
      <c r="P16" s="12">
        <f>INDEX('ETF - ZDY (fix)'!$O$2:$AR$103,MATCH('Customed Covered_C Equity (fix)'!$A16,'ETF - ZDY (fix)'!$A$2:$A$105,0),MATCH('Customed Covered_C Equity (fix)'!P$1,'ETF - ZDY (fix)'!$O$1:$AR$1,0))</f>
        <v>14.571921356217112</v>
      </c>
      <c r="Q16" s="12">
        <f>INDEX('ETF - ZDY (fix)'!$O$2:$AR$103,MATCH('Customed Covered_C Equity (fix)'!$A16,'ETF - ZDY (fix)'!$A$2:$A$105,0),MATCH('Customed Covered_C Equity (fix)'!Q$1,'ETF - ZDY (fix)'!$O$1:$AR$1,0))</f>
        <v>88.444811037792448</v>
      </c>
      <c r="R16" s="12">
        <f>INDEX('ETF - ZDY (fix)'!$O$2:$AR$103,MATCH('Customed Covered_C Equity (fix)'!$A16,'ETF - ZDY (fix)'!$A$2:$A$105,0),MATCH('Customed Covered_C Equity (fix)'!R$1,'ETF - ZDY (fix)'!$O$1:$AR$1,0))</f>
        <v>4.1141347885131836</v>
      </c>
      <c r="S16" s="12">
        <f>INDEX('ETF - ZDY (fix)'!$O$2:$AR$103,MATCH('Customed Covered_C Equity (fix)'!$A16,'ETF - ZDY (fix)'!$A$2:$A$105,0),MATCH('Customed Covered_C Equity (fix)'!S$1,'ETF - ZDY (fix)'!$O$1:$AR$1,0))</f>
        <v>128.56697171381032</v>
      </c>
      <c r="T16" s="12">
        <f>INDEX('ETF - ZDY (fix)'!$O$2:$AR$103,MATCH('Customed Covered_C Equity (fix)'!$A16,'ETF - ZDY (fix)'!$A$2:$A$105,0),MATCH('Customed Covered_C Equity (fix)'!T$1,'ETF - ZDY (fix)'!$O$1:$AR$1,0))</f>
        <v>217.46031746031747</v>
      </c>
      <c r="U16" s="12">
        <f>INDEX('ETF - ZDY (fix)'!$O$2:$AR$103,MATCH('Customed Covered_C Equity (fix)'!$A16,'ETF - ZDY (fix)'!$A$2:$A$105,0),MATCH('Customed Covered_C Equity (fix)'!U$1,'ETF - ZDY (fix)'!$O$1:$AR$1,0))</f>
        <v>145.81515924615258</v>
      </c>
      <c r="V16" s="12">
        <f>INDEX('ETF - ZDY (fix)'!$O$2:$AR$103,MATCH('Customed Covered_C Equity (fix)'!$A16,'ETF - ZDY (fix)'!$A$2:$A$105,0),MATCH('Customed Covered_C Equity (fix)'!V$1,'ETF - ZDY (fix)'!$O$1:$AR$1,0))</f>
        <v>28.530627995405855</v>
      </c>
      <c r="W16" s="12">
        <f>INDEX('ETF - ZDY (fix)'!$O$2:$AR$103,MATCH('Customed Covered_C Equity (fix)'!$A16,'ETF - ZDY (fix)'!$A$2:$A$105,0),MATCH('Customed Covered_C Equity (fix)'!W$1,'ETF - ZDY (fix)'!$O$1:$AR$1,0))</f>
        <v>28.959177999804265</v>
      </c>
      <c r="X16" s="12">
        <f>INDEX('ETF - ZDY (fix)'!$O$2:$AR$103,MATCH('Customed Covered_C Equity (fix)'!$A16,'ETF - ZDY (fix)'!$A$2:$A$105,0),MATCH('Customed Covered_C Equity (fix)'!X$1,'ETF - ZDY (fix)'!$O$1:$AR$1,0))</f>
        <v>28.959177999804265</v>
      </c>
      <c r="Y16" s="12">
        <f>INDEX('ETF - ZDY (fix)'!$O$2:$AR$103,MATCH('Customed Covered_C Equity (fix)'!$A16,'ETF - ZDY (fix)'!$A$2:$A$105,0),MATCH('Customed Covered_C Equity (fix)'!Y$1,'ETF - ZDY (fix)'!$O$1:$AR$1,0))</f>
        <v>27.13363191831646</v>
      </c>
      <c r="Z16" s="12">
        <f>INDEX('ETF - ZDY (fix)'!$O$2:$AR$103,MATCH('Customed Covered_C Equity (fix)'!$A16,'ETF - ZDY (fix)'!$A$2:$A$105,0),MATCH('Customed Covered_C Equity (fix)'!Z$1,'ETF - ZDY (fix)'!$O$1:$AR$1,0))</f>
        <v>-9.7664840000000002</v>
      </c>
    </row>
    <row r="17" spans="1:26" x14ac:dyDescent="0.2">
      <c r="A17" t="s">
        <v>53</v>
      </c>
      <c r="B17" s="28">
        <v>3.7703313965047927</v>
      </c>
      <c r="C17" s="18" t="s">
        <v>456</v>
      </c>
      <c r="D17" s="12">
        <f>VLOOKUP($A17,'ETF - ZDY (fix)'!$A:$AR,44,0)</f>
        <v>18.738383869523556</v>
      </c>
      <c r="E17" s="78">
        <f t="shared" si="0"/>
        <v>3.7703313965047926E-2</v>
      </c>
      <c r="F17" s="12" t="str">
        <f>INDEX('ETF - ZDY (fix)'!$O$2:$AR$103,MATCH('Customed Covered_C Equity (fix)'!$A17,'ETF - ZDY (fix)'!$A$2:$A$105,0),MATCH('Customed Covered_C Equity (fix)'!F$1,'ETF - ZDY (fix)'!$O$1:$AR$1,0))</f>
        <v>Coca-Cola Co/The</v>
      </c>
      <c r="G17" s="12">
        <f>INDEX('ETF - ZDY (fix)'!$O$2:$AR$103,MATCH('Customed Covered_C Equity (fix)'!$A17,'ETF - ZDY (fix)'!$A$2:$A$105,0),MATCH('Customed Covered_C Equity (fix)'!G$1,'ETF - ZDY (fix)'!$O$1:$AR$1,0))</f>
        <v>60.98</v>
      </c>
      <c r="H17" s="12">
        <f>INDEX('ETF - ZDY (fix)'!$O$2:$AR$103,MATCH('Customed Covered_C Equity (fix)'!$A17,'ETF - ZDY (fix)'!$A$2:$A$105,0),MATCH('Customed Covered_C Equity (fix)'!H$1,'ETF - ZDY (fix)'!$O$1:$AR$1,0))</f>
        <v>29133763</v>
      </c>
      <c r="I17" s="12">
        <f>INDEX('ETF - ZDY (fix)'!$O$2:$AR$103,MATCH('Customed Covered_C Equity (fix)'!$A17,'ETF - ZDY (fix)'!$A$2:$A$105,0),MATCH('Customed Covered_C Equity (fix)'!I$1,'ETF - ZDY (fix)'!$O$1:$AR$1,0))</f>
        <v>264350051772.45999</v>
      </c>
      <c r="J17" s="12">
        <f>INDEX('ETF - ZDY (fix)'!$O$2:$AR$103,MATCH('Customed Covered_C Equity (fix)'!$A17,'ETF - ZDY (fix)'!$A$2:$A$105,0),MATCH('Customed Covered_C Equity (fix)'!J$1,'ETF - ZDY (fix)'!$O$1:$AR$1,0))</f>
        <v>308085.05177245999</v>
      </c>
      <c r="K17" s="12">
        <f>INDEX('ETF - ZDY (fix)'!$O$2:$AR$103,MATCH('Customed Covered_C Equity (fix)'!$A17,'ETF - ZDY (fix)'!$A$2:$A$105,0),MATCH('Customed Covered_C Equity (fix)'!K$1,'ETF - ZDY (fix)'!$O$1:$AR$1,0))</f>
        <v>2.8845523122335193</v>
      </c>
      <c r="L17" s="12">
        <f>INDEX('ETF - ZDY (fix)'!$O$2:$AR$103,MATCH('Customed Covered_C Equity (fix)'!$A17,'ETF - ZDY (fix)'!$A$2:$A$105,0),MATCH('Customed Covered_C Equity (fix)'!L$1,'ETF - ZDY (fix)'!$O$1:$AR$1,0))</f>
        <v>2.8861921785228879</v>
      </c>
      <c r="M17" s="12" t="str">
        <f>INDEX('ETF - ZDY (fix)'!$O$2:$AR$103,MATCH('Customed Covered_C Equity (fix)'!$A17,'ETF - ZDY (fix)'!$A$2:$A$105,0),MATCH('Customed Covered_C Equity (fix)'!M$1,'ETF - ZDY (fix)'!$O$1:$AR$1,0))</f>
        <v>7/1/2022</v>
      </c>
      <c r="N17" s="12" t="str">
        <f>INDEX('ETF - ZDY (fix)'!$O$2:$AR$103,MATCH('Customed Covered_C Equity (fix)'!$A17,'ETF - ZDY (fix)'!$A$2:$A$105,0),MATCH('Customed Covered_C Equity (fix)'!N$1,'ETF - ZDY (fix)'!$O$1:$AR$1,0))</f>
        <v>Regular Cash</v>
      </c>
      <c r="O17" s="12" t="str">
        <f>INDEX('ETF - ZDY (fix)'!$O$2:$AR$103,MATCH('Customed Covered_C Equity (fix)'!$A17,'ETF - ZDY (fix)'!$A$2:$A$105,0),MATCH('Customed Covered_C Equity (fix)'!O$1,'ETF - ZDY (fix)'!$O$1:$AR$1,0))</f>
        <v>A+</v>
      </c>
      <c r="P17" s="12">
        <f>INDEX('ETF - ZDY (fix)'!$O$2:$AR$103,MATCH('Customed Covered_C Equity (fix)'!$A17,'ETF - ZDY (fix)'!$A$2:$A$105,0),MATCH('Customed Covered_C Equity (fix)'!P$1,'ETF - ZDY (fix)'!$O$1:$AR$1,0))</f>
        <v>11.199791368978088</v>
      </c>
      <c r="Q17" s="12">
        <f>INDEX('ETF - ZDY (fix)'!$O$2:$AR$103,MATCH('Customed Covered_C Equity (fix)'!$A17,'ETF - ZDY (fix)'!$A$2:$A$105,0),MATCH('Customed Covered_C Equity (fix)'!Q$1,'ETF - ZDY (fix)'!$O$1:$AR$1,0))</f>
        <v>11.170310490538306</v>
      </c>
      <c r="R17" s="12">
        <f>INDEX('ETF - ZDY (fix)'!$O$2:$AR$103,MATCH('Customed Covered_C Equity (fix)'!$A17,'ETF - ZDY (fix)'!$A$2:$A$105,0),MATCH('Customed Covered_C Equity (fix)'!R$1,'ETF - ZDY (fix)'!$O$1:$AR$1,0))</f>
        <v>2.6872258186340332</v>
      </c>
      <c r="S17" s="12">
        <f>INDEX('ETF - ZDY (fix)'!$O$2:$AR$103,MATCH('Customed Covered_C Equity (fix)'!$A17,'ETF - ZDY (fix)'!$A$2:$A$105,0),MATCH('Customed Covered_C Equity (fix)'!S$1,'ETF - ZDY (fix)'!$O$1:$AR$1,0))</f>
        <v>26.126242416419259</v>
      </c>
      <c r="T17" s="12">
        <f>INDEX('ETF - ZDY (fix)'!$O$2:$AR$103,MATCH('Customed Covered_C Equity (fix)'!$A17,'ETF - ZDY (fix)'!$A$2:$A$105,0),MATCH('Customed Covered_C Equity (fix)'!T$1,'ETF - ZDY (fix)'!$O$1:$AR$1,0))</f>
        <v>25.555555555555539</v>
      </c>
      <c r="U17" s="12">
        <f>INDEX('ETF - ZDY (fix)'!$O$2:$AR$103,MATCH('Customed Covered_C Equity (fix)'!$A17,'ETF - ZDY (fix)'!$A$2:$A$105,0),MATCH('Customed Covered_C Equity (fix)'!U$1,'ETF - ZDY (fix)'!$O$1:$AR$1,0))</f>
        <v>29.895004038306219</v>
      </c>
      <c r="V17" s="12">
        <f>INDEX('ETF - ZDY (fix)'!$O$2:$AR$103,MATCH('Customed Covered_C Equity (fix)'!$A17,'ETF - ZDY (fix)'!$A$2:$A$105,0),MATCH('Customed Covered_C Equity (fix)'!V$1,'ETF - ZDY (fix)'!$O$1:$AR$1,0))</f>
        <v>29.594683733820869</v>
      </c>
      <c r="W17" s="12">
        <f>INDEX('ETF - ZDY (fix)'!$O$2:$AR$103,MATCH('Customed Covered_C Equity (fix)'!$A17,'ETF - ZDY (fix)'!$A$2:$A$105,0),MATCH('Customed Covered_C Equity (fix)'!W$1,'ETF - ZDY (fix)'!$O$1:$AR$1,0))</f>
        <v>22.881533366215841</v>
      </c>
      <c r="X17" s="12">
        <f>INDEX('ETF - ZDY (fix)'!$O$2:$AR$103,MATCH('Customed Covered_C Equity (fix)'!$A17,'ETF - ZDY (fix)'!$A$2:$A$105,0),MATCH('Customed Covered_C Equity (fix)'!X$1,'ETF - ZDY (fix)'!$O$1:$AR$1,0))</f>
        <v>22.881533366215841</v>
      </c>
      <c r="Y17" s="12">
        <f>INDEX('ETF - ZDY (fix)'!$O$2:$AR$103,MATCH('Customed Covered_C Equity (fix)'!$A17,'ETF - ZDY (fix)'!$A$2:$A$105,0),MATCH('Customed Covered_C Equity (fix)'!Y$1,'ETF - ZDY (fix)'!$O$1:$AR$1,0))</f>
        <v>17.641343815411453</v>
      </c>
      <c r="Z17" s="12">
        <f>INDEX('ETF - ZDY (fix)'!$O$2:$AR$103,MATCH('Customed Covered_C Equity (fix)'!$A17,'ETF - ZDY (fix)'!$A$2:$A$105,0),MATCH('Customed Covered_C Equity (fix)'!Z$1,'ETF - ZDY (fix)'!$O$1:$AR$1,0))</f>
        <v>3.7634590000000001</v>
      </c>
    </row>
    <row r="18" spans="1:26" x14ac:dyDescent="0.2">
      <c r="A18" t="s">
        <v>101</v>
      </c>
      <c r="B18" s="28">
        <v>3.7870674641621234</v>
      </c>
      <c r="C18" s="15" t="s">
        <v>456</v>
      </c>
      <c r="D18" s="12">
        <f>VLOOKUP($A18,'ETF - ZDY (fix)'!$A:$AR,44,0)</f>
        <v>12.200567065626936</v>
      </c>
      <c r="E18" s="78">
        <f t="shared" si="0"/>
        <v>3.7870674641621235E-2</v>
      </c>
      <c r="F18" s="12" t="str">
        <f>INDEX('ETF - ZDY (fix)'!$O$2:$AR$103,MATCH('Customed Covered_C Equity (fix)'!$A18,'ETF - ZDY (fix)'!$A$2:$A$105,0),MATCH('Customed Covered_C Equity (fix)'!F$1,'ETF - ZDY (fix)'!$O$1:$AR$1,0))</f>
        <v>Procter &amp; Gamble Co/The</v>
      </c>
      <c r="G18" s="12">
        <f>INDEX('ETF - ZDY (fix)'!$O$2:$AR$103,MATCH('Customed Covered_C Equity (fix)'!$A18,'ETF - ZDY (fix)'!$A$2:$A$105,0),MATCH('Customed Covered_C Equity (fix)'!G$1,'ETF - ZDY (fix)'!$O$1:$AR$1,0))</f>
        <v>141.79</v>
      </c>
      <c r="H18" s="12">
        <f>INDEX('ETF - ZDY (fix)'!$O$2:$AR$103,MATCH('Customed Covered_C Equity (fix)'!$A18,'ETF - ZDY (fix)'!$A$2:$A$105,0),MATCH('Customed Covered_C Equity (fix)'!H$1,'ETF - ZDY (fix)'!$O$1:$AR$1,0))</f>
        <v>7786869</v>
      </c>
      <c r="I18" s="12">
        <f>INDEX('ETF - ZDY (fix)'!$O$2:$AR$103,MATCH('Customed Covered_C Equity (fix)'!$A18,'ETF - ZDY (fix)'!$A$2:$A$105,0),MATCH('Customed Covered_C Equity (fix)'!I$1,'ETF - ZDY (fix)'!$O$1:$AR$1,0))</f>
        <v>340196299085.38995</v>
      </c>
      <c r="J18" s="12">
        <f>INDEX('ETF - ZDY (fix)'!$O$2:$AR$103,MATCH('Customed Covered_C Equity (fix)'!$A18,'ETF - ZDY (fix)'!$A$2:$A$105,0),MATCH('Customed Covered_C Equity (fix)'!J$1,'ETF - ZDY (fix)'!$O$1:$AR$1,0))</f>
        <v>379683.29908538994</v>
      </c>
      <c r="K18" s="12">
        <f>INDEX('ETF - ZDY (fix)'!$O$2:$AR$103,MATCH('Customed Covered_C Equity (fix)'!$A18,'ETF - ZDY (fix)'!$A$2:$A$105,0),MATCH('Customed Covered_C Equity (fix)'!K$1,'ETF - ZDY (fix)'!$O$1:$AR$1,0))</f>
        <v>2.5530714436843218</v>
      </c>
      <c r="L18" s="12">
        <f>INDEX('ETF - ZDY (fix)'!$O$2:$AR$103,MATCH('Customed Covered_C Equity (fix)'!$A18,'ETF - ZDY (fix)'!$A$2:$A$105,0),MATCH('Customed Covered_C Equity (fix)'!L$1,'ETF - ZDY (fix)'!$O$1:$AR$1,0))</f>
        <v>2.5773951679960163</v>
      </c>
      <c r="M18" s="12" t="str">
        <f>INDEX('ETF - ZDY (fix)'!$O$2:$AR$103,MATCH('Customed Covered_C Equity (fix)'!$A18,'ETF - ZDY (fix)'!$A$2:$A$105,0),MATCH('Customed Covered_C Equity (fix)'!M$1,'ETF - ZDY (fix)'!$O$1:$AR$1,0))</f>
        <v>5/16/2022</v>
      </c>
      <c r="N18" s="12" t="str">
        <f>INDEX('ETF - ZDY (fix)'!$O$2:$AR$103,MATCH('Customed Covered_C Equity (fix)'!$A18,'ETF - ZDY (fix)'!$A$2:$A$105,0),MATCH('Customed Covered_C Equity (fix)'!N$1,'ETF - ZDY (fix)'!$O$1:$AR$1,0))</f>
        <v>Regular Cash</v>
      </c>
      <c r="O18" s="12" t="str">
        <f>INDEX('ETF - ZDY (fix)'!$O$2:$AR$103,MATCH('Customed Covered_C Equity (fix)'!$A18,'ETF - ZDY (fix)'!$A$2:$A$105,0),MATCH('Customed Covered_C Equity (fix)'!O$1,'ETF - ZDY (fix)'!$O$1:$AR$1,0))</f>
        <v>AA-</v>
      </c>
      <c r="P18" s="12">
        <f>INDEX('ETF - ZDY (fix)'!$O$2:$AR$103,MATCH('Customed Covered_C Equity (fix)'!$A18,'ETF - ZDY (fix)'!$A$2:$A$105,0),MATCH('Customed Covered_C Equity (fix)'!P$1,'ETF - ZDY (fix)'!$O$1:$AR$1,0))</f>
        <v>12.317559442182324</v>
      </c>
      <c r="Q18" s="12">
        <f>INDEX('ETF - ZDY (fix)'!$O$2:$AR$103,MATCH('Customed Covered_C Equity (fix)'!$A18,'ETF - ZDY (fix)'!$A$2:$A$105,0),MATCH('Customed Covered_C Equity (fix)'!Q$1,'ETF - ZDY (fix)'!$O$1:$AR$1,0))</f>
        <v>10.405476566614007</v>
      </c>
      <c r="R18" s="12">
        <f>INDEX('ETF - ZDY (fix)'!$O$2:$AR$103,MATCH('Customed Covered_C Equity (fix)'!$A18,'ETF - ZDY (fix)'!$A$2:$A$105,0),MATCH('Customed Covered_C Equity (fix)'!R$1,'ETF - ZDY (fix)'!$O$1:$AR$1,0))</f>
        <v>6.7294025421142578</v>
      </c>
      <c r="S18" s="12">
        <f>INDEX('ETF - ZDY (fix)'!$O$2:$AR$103,MATCH('Customed Covered_C Equity (fix)'!$A18,'ETF - ZDY (fix)'!$A$2:$A$105,0),MATCH('Customed Covered_C Equity (fix)'!S$1,'ETF - ZDY (fix)'!$O$1:$AR$1,0))</f>
        <v>9.8180701619712902</v>
      </c>
      <c r="T18" s="12">
        <f>INDEX('ETF - ZDY (fix)'!$O$2:$AR$103,MATCH('Customed Covered_C Equity (fix)'!$A18,'ETF - ZDY (fix)'!$A$2:$A$105,0),MATCH('Customed Covered_C Equity (fix)'!T$1,'ETF - ZDY (fix)'!$O$1:$AR$1,0))</f>
        <v>10.916179337231979</v>
      </c>
      <c r="U18" s="12">
        <f>INDEX('ETF - ZDY (fix)'!$O$2:$AR$103,MATCH('Customed Covered_C Equity (fix)'!$A18,'ETF - ZDY (fix)'!$A$2:$A$105,0),MATCH('Customed Covered_C Equity (fix)'!U$1,'ETF - ZDY (fix)'!$O$1:$AR$1,0))</f>
        <v>8.7508722958827629</v>
      </c>
      <c r="V18" s="12">
        <f>INDEX('ETF - ZDY (fix)'!$O$2:$AR$103,MATCH('Customed Covered_C Equity (fix)'!$A18,'ETF - ZDY (fix)'!$A$2:$A$105,0),MATCH('Customed Covered_C Equity (fix)'!V$1,'ETF - ZDY (fix)'!$O$1:$AR$1,0))</f>
        <v>27.25411271885833</v>
      </c>
      <c r="W18" s="12">
        <f>INDEX('ETF - ZDY (fix)'!$O$2:$AR$103,MATCH('Customed Covered_C Equity (fix)'!$A18,'ETF - ZDY (fix)'!$A$2:$A$105,0),MATCH('Customed Covered_C Equity (fix)'!W$1,'ETF - ZDY (fix)'!$O$1:$AR$1,0))</f>
        <v>24.584684211550918</v>
      </c>
      <c r="X18" s="12">
        <f>INDEX('ETF - ZDY (fix)'!$O$2:$AR$103,MATCH('Customed Covered_C Equity (fix)'!$A18,'ETF - ZDY (fix)'!$A$2:$A$105,0),MATCH('Customed Covered_C Equity (fix)'!X$1,'ETF - ZDY (fix)'!$O$1:$AR$1,0))</f>
        <v>24.584684211550918</v>
      </c>
      <c r="Y18" s="12">
        <f>INDEX('ETF - ZDY (fix)'!$O$2:$AR$103,MATCH('Customed Covered_C Equity (fix)'!$A18,'ETF - ZDY (fix)'!$A$2:$A$105,0),MATCH('Customed Covered_C Equity (fix)'!Y$1,'ETF - ZDY (fix)'!$O$1:$AR$1,0))</f>
        <v>17.648844471718032</v>
      </c>
      <c r="Z18" s="12">
        <f>INDEX('ETF - ZDY (fix)'!$O$2:$AR$103,MATCH('Customed Covered_C Equity (fix)'!$A18,'ETF - ZDY (fix)'!$A$2:$A$105,0),MATCH('Customed Covered_C Equity (fix)'!Z$1,'ETF - ZDY (fix)'!$O$1:$AR$1,0))</f>
        <v>-12.365869999999999</v>
      </c>
    </row>
    <row r="19" spans="1:26" x14ac:dyDescent="0.2">
      <c r="A19" t="s">
        <v>20</v>
      </c>
      <c r="B19" s="28" t="s">
        <v>125</v>
      </c>
      <c r="C19" s="18" t="s">
        <v>222</v>
      </c>
      <c r="D19" s="12">
        <f>VLOOKUP($A19,'ETF - ZDY (fix)'!$A:$AR,44,0)</f>
        <v>119.26354698035802</v>
      </c>
      <c r="E19" s="78">
        <f>Comparison!I20-'Customed Covered_C Equity (fix)'!E20</f>
        <v>9.805916571635355E-3</v>
      </c>
      <c r="F19" s="12" t="str">
        <f>INDEX('ETF - ZDY (fix)'!$O$2:$AR$103,MATCH('Customed Covered_C Equity (fix)'!$A19,'ETF - ZDY (fix)'!$A$2:$A$105,0),MATCH('Customed Covered_C Equity (fix)'!F$1,'ETF - ZDY (fix)'!$O$1:$AR$1,0))</f>
        <v>Exxon Mobil Corp</v>
      </c>
      <c r="G19" s="12">
        <f>INDEX('ETF - ZDY (fix)'!$O$2:$AR$103,MATCH('Customed Covered_C Equity (fix)'!$A19,'ETF - ZDY (fix)'!$A$2:$A$105,0),MATCH('Customed Covered_C Equity (fix)'!G$1,'ETF - ZDY (fix)'!$O$1:$AR$1,0))</f>
        <v>91.86</v>
      </c>
      <c r="H19" s="12">
        <f>INDEX('ETF - ZDY (fix)'!$O$2:$AR$103,MATCH('Customed Covered_C Equity (fix)'!$A19,'ETF - ZDY (fix)'!$A$2:$A$105,0),MATCH('Customed Covered_C Equity (fix)'!H$1,'ETF - ZDY (fix)'!$O$1:$AR$1,0))</f>
        <v>28795031</v>
      </c>
      <c r="I19" s="12">
        <f>INDEX('ETF - ZDY (fix)'!$O$2:$AR$103,MATCH('Customed Covered_C Equity (fix)'!$A19,'ETF - ZDY (fix)'!$A$2:$A$105,0),MATCH('Customed Covered_C Equity (fix)'!I$1,'ETF - ZDY (fix)'!$O$1:$AR$1,0))</f>
        <v>386964221658.96002</v>
      </c>
      <c r="J19" s="12">
        <f>INDEX('ETF - ZDY (fix)'!$O$2:$AR$103,MATCH('Customed Covered_C Equity (fix)'!$A19,'ETF - ZDY (fix)'!$A$2:$A$105,0),MATCH('Customed Covered_C Equity (fix)'!J$1,'ETF - ZDY (fix)'!$O$1:$AR$1,0))</f>
        <v>499512.22165896004</v>
      </c>
      <c r="K19" s="12">
        <f>INDEX('ETF - ZDY (fix)'!$O$2:$AR$103,MATCH('Customed Covered_C Equity (fix)'!$A19,'ETF - ZDY (fix)'!$A$2:$A$105,0),MATCH('Customed Covered_C Equity (fix)'!K$1,'ETF - ZDY (fix)'!$O$1:$AR$1,0))</f>
        <v>3.9190071848465058</v>
      </c>
      <c r="L19" s="12">
        <f>INDEX('ETF - ZDY (fix)'!$O$2:$AR$103,MATCH('Customed Covered_C Equity (fix)'!$A19,'ETF - ZDY (fix)'!$A$2:$A$105,0),MATCH('Customed Covered_C Equity (fix)'!L$1,'ETF - ZDY (fix)'!$O$1:$AR$1,0))</f>
        <v>3.8315010133084941</v>
      </c>
      <c r="M19" s="12" t="str">
        <f>INDEX('ETF - ZDY (fix)'!$O$2:$AR$103,MATCH('Customed Covered_C Equity (fix)'!$A19,'ETF - ZDY (fix)'!$A$2:$A$105,0),MATCH('Customed Covered_C Equity (fix)'!M$1,'ETF - ZDY (fix)'!$O$1:$AR$1,0))</f>
        <v>6/10/2022</v>
      </c>
      <c r="N19" s="12" t="str">
        <f>INDEX('ETF - ZDY (fix)'!$O$2:$AR$103,MATCH('Customed Covered_C Equity (fix)'!$A19,'ETF - ZDY (fix)'!$A$2:$A$105,0),MATCH('Customed Covered_C Equity (fix)'!N$1,'ETF - ZDY (fix)'!$O$1:$AR$1,0))</f>
        <v>Regular Cash</v>
      </c>
      <c r="O19" s="12" t="str">
        <f>INDEX('ETF - ZDY (fix)'!$O$2:$AR$103,MATCH('Customed Covered_C Equity (fix)'!$A19,'ETF - ZDY (fix)'!$A$2:$A$105,0),MATCH('Customed Covered_C Equity (fix)'!O$1,'ETF - ZDY (fix)'!$O$1:$AR$1,0))</f>
        <v>AA-</v>
      </c>
      <c r="P19" s="12">
        <f>INDEX('ETF - ZDY (fix)'!$O$2:$AR$103,MATCH('Customed Covered_C Equity (fix)'!$A19,'ETF - ZDY (fix)'!$A$2:$A$105,0),MATCH('Customed Covered_C Equity (fix)'!P$1,'ETF - ZDY (fix)'!$O$1:$AR$1,0))</f>
        <v>7.4912024120567979</v>
      </c>
      <c r="Q19" s="12">
        <f>INDEX('ETF - ZDY (fix)'!$O$2:$AR$103,MATCH('Customed Covered_C Equity (fix)'!$A19,'ETF - ZDY (fix)'!$A$2:$A$105,0),MATCH('Customed Covered_C Equity (fix)'!Q$1,'ETF - ZDY (fix)'!$O$1:$AR$1,0))</f>
        <v>168.3896149979301</v>
      </c>
      <c r="R19" s="12">
        <f>INDEX('ETF - ZDY (fix)'!$O$2:$AR$103,MATCH('Customed Covered_C Equity (fix)'!$A19,'ETF - ZDY (fix)'!$A$2:$A$105,0),MATCH('Customed Covered_C Equity (fix)'!R$1,'ETF - ZDY (fix)'!$O$1:$AR$1,0))</f>
        <v>1.7702770233154299</v>
      </c>
      <c r="S19" s="12">
        <f>INDEX('ETF - ZDY (fix)'!$O$2:$AR$103,MATCH('Customed Covered_C Equity (fix)'!$A19,'ETF - ZDY (fix)'!$A$2:$A$105,0),MATCH('Customed Covered_C Equity (fix)'!S$1,'ETF - ZDY (fix)'!$O$1:$AR$1,0))</f>
        <v>0</v>
      </c>
      <c r="T19" s="12">
        <f>INDEX('ETF - ZDY (fix)'!$O$2:$AR$103,MATCH('Customed Covered_C Equity (fix)'!$A19,'ETF - ZDY (fix)'!$A$2:$A$105,0),MATCH('Customed Covered_C Equity (fix)'!T$1,'ETF - ZDY (fix)'!$O$1:$AR$1,0))</f>
        <v>0</v>
      </c>
      <c r="U19" s="12">
        <f>INDEX('ETF - ZDY (fix)'!$O$2:$AR$103,MATCH('Customed Covered_C Equity (fix)'!$A19,'ETF - ZDY (fix)'!$A$2:$A$105,0),MATCH('Customed Covered_C Equity (fix)'!U$1,'ETF - ZDY (fix)'!$O$1:$AR$1,0))</f>
        <v>0</v>
      </c>
      <c r="V19" s="12">
        <f>INDEX('ETF - ZDY (fix)'!$O$2:$AR$103,MATCH('Customed Covered_C Equity (fix)'!$A19,'ETF - ZDY (fix)'!$A$2:$A$105,0),MATCH('Customed Covered_C Equity (fix)'!V$1,'ETF - ZDY (fix)'!$O$1:$AR$1,0))</f>
        <v>40.578800902433748</v>
      </c>
      <c r="W19" s="12">
        <f>INDEX('ETF - ZDY (fix)'!$O$2:$AR$103,MATCH('Customed Covered_C Equity (fix)'!$A19,'ETF - ZDY (fix)'!$A$2:$A$105,0),MATCH('Customed Covered_C Equity (fix)'!W$1,'ETF - ZDY (fix)'!$O$1:$AR$1,0))</f>
        <v>36.455455755878631</v>
      </c>
      <c r="X19" s="12">
        <f>INDEX('ETF - ZDY (fix)'!$O$2:$AR$103,MATCH('Customed Covered_C Equity (fix)'!$A19,'ETF - ZDY (fix)'!$A$2:$A$105,0),MATCH('Customed Covered_C Equity (fix)'!X$1,'ETF - ZDY (fix)'!$O$1:$AR$1,0))</f>
        <v>36.455455755878631</v>
      </c>
      <c r="Y19" s="12">
        <f>INDEX('ETF - ZDY (fix)'!$O$2:$AR$103,MATCH('Customed Covered_C Equity (fix)'!$A19,'ETF - ZDY (fix)'!$A$2:$A$105,0),MATCH('Customed Covered_C Equity (fix)'!Y$1,'ETF - ZDY (fix)'!$O$1:$AR$1,0))</f>
        <v>31.835098039970823</v>
      </c>
      <c r="Z19" s="12">
        <f>INDEX('ETF - ZDY (fix)'!$O$2:$AR$103,MATCH('Customed Covered_C Equity (fix)'!$A19,'ETF - ZDY (fix)'!$A$2:$A$105,0),MATCH('Customed Covered_C Equity (fix)'!Z$1,'ETF - ZDY (fix)'!$O$1:$AR$1,0))</f>
        <v>53.342680000000001</v>
      </c>
    </row>
    <row r="20" spans="1:26" x14ac:dyDescent="0.2">
      <c r="A20" t="s">
        <v>16</v>
      </c>
      <c r="B20" s="28">
        <v>3.9994083428364648</v>
      </c>
      <c r="C20" s="18" t="s">
        <v>222</v>
      </c>
      <c r="D20" s="12">
        <f>VLOOKUP($A20,'ETF - ZDY (fix)'!$A:$AR,44,0)</f>
        <v>105.6165512959207</v>
      </c>
      <c r="E20" s="78">
        <f t="shared" si="0"/>
        <v>3.9994083428364649E-2</v>
      </c>
      <c r="F20" s="12" t="str">
        <f>INDEX('ETF - ZDY (fix)'!$O$2:$AR$103,MATCH('Customed Covered_C Equity (fix)'!$A20,'ETF - ZDY (fix)'!$A$2:$A$105,0),MATCH('Customed Covered_C Equity (fix)'!F$1,'ETF - ZDY (fix)'!$O$1:$AR$1,0))</f>
        <v>Chevron Corp</v>
      </c>
      <c r="G20" s="12">
        <f>INDEX('ETF - ZDY (fix)'!$O$2:$AR$103,MATCH('Customed Covered_C Equity (fix)'!$A20,'ETF - ZDY (fix)'!$A$2:$A$105,0),MATCH('Customed Covered_C Equity (fix)'!G$1,'ETF - ZDY (fix)'!$O$1:$AR$1,0))</f>
        <v>167.82</v>
      </c>
      <c r="H20" s="12">
        <f>INDEX('ETF - ZDY (fix)'!$O$2:$AR$103,MATCH('Customed Covered_C Equity (fix)'!$A20,'ETF - ZDY (fix)'!$A$2:$A$105,0),MATCH('Customed Covered_C Equity (fix)'!H$1,'ETF - ZDY (fix)'!$O$1:$AR$1,0))</f>
        <v>9615014</v>
      </c>
      <c r="I20" s="12">
        <f>INDEX('ETF - ZDY (fix)'!$O$2:$AR$103,MATCH('Customed Covered_C Equity (fix)'!$A20,'ETF - ZDY (fix)'!$A$2:$A$105,0),MATCH('Customed Covered_C Equity (fix)'!I$1,'ETF - ZDY (fix)'!$O$1:$AR$1,0))</f>
        <v>329734994185.91998</v>
      </c>
      <c r="J20" s="12">
        <f>INDEX('ETF - ZDY (fix)'!$O$2:$AR$103,MATCH('Customed Covered_C Equity (fix)'!$A20,'ETF - ZDY (fix)'!$A$2:$A$105,0),MATCH('Customed Covered_C Equity (fix)'!J$1,'ETF - ZDY (fix)'!$O$1:$AR$1,0))</f>
        <v>398987.99418591999</v>
      </c>
      <c r="K20" s="12">
        <f>INDEX('ETF - ZDY (fix)'!$O$2:$AR$103,MATCH('Customed Covered_C Equity (fix)'!$A20,'ETF - ZDY (fix)'!$A$2:$A$105,0),MATCH('Customed Covered_C Equity (fix)'!K$1,'ETF - ZDY (fix)'!$O$1:$AR$1,0))</f>
        <v>3.4143725420092959</v>
      </c>
      <c r="L20" s="12">
        <f>INDEX('ETF - ZDY (fix)'!$O$2:$AR$103,MATCH('Customed Covered_C Equity (fix)'!$A20,'ETF - ZDY (fix)'!$A$2:$A$105,0),MATCH('Customed Covered_C Equity (fix)'!L$1,'ETF - ZDY (fix)'!$O$1:$AR$1,0))</f>
        <v>3.385385521718097</v>
      </c>
      <c r="M20" s="12" t="str">
        <f>INDEX('ETF - ZDY (fix)'!$O$2:$AR$103,MATCH('Customed Covered_C Equity (fix)'!$A20,'ETF - ZDY (fix)'!$A$2:$A$105,0),MATCH('Customed Covered_C Equity (fix)'!M$1,'ETF - ZDY (fix)'!$O$1:$AR$1,0))</f>
        <v>6/10/2022</v>
      </c>
      <c r="N20" s="12" t="str">
        <f>INDEX('ETF - ZDY (fix)'!$O$2:$AR$103,MATCH('Customed Covered_C Equity (fix)'!$A20,'ETF - ZDY (fix)'!$A$2:$A$105,0),MATCH('Customed Covered_C Equity (fix)'!N$1,'ETF - ZDY (fix)'!$O$1:$AR$1,0))</f>
        <v>Regular Cash</v>
      </c>
      <c r="O20" s="12" t="str">
        <f>INDEX('ETF - ZDY (fix)'!$O$2:$AR$103,MATCH('Customed Covered_C Equity (fix)'!$A20,'ETF - ZDY (fix)'!$A$2:$A$105,0),MATCH('Customed Covered_C Equity (fix)'!O$1,'ETF - ZDY (fix)'!$O$1:$AR$1,0))</f>
        <v>AA-</v>
      </c>
      <c r="P20" s="12">
        <f>INDEX('ETF - ZDY (fix)'!$O$2:$AR$103,MATCH('Customed Covered_C Equity (fix)'!$A20,'ETF - ZDY (fix)'!$A$2:$A$105,0),MATCH('Customed Covered_C Equity (fix)'!P$1,'ETF - ZDY (fix)'!$O$1:$AR$1,0))</f>
        <v>8.3583829400460168</v>
      </c>
      <c r="Q20" s="12">
        <f>INDEX('ETF - ZDY (fix)'!$O$2:$AR$103,MATCH('Customed Covered_C Equity (fix)'!$A20,'ETF - ZDY (fix)'!$A$2:$A$105,0),MATCH('Customed Covered_C Equity (fix)'!Q$1,'ETF - ZDY (fix)'!$O$1:$AR$1,0))</f>
        <v>127.44017040471118</v>
      </c>
      <c r="R20" s="12">
        <f>INDEX('ETF - ZDY (fix)'!$O$2:$AR$103,MATCH('Customed Covered_C Equity (fix)'!$A20,'ETF - ZDY (fix)'!$A$2:$A$105,0),MATCH('Customed Covered_C Equity (fix)'!R$1,'ETF - ZDY (fix)'!$O$1:$AR$1,0))</f>
        <v>6.1122956275939941</v>
      </c>
      <c r="S20" s="12">
        <f>INDEX('ETF - ZDY (fix)'!$O$2:$AR$103,MATCH('Customed Covered_C Equity (fix)'!$A20,'ETF - ZDY (fix)'!$A$2:$A$105,0),MATCH('Customed Covered_C Equity (fix)'!S$1,'ETF - ZDY (fix)'!$O$1:$AR$1,0))</f>
        <v>0</v>
      </c>
      <c r="T20" s="12">
        <f>INDEX('ETF - ZDY (fix)'!$O$2:$AR$103,MATCH('Customed Covered_C Equity (fix)'!$A20,'ETF - ZDY (fix)'!$A$2:$A$105,0),MATCH('Customed Covered_C Equity (fix)'!T$1,'ETF - ZDY (fix)'!$O$1:$AR$1,0))</f>
        <v>0</v>
      </c>
      <c r="U20" s="12">
        <f>INDEX('ETF - ZDY (fix)'!$O$2:$AR$103,MATCH('Customed Covered_C Equity (fix)'!$A20,'ETF - ZDY (fix)'!$A$2:$A$105,0),MATCH('Customed Covered_C Equity (fix)'!U$1,'ETF - ZDY (fix)'!$O$1:$AR$1,0))</f>
        <v>1176.797583081571</v>
      </c>
      <c r="V20" s="12">
        <f>INDEX('ETF - ZDY (fix)'!$O$2:$AR$103,MATCH('Customed Covered_C Equity (fix)'!$A20,'ETF - ZDY (fix)'!$A$2:$A$105,0),MATCH('Customed Covered_C Equity (fix)'!V$1,'ETF - ZDY (fix)'!$O$1:$AR$1,0))</f>
        <v>40.153043866539981</v>
      </c>
      <c r="W20" s="12">
        <f>INDEX('ETF - ZDY (fix)'!$O$2:$AR$103,MATCH('Customed Covered_C Equity (fix)'!$A20,'ETF - ZDY (fix)'!$A$2:$A$105,0),MATCH('Customed Covered_C Equity (fix)'!W$1,'ETF - ZDY (fix)'!$O$1:$AR$1,0))</f>
        <v>34.052291280494543</v>
      </c>
      <c r="X20" s="12">
        <f>INDEX('ETF - ZDY (fix)'!$O$2:$AR$103,MATCH('Customed Covered_C Equity (fix)'!$A20,'ETF - ZDY (fix)'!$A$2:$A$105,0),MATCH('Customed Covered_C Equity (fix)'!X$1,'ETF - ZDY (fix)'!$O$1:$AR$1,0))</f>
        <v>34.052291280494543</v>
      </c>
      <c r="Y20" s="12">
        <f>INDEX('ETF - ZDY (fix)'!$O$2:$AR$103,MATCH('Customed Covered_C Equity (fix)'!$A20,'ETF - ZDY (fix)'!$A$2:$A$105,0),MATCH('Customed Covered_C Equity (fix)'!Y$1,'ETF - ZDY (fix)'!$O$1:$AR$1,0))</f>
        <v>27.447993286036787</v>
      </c>
      <c r="Z20" s="12">
        <f>INDEX('ETF - ZDY (fix)'!$O$2:$AR$103,MATCH('Customed Covered_C Equity (fix)'!$A20,'ETF - ZDY (fix)'!$A$2:$A$105,0),MATCH('Customed Covered_C Equity (fix)'!Z$1,'ETF - ZDY (fix)'!$O$1:$AR$1,0))</f>
        <v>45.741729999999997</v>
      </c>
    </row>
    <row r="21" spans="1:26" x14ac:dyDescent="0.2">
      <c r="A21" t="s">
        <v>65</v>
      </c>
      <c r="B21" s="28">
        <v>2.0356692534019589</v>
      </c>
      <c r="C21" s="18" t="s">
        <v>449</v>
      </c>
      <c r="D21" s="12">
        <f>VLOOKUP($A21,'ETF - ZDY (fix)'!$A:$AR,44,0)</f>
        <v>52.660921061587381</v>
      </c>
      <c r="E21" s="78">
        <f t="shared" si="0"/>
        <v>2.0356692534019588E-2</v>
      </c>
      <c r="F21" s="12" t="str">
        <f>INDEX('ETF - ZDY (fix)'!$O$2:$AR$103,MATCH('Customed Covered_C Equity (fix)'!$A21,'ETF - ZDY (fix)'!$A$2:$A$105,0),MATCH('Customed Covered_C Equity (fix)'!F$1,'ETF - ZDY (fix)'!$O$1:$AR$1,0))</f>
        <v>Prudential Financial Inc</v>
      </c>
      <c r="G21" s="12">
        <f>INDEX('ETF - ZDY (fix)'!$O$2:$AR$103,MATCH('Customed Covered_C Equity (fix)'!$A21,'ETF - ZDY (fix)'!$A$2:$A$105,0),MATCH('Customed Covered_C Equity (fix)'!G$1,'ETF - ZDY (fix)'!$O$1:$AR$1,0))</f>
        <v>98.7</v>
      </c>
      <c r="H21" s="12">
        <f>INDEX('ETF - ZDY (fix)'!$O$2:$AR$103,MATCH('Customed Covered_C Equity (fix)'!$A21,'ETF - ZDY (fix)'!$A$2:$A$105,0),MATCH('Customed Covered_C Equity (fix)'!H$1,'ETF - ZDY (fix)'!$O$1:$AR$1,0))</f>
        <v>3614234</v>
      </c>
      <c r="I21" s="12">
        <f>INDEX('ETF - ZDY (fix)'!$O$2:$AR$103,MATCH('Customed Covered_C Equity (fix)'!$A21,'ETF - ZDY (fix)'!$A$2:$A$105,0),MATCH('Customed Covered_C Equity (fix)'!I$1,'ETF - ZDY (fix)'!$O$1:$AR$1,0))</f>
        <v>37012500000</v>
      </c>
      <c r="J21" s="12">
        <f>INDEX('ETF - ZDY (fix)'!$O$2:$AR$103,MATCH('Customed Covered_C Equity (fix)'!$A21,'ETF - ZDY (fix)'!$A$2:$A$105,0),MATCH('Customed Covered_C Equity (fix)'!J$1,'ETF - ZDY (fix)'!$O$1:$AR$1,0))</f>
        <v>899083.5</v>
      </c>
      <c r="K21" s="12">
        <f>INDEX('ETF - ZDY (fix)'!$O$2:$AR$103,MATCH('Customed Covered_C Equity (fix)'!$A21,'ETF - ZDY (fix)'!$A$2:$A$105,0),MATCH('Customed Covered_C Equity (fix)'!K$1,'ETF - ZDY (fix)'!$O$1:$AR$1,0))</f>
        <v>4.9189463019250255</v>
      </c>
      <c r="L21" s="12">
        <f>INDEX('ETF - ZDY (fix)'!$O$2:$AR$103,MATCH('Customed Covered_C Equity (fix)'!$A21,'ETF - ZDY (fix)'!$A$2:$A$105,0),MATCH('Customed Covered_C Equity (fix)'!L$1,'ETF - ZDY (fix)'!$O$1:$AR$1,0))</f>
        <v>4.8632220777455553</v>
      </c>
      <c r="M21" s="12" t="str">
        <f>INDEX('ETF - ZDY (fix)'!$O$2:$AR$103,MATCH('Customed Covered_C Equity (fix)'!$A21,'ETF - ZDY (fix)'!$A$2:$A$105,0),MATCH('Customed Covered_C Equity (fix)'!M$1,'ETF - ZDY (fix)'!$O$1:$AR$1,0))</f>
        <v>6/16/2022</v>
      </c>
      <c r="N21" s="12" t="str">
        <f>INDEX('ETF - ZDY (fix)'!$O$2:$AR$103,MATCH('Customed Covered_C Equity (fix)'!$A21,'ETF - ZDY (fix)'!$A$2:$A$105,0),MATCH('Customed Covered_C Equity (fix)'!N$1,'ETF - ZDY (fix)'!$O$1:$AR$1,0))</f>
        <v>Regular Cash</v>
      </c>
      <c r="O21" s="12" t="str">
        <f>INDEX('ETF - ZDY (fix)'!$O$2:$AR$103,MATCH('Customed Covered_C Equity (fix)'!$A21,'ETF - ZDY (fix)'!$A$2:$A$105,0),MATCH('Customed Covered_C Equity (fix)'!O$1,'ETF - ZDY (fix)'!$O$1:$AR$1,0))</f>
        <v>A</v>
      </c>
      <c r="P21" s="12">
        <f>INDEX('ETF - ZDY (fix)'!$O$2:$AR$103,MATCH('Customed Covered_C Equity (fix)'!$A21,'ETF - ZDY (fix)'!$A$2:$A$105,0),MATCH('Customed Covered_C Equity (fix)'!P$1,'ETF - ZDY (fix)'!$O$1:$AR$1,0))</f>
        <v>0.54499239923241771</v>
      </c>
      <c r="Q21" s="12">
        <f>INDEX('ETF - ZDY (fix)'!$O$2:$AR$103,MATCH('Customed Covered_C Equity (fix)'!$A21,'ETF - ZDY (fix)'!$A$2:$A$105,0),MATCH('Customed Covered_C Equity (fix)'!Q$1,'ETF - ZDY (fix)'!$O$1:$AR$1,0))</f>
        <v>0</v>
      </c>
      <c r="R21" s="12">
        <f>INDEX('ETF - ZDY (fix)'!$O$2:$AR$103,MATCH('Customed Covered_C Equity (fix)'!$A21,'ETF - ZDY (fix)'!$A$2:$A$105,0),MATCH('Customed Covered_C Equity (fix)'!R$1,'ETF - ZDY (fix)'!$O$1:$AR$1,0))</f>
        <v>7.9154801368713379</v>
      </c>
      <c r="S21" s="12">
        <f>INDEX('ETF - ZDY (fix)'!$O$2:$AR$103,MATCH('Customed Covered_C Equity (fix)'!$A21,'ETF - ZDY (fix)'!$A$2:$A$105,0),MATCH('Customed Covered_C Equity (fix)'!S$1,'ETF - ZDY (fix)'!$O$1:$AR$1,0))</f>
        <v>0</v>
      </c>
      <c r="T21" s="12">
        <f>INDEX('ETF - ZDY (fix)'!$O$2:$AR$103,MATCH('Customed Covered_C Equity (fix)'!$A21,'ETF - ZDY (fix)'!$A$2:$A$105,0),MATCH('Customed Covered_C Equity (fix)'!T$1,'ETF - ZDY (fix)'!$O$1:$AR$1,0))</f>
        <v>0</v>
      </c>
      <c r="U21" s="12">
        <f>INDEX('ETF - ZDY (fix)'!$O$2:$AR$103,MATCH('Customed Covered_C Equity (fix)'!$A21,'ETF - ZDY (fix)'!$A$2:$A$105,0),MATCH('Customed Covered_C Equity (fix)'!U$1,'ETF - ZDY (fix)'!$O$1:$AR$1,0))</f>
        <v>17.256214149139581</v>
      </c>
      <c r="V21" s="12">
        <f>INDEX('ETF - ZDY (fix)'!$O$2:$AR$103,MATCH('Customed Covered_C Equity (fix)'!$A21,'ETF - ZDY (fix)'!$A$2:$A$105,0),MATCH('Customed Covered_C Equity (fix)'!V$1,'ETF - ZDY (fix)'!$O$1:$AR$1,0))</f>
        <v>27.689530320101458</v>
      </c>
      <c r="W21" s="12">
        <f>INDEX('ETF - ZDY (fix)'!$O$2:$AR$103,MATCH('Customed Covered_C Equity (fix)'!$A21,'ETF - ZDY (fix)'!$A$2:$A$105,0),MATCH('Customed Covered_C Equity (fix)'!W$1,'ETF - ZDY (fix)'!$O$1:$AR$1,0))</f>
        <v>30.609417958134937</v>
      </c>
      <c r="X21" s="12">
        <f>INDEX('ETF - ZDY (fix)'!$O$2:$AR$103,MATCH('Customed Covered_C Equity (fix)'!$A21,'ETF - ZDY (fix)'!$A$2:$A$105,0),MATCH('Customed Covered_C Equity (fix)'!X$1,'ETF - ZDY (fix)'!$O$1:$AR$1,0))</f>
        <v>30.609417958134937</v>
      </c>
      <c r="Y21" s="12">
        <f>INDEX('ETF - ZDY (fix)'!$O$2:$AR$103,MATCH('Customed Covered_C Equity (fix)'!$A21,'ETF - ZDY (fix)'!$A$2:$A$105,0),MATCH('Customed Covered_C Equity (fix)'!Y$1,'ETF - ZDY (fix)'!$O$1:$AR$1,0))</f>
        <v>27.104768136074846</v>
      </c>
      <c r="Z21" s="12">
        <f>INDEX('ETF - ZDY (fix)'!$O$2:$AR$103,MATCH('Customed Covered_C Equity (fix)'!$A21,'ETF - ZDY (fix)'!$A$2:$A$105,0),MATCH('Customed Covered_C Equity (fix)'!Z$1,'ETF - ZDY (fix)'!$O$1:$AR$1,0))</f>
        <v>-6.7486730000000001</v>
      </c>
    </row>
    <row r="22" spans="1:26" x14ac:dyDescent="0.2">
      <c r="A22" t="s">
        <v>42</v>
      </c>
      <c r="B22" s="28">
        <v>2.7876911650067817</v>
      </c>
      <c r="C22" s="18" t="s">
        <v>449</v>
      </c>
      <c r="D22" s="12">
        <f>VLOOKUP($A22,'ETF - ZDY (fix)'!$A:$AR,44,0)</f>
        <v>47.661424107896899</v>
      </c>
      <c r="E22" s="78">
        <f t="shared" si="0"/>
        <v>2.7876911650067816E-2</v>
      </c>
      <c r="F22" s="12" t="str">
        <f>INDEX('ETF - ZDY (fix)'!$O$2:$AR$103,MATCH('Customed Covered_C Equity (fix)'!$A22,'ETF - ZDY (fix)'!$A$2:$A$105,0),MATCH('Customed Covered_C Equity (fix)'!F$1,'ETF - ZDY (fix)'!$O$1:$AR$1,0))</f>
        <v>Morgan Stanley</v>
      </c>
      <c r="G22" s="12">
        <f>INDEX('ETF - ZDY (fix)'!$O$2:$AR$103,MATCH('Customed Covered_C Equity (fix)'!$A22,'ETF - ZDY (fix)'!$A$2:$A$105,0),MATCH('Customed Covered_C Equity (fix)'!G$1,'ETF - ZDY (fix)'!$O$1:$AR$1,0))</f>
        <v>79.37</v>
      </c>
      <c r="H22" s="12">
        <f>INDEX('ETF - ZDY (fix)'!$O$2:$AR$103,MATCH('Customed Covered_C Equity (fix)'!$A22,'ETF - ZDY (fix)'!$A$2:$A$105,0),MATCH('Customed Covered_C Equity (fix)'!H$1,'ETF - ZDY (fix)'!$O$1:$AR$1,0))</f>
        <v>8705000</v>
      </c>
      <c r="I22" s="12">
        <f>INDEX('ETF - ZDY (fix)'!$O$2:$AR$103,MATCH('Customed Covered_C Equity (fix)'!$A22,'ETF - ZDY (fix)'!$A$2:$A$105,0),MATCH('Customed Covered_C Equity (fix)'!I$1,'ETF - ZDY (fix)'!$O$1:$AR$1,0))</f>
        <v>138840675762.83002</v>
      </c>
      <c r="J22" s="12">
        <f>INDEX('ETF - ZDY (fix)'!$O$2:$AR$103,MATCH('Customed Covered_C Equity (fix)'!$A22,'ETF - ZDY (fix)'!$A$2:$A$105,0),MATCH('Customed Covered_C Equity (fix)'!J$1,'ETF - ZDY (fix)'!$O$1:$AR$1,0))</f>
        <v>1194721.6757628301</v>
      </c>
      <c r="K22" s="12">
        <f>INDEX('ETF - ZDY (fix)'!$O$2:$AR$103,MATCH('Customed Covered_C Equity (fix)'!$A22,'ETF - ZDY (fix)'!$A$2:$A$105,0),MATCH('Customed Covered_C Equity (fix)'!K$1,'ETF - ZDY (fix)'!$O$1:$AR$1,0))</f>
        <v>3.6991306538994584</v>
      </c>
      <c r="L22" s="12">
        <f>INDEX('ETF - ZDY (fix)'!$O$2:$AR$103,MATCH('Customed Covered_C Equity (fix)'!$A22,'ETF - ZDY (fix)'!$A$2:$A$105,0),MATCH('Customed Covered_C Equity (fix)'!L$1,'ETF - ZDY (fix)'!$O$1:$AR$1,0))</f>
        <v>3.5282257463662856</v>
      </c>
      <c r="M22" s="12" t="str">
        <f>INDEX('ETF - ZDY (fix)'!$O$2:$AR$103,MATCH('Customed Covered_C Equity (fix)'!$A22,'ETF - ZDY (fix)'!$A$2:$A$105,0),MATCH('Customed Covered_C Equity (fix)'!M$1,'ETF - ZDY (fix)'!$O$1:$AR$1,0))</f>
        <v>5/13/2022</v>
      </c>
      <c r="N22" s="12" t="str">
        <f>INDEX('ETF - ZDY (fix)'!$O$2:$AR$103,MATCH('Customed Covered_C Equity (fix)'!$A22,'ETF - ZDY (fix)'!$A$2:$A$105,0),MATCH('Customed Covered_C Equity (fix)'!N$1,'ETF - ZDY (fix)'!$O$1:$AR$1,0))</f>
        <v>Regular Cash</v>
      </c>
      <c r="O22" s="12" t="str">
        <f>INDEX('ETF - ZDY (fix)'!$O$2:$AR$103,MATCH('Customed Covered_C Equity (fix)'!$A22,'ETF - ZDY (fix)'!$A$2:$A$105,0),MATCH('Customed Covered_C Equity (fix)'!O$1,'ETF - ZDY (fix)'!$O$1:$AR$1,0))</f>
        <v>A-</v>
      </c>
      <c r="P22" s="12">
        <f>INDEX('ETF - ZDY (fix)'!$O$2:$AR$103,MATCH('Customed Covered_C Equity (fix)'!$A22,'ETF - ZDY (fix)'!$A$2:$A$105,0),MATCH('Customed Covered_C Equity (fix)'!P$1,'ETF - ZDY (fix)'!$O$1:$AR$1,0))</f>
        <v>1.2246929342861523</v>
      </c>
      <c r="Q22" s="12">
        <f>INDEX('ETF - ZDY (fix)'!$O$2:$AR$103,MATCH('Customed Covered_C Equity (fix)'!$A22,'ETF - ZDY (fix)'!$A$2:$A$105,0),MATCH('Customed Covered_C Equity (fix)'!Q$1,'ETF - ZDY (fix)'!$O$1:$AR$1,0))</f>
        <v>14.491291185890406</v>
      </c>
      <c r="R22" s="12">
        <f>INDEX('ETF - ZDY (fix)'!$O$2:$AR$103,MATCH('Customed Covered_C Equity (fix)'!$A22,'ETF - ZDY (fix)'!$A$2:$A$105,0),MATCH('Customed Covered_C Equity (fix)'!R$1,'ETF - ZDY (fix)'!$O$1:$AR$1,0))</f>
        <v>32.635238647460938</v>
      </c>
      <c r="S22" s="12">
        <f>INDEX('ETF - ZDY (fix)'!$O$2:$AR$103,MATCH('Customed Covered_C Equity (fix)'!$A22,'ETF - ZDY (fix)'!$A$2:$A$105,0),MATCH('Customed Covered_C Equity (fix)'!S$1,'ETF - ZDY (fix)'!$O$1:$AR$1,0))</f>
        <v>36.722444525281922</v>
      </c>
      <c r="T22" s="12">
        <f>INDEX('ETF - ZDY (fix)'!$O$2:$AR$103,MATCH('Customed Covered_C Equity (fix)'!$A22,'ETF - ZDY (fix)'!$A$2:$A$105,0),MATCH('Customed Covered_C Equity (fix)'!T$1,'ETF - ZDY (fix)'!$O$1:$AR$1,0))</f>
        <v>24.58015267175573</v>
      </c>
      <c r="U22" s="12">
        <f>INDEX('ETF - ZDY (fix)'!$O$2:$AR$103,MATCH('Customed Covered_C Equity (fix)'!$A22,'ETF - ZDY (fix)'!$A$2:$A$105,0),MATCH('Customed Covered_C Equity (fix)'!U$1,'ETF - ZDY (fix)'!$O$1:$AR$1,0))</f>
        <v>0</v>
      </c>
      <c r="V22" s="12">
        <f>INDEX('ETF - ZDY (fix)'!$O$2:$AR$103,MATCH('Customed Covered_C Equity (fix)'!$A22,'ETF - ZDY (fix)'!$A$2:$A$105,0),MATCH('Customed Covered_C Equity (fix)'!V$1,'ETF - ZDY (fix)'!$O$1:$AR$1,0))</f>
        <v>36.690506625793226</v>
      </c>
      <c r="W22" s="12">
        <f>INDEX('ETF - ZDY (fix)'!$O$2:$AR$103,MATCH('Customed Covered_C Equity (fix)'!$A22,'ETF - ZDY (fix)'!$A$2:$A$105,0),MATCH('Customed Covered_C Equity (fix)'!W$1,'ETF - ZDY (fix)'!$O$1:$AR$1,0))</f>
        <v>35.964463278612072</v>
      </c>
      <c r="X22" s="12">
        <f>INDEX('ETF - ZDY (fix)'!$O$2:$AR$103,MATCH('Customed Covered_C Equity (fix)'!$A22,'ETF - ZDY (fix)'!$A$2:$A$105,0),MATCH('Customed Covered_C Equity (fix)'!X$1,'ETF - ZDY (fix)'!$O$1:$AR$1,0))</f>
        <v>35.964463278612072</v>
      </c>
      <c r="Y22" s="12">
        <f>INDEX('ETF - ZDY (fix)'!$O$2:$AR$103,MATCH('Customed Covered_C Equity (fix)'!$A22,'ETF - ZDY (fix)'!$A$2:$A$105,0),MATCH('Customed Covered_C Equity (fix)'!Y$1,'ETF - ZDY (fix)'!$O$1:$AR$1,0))</f>
        <v>29.573325899563425</v>
      </c>
      <c r="Z22" s="12">
        <f>INDEX('ETF - ZDY (fix)'!$O$2:$AR$103,MATCH('Customed Covered_C Equity (fix)'!$A22,'ETF - ZDY (fix)'!$A$2:$A$105,0),MATCH('Customed Covered_C Equity (fix)'!Z$1,'ETF - ZDY (fix)'!$O$1:$AR$1,0))</f>
        <v>-17.902889999999999</v>
      </c>
    </row>
    <row r="23" spans="1:26" x14ac:dyDescent="0.2">
      <c r="A23" t="s">
        <v>107</v>
      </c>
      <c r="B23" s="28" t="s">
        <v>125</v>
      </c>
      <c r="C23" s="18" t="s">
        <v>449</v>
      </c>
      <c r="D23" s="12">
        <f>VLOOKUP($A23,'ETF - ZDY (fix)'!$A:$AR,44,0)</f>
        <v>37.508010168580483</v>
      </c>
      <c r="E23" s="78">
        <f>(Comparison!$I$21-'Customed Covered_C Equity (fix)'!$E$21-'Customed Covered_C Equity (fix)'!$E$22-'Customed Covered_C Equity (fix)'!$E$26)*'Customed Covered_C Equity (fix)'!D23/SUM('Customed Covered_C Equity (fix)'!$D$23:$D$25)</f>
        <v>4.6255824793758379E-2</v>
      </c>
      <c r="F23" s="12" t="str">
        <f>INDEX('ETF - ZDY (fix)'!$O$2:$AR$103,MATCH('Customed Covered_C Equity (fix)'!$A23,'ETF - ZDY (fix)'!$A$2:$A$105,0),MATCH('Customed Covered_C Equity (fix)'!F$1,'ETF - ZDY (fix)'!$O$1:$AR$1,0))</f>
        <v>US Bancorp</v>
      </c>
      <c r="G23" s="12">
        <f>INDEX('ETF - ZDY (fix)'!$O$2:$AR$103,MATCH('Customed Covered_C Equity (fix)'!$A23,'ETF - ZDY (fix)'!$A$2:$A$105,0),MATCH('Customed Covered_C Equity (fix)'!G$1,'ETF - ZDY (fix)'!$O$1:$AR$1,0))</f>
        <v>49.21</v>
      </c>
      <c r="H23" s="12">
        <f>INDEX('ETF - ZDY (fix)'!$O$2:$AR$103,MATCH('Customed Covered_C Equity (fix)'!$A23,'ETF - ZDY (fix)'!$A$2:$A$105,0),MATCH('Customed Covered_C Equity (fix)'!H$1,'ETF - ZDY (fix)'!$O$1:$AR$1,0))</f>
        <v>8463807</v>
      </c>
      <c r="I23" s="12">
        <f>INDEX('ETF - ZDY (fix)'!$O$2:$AR$103,MATCH('Customed Covered_C Equity (fix)'!$A23,'ETF - ZDY (fix)'!$A$2:$A$105,0),MATCH('Customed Covered_C Equity (fix)'!I$1,'ETF - ZDY (fix)'!$O$1:$AR$1,0))</f>
        <v>73113272387.820007</v>
      </c>
      <c r="J23" s="12">
        <f>INDEX('ETF - ZDY (fix)'!$O$2:$AR$103,MATCH('Customed Covered_C Equity (fix)'!$A23,'ETF - ZDY (fix)'!$A$2:$A$105,0),MATCH('Customed Covered_C Equity (fix)'!J$1,'ETF - ZDY (fix)'!$O$1:$AR$1,0))</f>
        <v>598055.27238782006</v>
      </c>
      <c r="K23" s="12">
        <f>INDEX('ETF - ZDY (fix)'!$O$2:$AR$103,MATCH('Customed Covered_C Equity (fix)'!$A23,'ETF - ZDY (fix)'!$A$2:$A$105,0),MATCH('Customed Covered_C Equity (fix)'!K$1,'ETF - ZDY (fix)'!$O$1:$AR$1,0))</f>
        <v>3.856939646413331</v>
      </c>
      <c r="L23" s="12">
        <f>INDEX('ETF - ZDY (fix)'!$O$2:$AR$103,MATCH('Customed Covered_C Equity (fix)'!$A23,'ETF - ZDY (fix)'!$A$2:$A$105,0),MATCH('Customed Covered_C Equity (fix)'!L$1,'ETF - ZDY (fix)'!$O$1:$AR$1,0))</f>
        <v>3.7390774911168481</v>
      </c>
      <c r="M23" s="12" t="str">
        <f>INDEX('ETF - ZDY (fix)'!$O$2:$AR$103,MATCH('Customed Covered_C Equity (fix)'!$A23,'ETF - ZDY (fix)'!$A$2:$A$105,0),MATCH('Customed Covered_C Equity (fix)'!M$1,'ETF - ZDY (fix)'!$O$1:$AR$1,0))</f>
        <v>4/15/2022</v>
      </c>
      <c r="N23" s="12" t="str">
        <f>INDEX('ETF - ZDY (fix)'!$O$2:$AR$103,MATCH('Customed Covered_C Equity (fix)'!$A23,'ETF - ZDY (fix)'!$A$2:$A$105,0),MATCH('Customed Covered_C Equity (fix)'!N$1,'ETF - ZDY (fix)'!$O$1:$AR$1,0))</f>
        <v>Regular Cash</v>
      </c>
      <c r="O23" s="12" t="str">
        <f>INDEX('ETF - ZDY (fix)'!$O$2:$AR$103,MATCH('Customed Covered_C Equity (fix)'!$A23,'ETF - ZDY (fix)'!$A$2:$A$105,0),MATCH('Customed Covered_C Equity (fix)'!O$1,'ETF - ZDY (fix)'!$O$1:$AR$1,0))</f>
        <v>A+</v>
      </c>
      <c r="P23" s="12">
        <f>INDEX('ETF - ZDY (fix)'!$O$2:$AR$103,MATCH('Customed Covered_C Equity (fix)'!$A23,'ETF - ZDY (fix)'!$A$2:$A$105,0),MATCH('Customed Covered_C Equity (fix)'!P$1,'ETF - ZDY (fix)'!$O$1:$AR$1,0))</f>
        <v>1.2702957824074561</v>
      </c>
      <c r="Q23" s="12">
        <f>INDEX('ETF - ZDY (fix)'!$O$2:$AR$103,MATCH('Customed Covered_C Equity (fix)'!$A23,'ETF - ZDY (fix)'!$A$2:$A$105,0),MATCH('Customed Covered_C Equity (fix)'!Q$1,'ETF - ZDY (fix)'!$O$1:$AR$1,0))</f>
        <v>0</v>
      </c>
      <c r="R23" s="12">
        <f>INDEX('ETF - ZDY (fix)'!$O$2:$AR$103,MATCH('Customed Covered_C Equity (fix)'!$A23,'ETF - ZDY (fix)'!$A$2:$A$105,0),MATCH('Customed Covered_C Equity (fix)'!R$1,'ETF - ZDY (fix)'!$O$1:$AR$1,0))</f>
        <v>8.4803628921508789</v>
      </c>
      <c r="S23" s="12">
        <f>INDEX('ETF - ZDY (fix)'!$O$2:$AR$103,MATCH('Customed Covered_C Equity (fix)'!$A23,'ETF - ZDY (fix)'!$A$2:$A$105,0),MATCH('Customed Covered_C Equity (fix)'!S$1,'ETF - ZDY (fix)'!$O$1:$AR$1,0))</f>
        <v>60.576729179270011</v>
      </c>
      <c r="T23" s="12">
        <f>INDEX('ETF - ZDY (fix)'!$O$2:$AR$103,MATCH('Customed Covered_C Equity (fix)'!$A23,'ETF - ZDY (fix)'!$A$2:$A$105,0),MATCH('Customed Covered_C Equity (fix)'!T$1,'ETF - ZDY (fix)'!$O$1:$AR$1,0))</f>
        <v>66.993464052287592</v>
      </c>
      <c r="U23" s="12">
        <f>INDEX('ETF - ZDY (fix)'!$O$2:$AR$103,MATCH('Customed Covered_C Equity (fix)'!$A23,'ETF - ZDY (fix)'!$A$2:$A$105,0),MATCH('Customed Covered_C Equity (fix)'!U$1,'ETF - ZDY (fix)'!$O$1:$AR$1,0))</f>
        <v>165.60818083961249</v>
      </c>
      <c r="V23" s="12">
        <f>INDEX('ETF - ZDY (fix)'!$O$2:$AR$103,MATCH('Customed Covered_C Equity (fix)'!$A23,'ETF - ZDY (fix)'!$A$2:$A$105,0),MATCH('Customed Covered_C Equity (fix)'!V$1,'ETF - ZDY (fix)'!$O$1:$AR$1,0))</f>
        <v>25.839561809310922</v>
      </c>
      <c r="W23" s="12">
        <f>INDEX('ETF - ZDY (fix)'!$O$2:$AR$103,MATCH('Customed Covered_C Equity (fix)'!$A23,'ETF - ZDY (fix)'!$A$2:$A$105,0),MATCH('Customed Covered_C Equity (fix)'!W$1,'ETF - ZDY (fix)'!$O$1:$AR$1,0))</f>
        <v>31.364777599326683</v>
      </c>
      <c r="X23" s="12">
        <f>INDEX('ETF - ZDY (fix)'!$O$2:$AR$103,MATCH('Customed Covered_C Equity (fix)'!$A23,'ETF - ZDY (fix)'!$A$2:$A$105,0),MATCH('Customed Covered_C Equity (fix)'!X$1,'ETF - ZDY (fix)'!$O$1:$AR$1,0))</f>
        <v>31.364777599326683</v>
      </c>
      <c r="Y23" s="12">
        <f>INDEX('ETF - ZDY (fix)'!$O$2:$AR$103,MATCH('Customed Covered_C Equity (fix)'!$A23,'ETF - ZDY (fix)'!$A$2:$A$105,0),MATCH('Customed Covered_C Equity (fix)'!Y$1,'ETF - ZDY (fix)'!$O$1:$AR$1,0))</f>
        <v>27.888439802704717</v>
      </c>
      <c r="Z23" s="12">
        <f>INDEX('ETF - ZDY (fix)'!$O$2:$AR$103,MATCH('Customed Covered_C Equity (fix)'!$A23,'ETF - ZDY (fix)'!$A$2:$A$105,0),MATCH('Customed Covered_C Equity (fix)'!Z$1,'ETF - ZDY (fix)'!$O$1:$AR$1,0))</f>
        <v>-11.66062</v>
      </c>
    </row>
    <row r="24" spans="1:26" x14ac:dyDescent="0.2">
      <c r="A24" t="s">
        <v>58</v>
      </c>
      <c r="B24" s="28" t="s">
        <v>125</v>
      </c>
      <c r="C24" s="18" t="s">
        <v>449</v>
      </c>
      <c r="D24" s="12">
        <f>VLOOKUP($A24,'ETF - ZDY (fix)'!$A:$AR,44,0)</f>
        <v>23.176430437326221</v>
      </c>
      <c r="E24" s="78">
        <f>(Comparison!$I$21-'Customed Covered_C Equity (fix)'!$E$21-'Customed Covered_C Equity (fix)'!$E$22-'Customed Covered_C Equity (fix)'!$E$26)*'Customed Covered_C Equity (fix)'!D24/SUM('Customed Covered_C Equity (fix)'!$D$23:$D$25)</f>
        <v>2.8581758958562822E-2</v>
      </c>
      <c r="F24" s="12" t="str">
        <f>INDEX('ETF - ZDY (fix)'!$O$2:$AR$103,MATCH('Customed Covered_C Equity (fix)'!$A24,'ETF - ZDY (fix)'!$A$2:$A$105,0),MATCH('Customed Covered_C Equity (fix)'!F$1,'ETF - ZDY (fix)'!$O$1:$AR$1,0))</f>
        <v>Huntington Bancshares Inc/OH</v>
      </c>
      <c r="G24" s="12">
        <f>INDEX('ETF - ZDY (fix)'!$O$2:$AR$103,MATCH('Customed Covered_C Equity (fix)'!$A24,'ETF - ZDY (fix)'!$A$2:$A$105,0),MATCH('Customed Covered_C Equity (fix)'!G$1,'ETF - ZDY (fix)'!$O$1:$AR$1,0))</f>
        <v>13.02</v>
      </c>
      <c r="H24" s="12">
        <f>INDEX('ETF - ZDY (fix)'!$O$2:$AR$103,MATCH('Customed Covered_C Equity (fix)'!$A24,'ETF - ZDY (fix)'!$A$2:$A$105,0),MATCH('Customed Covered_C Equity (fix)'!H$1,'ETF - ZDY (fix)'!$O$1:$AR$1,0))</f>
        <v>14067504</v>
      </c>
      <c r="I24" s="12">
        <f>INDEX('ETF - ZDY (fix)'!$O$2:$AR$103,MATCH('Customed Covered_C Equity (fix)'!$A24,'ETF - ZDY (fix)'!$A$2:$A$105,0),MATCH('Customed Covered_C Equity (fix)'!I$1,'ETF - ZDY (fix)'!$O$1:$AR$1,0))</f>
        <v>18738054060.18</v>
      </c>
      <c r="J24" s="12">
        <f>INDEX('ETF - ZDY (fix)'!$O$2:$AR$103,MATCH('Customed Covered_C Equity (fix)'!$A24,'ETF - ZDY (fix)'!$A$2:$A$105,0),MATCH('Customed Covered_C Equity (fix)'!J$1,'ETF - ZDY (fix)'!$O$1:$AR$1,0))</f>
        <v>172072.05406018</v>
      </c>
      <c r="K24" s="12">
        <f>INDEX('ETF - ZDY (fix)'!$O$2:$AR$103,MATCH('Customed Covered_C Equity (fix)'!$A24,'ETF - ZDY (fix)'!$A$2:$A$105,0),MATCH('Customed Covered_C Equity (fix)'!K$1,'ETF - ZDY (fix)'!$O$1:$AR$1,0))</f>
        <v>5.0230414746543781</v>
      </c>
      <c r="L24" s="12">
        <f>INDEX('ETF - ZDY (fix)'!$O$2:$AR$103,MATCH('Customed Covered_C Equity (fix)'!$A24,'ETF - ZDY (fix)'!$A$2:$A$105,0),MATCH('Customed Covered_C Equity (fix)'!L$1,'ETF - ZDY (fix)'!$O$1:$AR$1,0))</f>
        <v>4.7619047985282004</v>
      </c>
      <c r="M24" s="12" t="str">
        <f>INDEX('ETF - ZDY (fix)'!$O$2:$AR$103,MATCH('Customed Covered_C Equity (fix)'!$A24,'ETF - ZDY (fix)'!$A$2:$A$105,0),MATCH('Customed Covered_C Equity (fix)'!M$1,'ETF - ZDY (fix)'!$O$1:$AR$1,0))</f>
        <v>7/1/2022</v>
      </c>
      <c r="N24" s="12" t="str">
        <f>INDEX('ETF - ZDY (fix)'!$O$2:$AR$103,MATCH('Customed Covered_C Equity (fix)'!$A24,'ETF - ZDY (fix)'!$A$2:$A$105,0),MATCH('Customed Covered_C Equity (fix)'!N$1,'ETF - ZDY (fix)'!$O$1:$AR$1,0))</f>
        <v>Regular Cash</v>
      </c>
      <c r="O24" s="12" t="str">
        <f>INDEX('ETF - ZDY (fix)'!$O$2:$AR$103,MATCH('Customed Covered_C Equity (fix)'!$A24,'ETF - ZDY (fix)'!$A$2:$A$105,0),MATCH('Customed Covered_C Equity (fix)'!O$1,'ETF - ZDY (fix)'!$O$1:$AR$1,0))</f>
        <v>BBB+</v>
      </c>
      <c r="P24" s="12">
        <f>INDEX('ETF - ZDY (fix)'!$O$2:$AR$103,MATCH('Customed Covered_C Equity (fix)'!$A24,'ETF - ZDY (fix)'!$A$2:$A$105,0),MATCH('Customed Covered_C Equity (fix)'!P$1,'ETF - ZDY (fix)'!$O$1:$AR$1,0))</f>
        <v>0.80826371999577029</v>
      </c>
      <c r="Q24" s="12">
        <f>INDEX('ETF - ZDY (fix)'!$O$2:$AR$103,MATCH('Customed Covered_C Equity (fix)'!$A24,'ETF - ZDY (fix)'!$A$2:$A$105,0),MATCH('Customed Covered_C Equity (fix)'!Q$1,'ETF - ZDY (fix)'!$O$1:$AR$1,0))</f>
        <v>0</v>
      </c>
      <c r="R24" s="12">
        <f>INDEX('ETF - ZDY (fix)'!$O$2:$AR$103,MATCH('Customed Covered_C Equity (fix)'!$A24,'ETF - ZDY (fix)'!$A$2:$A$105,0),MATCH('Customed Covered_C Equity (fix)'!R$1,'ETF - ZDY (fix)'!$O$1:$AR$1,0))</f>
        <v>4.797600269317627</v>
      </c>
      <c r="S24" s="12">
        <f>INDEX('ETF - ZDY (fix)'!$O$2:$AR$103,MATCH('Customed Covered_C Equity (fix)'!$A24,'ETF - ZDY (fix)'!$A$2:$A$105,0),MATCH('Customed Covered_C Equity (fix)'!S$1,'ETF - ZDY (fix)'!$O$1:$AR$1,0))</f>
        <v>58.506731946144434</v>
      </c>
      <c r="T24" s="12">
        <f>INDEX('ETF - ZDY (fix)'!$O$2:$AR$103,MATCH('Customed Covered_C Equity (fix)'!$A24,'ETF - ZDY (fix)'!$A$2:$A$105,0),MATCH('Customed Covered_C Equity (fix)'!T$1,'ETF - ZDY (fix)'!$O$1:$AR$1,0))</f>
        <v>28.169014084507054</v>
      </c>
      <c r="U24" s="12">
        <f>INDEX('ETF - ZDY (fix)'!$O$2:$AR$103,MATCH('Customed Covered_C Equity (fix)'!$A24,'ETF - ZDY (fix)'!$A$2:$A$105,0),MATCH('Customed Covered_C Equity (fix)'!U$1,'ETF - ZDY (fix)'!$O$1:$AR$1,0))</f>
        <v>50.747508305647841</v>
      </c>
      <c r="V24" s="12">
        <f>INDEX('ETF - ZDY (fix)'!$O$2:$AR$103,MATCH('Customed Covered_C Equity (fix)'!$A24,'ETF - ZDY (fix)'!$A$2:$A$105,0),MATCH('Customed Covered_C Equity (fix)'!V$1,'ETF - ZDY (fix)'!$O$1:$AR$1,0))</f>
        <v>31.150193482579585</v>
      </c>
      <c r="W24" s="12">
        <f>INDEX('ETF - ZDY (fix)'!$O$2:$AR$103,MATCH('Customed Covered_C Equity (fix)'!$A24,'ETF - ZDY (fix)'!$A$2:$A$105,0),MATCH('Customed Covered_C Equity (fix)'!W$1,'ETF - ZDY (fix)'!$O$1:$AR$1,0))</f>
        <v>37.503719376885705</v>
      </c>
      <c r="X24" s="12">
        <f>INDEX('ETF - ZDY (fix)'!$O$2:$AR$103,MATCH('Customed Covered_C Equity (fix)'!$A24,'ETF - ZDY (fix)'!$A$2:$A$105,0),MATCH('Customed Covered_C Equity (fix)'!X$1,'ETF - ZDY (fix)'!$O$1:$AR$1,0))</f>
        <v>37.503719376885705</v>
      </c>
      <c r="Y24" s="12">
        <f>INDEX('ETF - ZDY (fix)'!$O$2:$AR$103,MATCH('Customed Covered_C Equity (fix)'!$A24,'ETF - ZDY (fix)'!$A$2:$A$105,0),MATCH('Customed Covered_C Equity (fix)'!Y$1,'ETF - ZDY (fix)'!$O$1:$AR$1,0))</f>
        <v>33.208084557800326</v>
      </c>
      <c r="Z24" s="12">
        <f>INDEX('ETF - ZDY (fix)'!$O$2:$AR$103,MATCH('Customed Covered_C Equity (fix)'!$A24,'ETF - ZDY (fix)'!$A$2:$A$105,0),MATCH('Customed Covered_C Equity (fix)'!Z$1,'ETF - ZDY (fix)'!$O$1:$AR$1,0))</f>
        <v>-14.70261</v>
      </c>
    </row>
    <row r="25" spans="1:26" x14ac:dyDescent="0.2">
      <c r="A25" t="s">
        <v>76</v>
      </c>
      <c r="B25" s="28" t="s">
        <v>125</v>
      </c>
      <c r="C25" s="18" t="s">
        <v>449</v>
      </c>
      <c r="D25" s="12">
        <f>VLOOKUP($A25,'ETF - ZDY (fix)'!$A:$AR,44,0)</f>
        <v>20.327214120459939</v>
      </c>
      <c r="E25" s="78">
        <f>(Comparison!$I$21-'Customed Covered_C Equity (fix)'!$E$21-'Customed Covered_C Equity (fix)'!$E$22-'Customed Covered_C Equity (fix)'!$E$26)*'Customed Covered_C Equity (fix)'!D25/SUM('Customed Covered_C Equity (fix)'!$D$23:$D$25)</f>
        <v>2.5068033486053382E-2</v>
      </c>
      <c r="F25" s="12" t="str">
        <f>INDEX('ETF - ZDY (fix)'!$O$2:$AR$103,MATCH('Customed Covered_C Equity (fix)'!$A25,'ETF - ZDY (fix)'!$A$2:$A$105,0),MATCH('Customed Covered_C Equity (fix)'!F$1,'ETF - ZDY (fix)'!$O$1:$AR$1,0))</f>
        <v>Principal Financial Group Inc</v>
      </c>
      <c r="G25" s="12">
        <f>INDEX('ETF - ZDY (fix)'!$O$2:$AR$103,MATCH('Customed Covered_C Equity (fix)'!$A25,'ETF - ZDY (fix)'!$A$2:$A$105,0),MATCH('Customed Covered_C Equity (fix)'!G$1,'ETF - ZDY (fix)'!$O$1:$AR$1,0))</f>
        <v>69.239999999999995</v>
      </c>
      <c r="H25" s="12">
        <f>INDEX('ETF - ZDY (fix)'!$O$2:$AR$103,MATCH('Customed Covered_C Equity (fix)'!$A25,'ETF - ZDY (fix)'!$A$2:$A$105,0),MATCH('Customed Covered_C Equity (fix)'!H$1,'ETF - ZDY (fix)'!$O$1:$AR$1,0))</f>
        <v>2435832</v>
      </c>
      <c r="I25" s="12">
        <f>INDEX('ETF - ZDY (fix)'!$O$2:$AR$103,MATCH('Customed Covered_C Equity (fix)'!$A25,'ETF - ZDY (fix)'!$A$2:$A$105,0),MATCH('Customed Covered_C Equity (fix)'!I$1,'ETF - ZDY (fix)'!$O$1:$AR$1,0))</f>
        <v>17495855877.479996</v>
      </c>
      <c r="J25" s="12">
        <f>INDEX('ETF - ZDY (fix)'!$O$2:$AR$103,MATCH('Customed Covered_C Equity (fix)'!$A25,'ETF - ZDY (fix)'!$A$2:$A$105,0),MATCH('Customed Covered_C Equity (fix)'!J$1,'ETF - ZDY (fix)'!$O$1:$AR$1,0))</f>
        <v>306068.15587747999</v>
      </c>
      <c r="K25" s="12">
        <f>INDEX('ETF - ZDY (fix)'!$O$2:$AR$103,MATCH('Customed Covered_C Equity (fix)'!$A25,'ETF - ZDY (fix)'!$A$2:$A$105,0),MATCH('Customed Covered_C Equity (fix)'!K$1,'ETF - ZDY (fix)'!$O$1:$AR$1,0))</f>
        <v>3.8734835355285964</v>
      </c>
      <c r="L25" s="12">
        <f>INDEX('ETF - ZDY (fix)'!$O$2:$AR$103,MATCH('Customed Covered_C Equity (fix)'!$A25,'ETF - ZDY (fix)'!$A$2:$A$105,0),MATCH('Customed Covered_C Equity (fix)'!L$1,'ETF - ZDY (fix)'!$O$1:$AR$1,0))</f>
        <v>3.6972847238294935</v>
      </c>
      <c r="M25" s="12" t="str">
        <f>INDEX('ETF - ZDY (fix)'!$O$2:$AR$103,MATCH('Customed Covered_C Equity (fix)'!$A25,'ETF - ZDY (fix)'!$A$2:$A$105,0),MATCH('Customed Covered_C Equity (fix)'!M$1,'ETF - ZDY (fix)'!$O$1:$AR$1,0))</f>
        <v>6/24/2022</v>
      </c>
      <c r="N25" s="12" t="str">
        <f>INDEX('ETF - ZDY (fix)'!$O$2:$AR$103,MATCH('Customed Covered_C Equity (fix)'!$A25,'ETF - ZDY (fix)'!$A$2:$A$105,0),MATCH('Customed Covered_C Equity (fix)'!N$1,'ETF - ZDY (fix)'!$O$1:$AR$1,0))</f>
        <v>Regular Cash</v>
      </c>
      <c r="O25" s="12" t="str">
        <f>INDEX('ETF - ZDY (fix)'!$O$2:$AR$103,MATCH('Customed Covered_C Equity (fix)'!$A25,'ETF - ZDY (fix)'!$A$2:$A$105,0),MATCH('Customed Covered_C Equity (fix)'!O$1,'ETF - ZDY (fix)'!$O$1:$AR$1,0))</f>
        <v>A-</v>
      </c>
      <c r="P25" s="12">
        <f>INDEX('ETF - ZDY (fix)'!$O$2:$AR$103,MATCH('Customed Covered_C Equity (fix)'!$A25,'ETF - ZDY (fix)'!$A$2:$A$105,0),MATCH('Customed Covered_C Equity (fix)'!P$1,'ETF - ZDY (fix)'!$O$1:$AR$1,0))</f>
        <v>0.53466345784573577</v>
      </c>
      <c r="Q25" s="12">
        <f>INDEX('ETF - ZDY (fix)'!$O$2:$AR$103,MATCH('Customed Covered_C Equity (fix)'!$A25,'ETF - ZDY (fix)'!$A$2:$A$105,0),MATCH('Customed Covered_C Equity (fix)'!Q$1,'ETF - ZDY (fix)'!$O$1:$AR$1,0))</f>
        <v>0</v>
      </c>
      <c r="R25" s="12">
        <f>INDEX('ETF - ZDY (fix)'!$O$2:$AR$103,MATCH('Customed Covered_C Equity (fix)'!$A25,'ETF - ZDY (fix)'!$A$2:$A$105,0),MATCH('Customed Covered_C Equity (fix)'!R$1,'ETF - ZDY (fix)'!$O$1:$AR$1,0))</f>
        <v>5.764594554901123</v>
      </c>
      <c r="S25" s="12">
        <f>INDEX('ETF - ZDY (fix)'!$O$2:$AR$103,MATCH('Customed Covered_C Equity (fix)'!$A25,'ETF - ZDY (fix)'!$A$2:$A$105,0),MATCH('Customed Covered_C Equity (fix)'!S$1,'ETF - ZDY (fix)'!$O$1:$AR$1,0))</f>
        <v>22.553374408941107</v>
      </c>
      <c r="T25" s="12">
        <f>INDEX('ETF - ZDY (fix)'!$O$2:$AR$103,MATCH('Customed Covered_C Equity (fix)'!$A25,'ETF - ZDY (fix)'!$A$2:$A$105,0),MATCH('Customed Covered_C Equity (fix)'!T$1,'ETF - ZDY (fix)'!$O$1:$AR$1,0))</f>
        <v>25.196850393700792</v>
      </c>
      <c r="U25" s="12">
        <f>INDEX('ETF - ZDY (fix)'!$O$2:$AR$103,MATCH('Customed Covered_C Equity (fix)'!$A25,'ETF - ZDY (fix)'!$A$2:$A$105,0),MATCH('Customed Covered_C Equity (fix)'!U$1,'ETF - ZDY (fix)'!$O$1:$AR$1,0))</f>
        <v>-14.901647473690002</v>
      </c>
      <c r="V25" s="12">
        <f>INDEX('ETF - ZDY (fix)'!$O$2:$AR$103,MATCH('Customed Covered_C Equity (fix)'!$A25,'ETF - ZDY (fix)'!$A$2:$A$105,0),MATCH('Customed Covered_C Equity (fix)'!V$1,'ETF - ZDY (fix)'!$O$1:$AR$1,0))</f>
        <v>33.919234489854801</v>
      </c>
      <c r="W25" s="12">
        <f>INDEX('ETF - ZDY (fix)'!$O$2:$AR$103,MATCH('Customed Covered_C Equity (fix)'!$A25,'ETF - ZDY (fix)'!$A$2:$A$105,0),MATCH('Customed Covered_C Equity (fix)'!W$1,'ETF - ZDY (fix)'!$O$1:$AR$1,0))</f>
        <v>31.636136761138488</v>
      </c>
      <c r="X25" s="12">
        <f>INDEX('ETF - ZDY (fix)'!$O$2:$AR$103,MATCH('Customed Covered_C Equity (fix)'!$A25,'ETF - ZDY (fix)'!$A$2:$A$105,0),MATCH('Customed Covered_C Equity (fix)'!X$1,'ETF - ZDY (fix)'!$O$1:$AR$1,0))</f>
        <v>31.636136761138488</v>
      </c>
      <c r="Y25" s="12">
        <f>INDEX('ETF - ZDY (fix)'!$O$2:$AR$103,MATCH('Customed Covered_C Equity (fix)'!$A25,'ETF - ZDY (fix)'!$A$2:$A$105,0),MATCH('Customed Covered_C Equity (fix)'!Y$1,'ETF - ZDY (fix)'!$O$1:$AR$1,0))</f>
        <v>29.352755393694313</v>
      </c>
      <c r="Z25" s="12">
        <f>INDEX('ETF - ZDY (fix)'!$O$2:$AR$103,MATCH('Customed Covered_C Equity (fix)'!$A25,'ETF - ZDY (fix)'!$A$2:$A$105,0),MATCH('Customed Covered_C Equity (fix)'!Z$1,'ETF - ZDY (fix)'!$O$1:$AR$1,0))</f>
        <v>-3.346206</v>
      </c>
    </row>
    <row r="26" spans="1:26" x14ac:dyDescent="0.2">
      <c r="A26" t="s">
        <v>40</v>
      </c>
      <c r="B26" s="28">
        <v>2.0290778577538018</v>
      </c>
      <c r="C26" s="18" t="s">
        <v>449</v>
      </c>
      <c r="D26" s="12">
        <f>VLOOKUP($A26,'ETF - ZDY (fix)'!$A:$AR,44,0)</f>
        <v>8.0108913032177682</v>
      </c>
      <c r="E26" s="78">
        <f t="shared" ref="E26:E28" si="1">B26/100</f>
        <v>2.0290778577538016E-2</v>
      </c>
      <c r="F26" s="12" t="str">
        <f>INDEX('ETF - ZDY (fix)'!$O$2:$AR$103,MATCH('Customed Covered_C Equity (fix)'!$A26,'ETF - ZDY (fix)'!$A$2:$A$105,0),MATCH('Customed Covered_C Equity (fix)'!F$1,'ETF - ZDY (fix)'!$O$1:$AR$1,0))</f>
        <v>MetLife Inc</v>
      </c>
      <c r="G26" s="12">
        <f>INDEX('ETF - ZDY (fix)'!$O$2:$AR$103,MATCH('Customed Covered_C Equity (fix)'!$A26,'ETF - ZDY (fix)'!$A$2:$A$105,0),MATCH('Customed Covered_C Equity (fix)'!G$1,'ETF - ZDY (fix)'!$O$1:$AR$1,0))</f>
        <v>62.05</v>
      </c>
      <c r="H26" s="12">
        <f>INDEX('ETF - ZDY (fix)'!$O$2:$AR$103,MATCH('Customed Covered_C Equity (fix)'!$A26,'ETF - ZDY (fix)'!$A$2:$A$105,0),MATCH('Customed Covered_C Equity (fix)'!H$1,'ETF - ZDY (fix)'!$O$1:$AR$1,0))</f>
        <v>5405352</v>
      </c>
      <c r="I26" s="12">
        <f>INDEX('ETF - ZDY (fix)'!$O$2:$AR$103,MATCH('Customed Covered_C Equity (fix)'!$A26,'ETF - ZDY (fix)'!$A$2:$A$105,0),MATCH('Customed Covered_C Equity (fix)'!I$1,'ETF - ZDY (fix)'!$O$1:$AR$1,0))</f>
        <v>50459427708.299995</v>
      </c>
      <c r="J26" s="12">
        <f>INDEX('ETF - ZDY (fix)'!$O$2:$AR$103,MATCH('Customed Covered_C Equity (fix)'!$A26,'ETF - ZDY (fix)'!$A$2:$A$105,0),MATCH('Customed Covered_C Equity (fix)'!J$1,'ETF - ZDY (fix)'!$O$1:$AR$1,0))</f>
        <v>715170.42770830006</v>
      </c>
      <c r="K26" s="12">
        <f>INDEX('ETF - ZDY (fix)'!$O$2:$AR$103,MATCH('Customed Covered_C Equity (fix)'!$A26,'ETF - ZDY (fix)'!$A$2:$A$105,0),MATCH('Customed Covered_C Equity (fix)'!K$1,'ETF - ZDY (fix)'!$O$1:$AR$1,0))</f>
        <v>3.2328767123287676</v>
      </c>
      <c r="L26" s="12">
        <f>INDEX('ETF - ZDY (fix)'!$O$2:$AR$103,MATCH('Customed Covered_C Equity (fix)'!$A26,'ETF - ZDY (fix)'!$A$2:$A$105,0),MATCH('Customed Covered_C Equity (fix)'!L$1,'ETF - ZDY (fix)'!$O$1:$AR$1,0))</f>
        <v>3.2232070910556008</v>
      </c>
      <c r="M26" s="12" t="str">
        <f>INDEX('ETF - ZDY (fix)'!$O$2:$AR$103,MATCH('Customed Covered_C Equity (fix)'!$A26,'ETF - ZDY (fix)'!$A$2:$A$105,0),MATCH('Customed Covered_C Equity (fix)'!M$1,'ETF - ZDY (fix)'!$O$1:$AR$1,0))</f>
        <v>6/14/2022</v>
      </c>
      <c r="N26" s="12" t="str">
        <f>INDEX('ETF - ZDY (fix)'!$O$2:$AR$103,MATCH('Customed Covered_C Equity (fix)'!$A26,'ETF - ZDY (fix)'!$A$2:$A$105,0),MATCH('Customed Covered_C Equity (fix)'!N$1,'ETF - ZDY (fix)'!$O$1:$AR$1,0))</f>
        <v>Regular Cash</v>
      </c>
      <c r="O26" s="12" t="str">
        <f>INDEX('ETF - ZDY (fix)'!$O$2:$AR$103,MATCH('Customed Covered_C Equity (fix)'!$A26,'ETF - ZDY (fix)'!$A$2:$A$105,0),MATCH('Customed Covered_C Equity (fix)'!O$1,'ETF - ZDY (fix)'!$O$1:$AR$1,0))</f>
        <v>A-</v>
      </c>
      <c r="P26" s="12">
        <f>INDEX('ETF - ZDY (fix)'!$O$2:$AR$103,MATCH('Customed Covered_C Equity (fix)'!$A26,'ETF - ZDY (fix)'!$A$2:$A$105,0),MATCH('Customed Covered_C Equity (fix)'!P$1,'ETF - ZDY (fix)'!$O$1:$AR$1,0))</f>
        <v>0.91894909169278061</v>
      </c>
      <c r="Q26" s="12">
        <f>INDEX('ETF - ZDY (fix)'!$O$2:$AR$103,MATCH('Customed Covered_C Equity (fix)'!$A26,'ETF - ZDY (fix)'!$A$2:$A$105,0),MATCH('Customed Covered_C Equity (fix)'!Q$1,'ETF - ZDY (fix)'!$O$1:$AR$1,0))</f>
        <v>0</v>
      </c>
      <c r="R26" s="12">
        <f>INDEX('ETF - ZDY (fix)'!$O$2:$AR$103,MATCH('Customed Covered_C Equity (fix)'!$A26,'ETF - ZDY (fix)'!$A$2:$A$105,0),MATCH('Customed Covered_C Equity (fix)'!R$1,'ETF - ZDY (fix)'!$O$1:$AR$1,0))</f>
        <v>4.5003156661987296</v>
      </c>
      <c r="S26" s="12">
        <f>INDEX('ETF - ZDY (fix)'!$O$2:$AR$103,MATCH('Customed Covered_C Equity (fix)'!$A26,'ETF - ZDY (fix)'!$A$2:$A$105,0),MATCH('Customed Covered_C Equity (fix)'!S$1,'ETF - ZDY (fix)'!$O$1:$AR$1,0))</f>
        <v>21.213242093582394</v>
      </c>
      <c r="T26" s="12">
        <f>INDEX('ETF - ZDY (fix)'!$O$2:$AR$103,MATCH('Customed Covered_C Equity (fix)'!$A26,'ETF - ZDY (fix)'!$A$2:$A$105,0),MATCH('Customed Covered_C Equity (fix)'!T$1,'ETF - ZDY (fix)'!$O$1:$AR$1,0))</f>
        <v>28.671328671328684</v>
      </c>
      <c r="U26" s="12">
        <f>INDEX('ETF - ZDY (fix)'!$O$2:$AR$103,MATCH('Customed Covered_C Equity (fix)'!$A26,'ETF - ZDY (fix)'!$A$2:$A$105,0),MATCH('Customed Covered_C Equity (fix)'!U$1,'ETF - ZDY (fix)'!$O$1:$AR$1,0))</f>
        <v>8.2223558724976371</v>
      </c>
      <c r="V26" s="12">
        <f>INDEX('ETF - ZDY (fix)'!$O$2:$AR$103,MATCH('Customed Covered_C Equity (fix)'!$A26,'ETF - ZDY (fix)'!$A$2:$A$105,0),MATCH('Customed Covered_C Equity (fix)'!V$1,'ETF - ZDY (fix)'!$O$1:$AR$1,0))</f>
        <v>25.200041850247846</v>
      </c>
      <c r="W26" s="12">
        <f>INDEX('ETF - ZDY (fix)'!$O$2:$AR$103,MATCH('Customed Covered_C Equity (fix)'!$A26,'ETF - ZDY (fix)'!$A$2:$A$105,0),MATCH('Customed Covered_C Equity (fix)'!W$1,'ETF - ZDY (fix)'!$O$1:$AR$1,0))</f>
        <v>26.628180433963529</v>
      </c>
      <c r="X26" s="12">
        <f>INDEX('ETF - ZDY (fix)'!$O$2:$AR$103,MATCH('Customed Covered_C Equity (fix)'!$A26,'ETF - ZDY (fix)'!$A$2:$A$105,0),MATCH('Customed Covered_C Equity (fix)'!X$1,'ETF - ZDY (fix)'!$O$1:$AR$1,0))</f>
        <v>26.628180433963529</v>
      </c>
      <c r="Y26" s="12">
        <f>INDEX('ETF - ZDY (fix)'!$O$2:$AR$103,MATCH('Customed Covered_C Equity (fix)'!$A26,'ETF - ZDY (fix)'!$A$2:$A$105,0),MATCH('Customed Covered_C Equity (fix)'!Y$1,'ETF - ZDY (fix)'!$O$1:$AR$1,0))</f>
        <v>26.352857690003301</v>
      </c>
      <c r="Z26" s="12">
        <f>INDEX('ETF - ZDY (fix)'!$O$2:$AR$103,MATCH('Customed Covered_C Equity (fix)'!$A26,'ETF - ZDY (fix)'!$A$2:$A$105,0),MATCH('Customed Covered_C Equity (fix)'!Z$1,'ETF - ZDY (fix)'!$O$1:$AR$1,0))</f>
        <v>0.74958279999999999</v>
      </c>
    </row>
    <row r="27" spans="1:26" x14ac:dyDescent="0.2">
      <c r="A27" t="s">
        <v>52</v>
      </c>
      <c r="B27" s="28">
        <v>2.8120484834296562</v>
      </c>
      <c r="C27" s="18" t="s">
        <v>472</v>
      </c>
      <c r="D27" s="12">
        <f>VLOOKUP($A27,'ETF - ZDY (fix)'!$A:$AR,44,0)</f>
        <v>40.678399453641241</v>
      </c>
      <c r="E27" s="78">
        <f t="shared" si="1"/>
        <v>2.8120484834296564E-2</v>
      </c>
      <c r="F27" s="12" t="str">
        <f>INDEX('ETF - ZDY (fix)'!$O$2:$AR$103,MATCH('Customed Covered_C Equity (fix)'!$A27,'ETF - ZDY (fix)'!$A$2:$A$105,0),MATCH('Customed Covered_C Equity (fix)'!F$1,'ETF - ZDY (fix)'!$O$1:$AR$1,0))</f>
        <v>United Parcel Service Inc</v>
      </c>
      <c r="G27" s="12">
        <f>INDEX('ETF - ZDY (fix)'!$O$2:$AR$103,MATCH('Customed Covered_C Equity (fix)'!$A27,'ETF - ZDY (fix)'!$A$2:$A$105,0),MATCH('Customed Covered_C Equity (fix)'!G$1,'ETF - ZDY (fix)'!$O$1:$AR$1,0))</f>
        <v>171.04</v>
      </c>
      <c r="H27" s="12">
        <f>INDEX('ETF - ZDY (fix)'!$O$2:$AR$103,MATCH('Customed Covered_C Equity (fix)'!$A27,'ETF - ZDY (fix)'!$A$2:$A$105,0),MATCH('Customed Covered_C Equity (fix)'!H$1,'ETF - ZDY (fix)'!$O$1:$AR$1,0))</f>
        <v>3483296</v>
      </c>
      <c r="I27" s="12">
        <f>INDEX('ETF - ZDY (fix)'!$O$2:$AR$103,MATCH('Customed Covered_C Equity (fix)'!$A27,'ETF - ZDY (fix)'!$A$2:$A$105,0),MATCH('Customed Covered_C Equity (fix)'!I$1,'ETF - ZDY (fix)'!$O$1:$AR$1,0))</f>
        <v>149448996161.91998</v>
      </c>
      <c r="J27" s="12">
        <f>INDEX('ETF - ZDY (fix)'!$O$2:$AR$103,MATCH('Customed Covered_C Equity (fix)'!$A27,'ETF - ZDY (fix)'!$A$2:$A$105,0),MATCH('Customed Covered_C Equity (fix)'!J$1,'ETF - ZDY (fix)'!$O$1:$AR$1,0))</f>
        <v>179149.99616191999</v>
      </c>
      <c r="K27" s="12">
        <f>INDEX('ETF - ZDY (fix)'!$O$2:$AR$103,MATCH('Customed Covered_C Equity (fix)'!$A27,'ETF - ZDY (fix)'!$A$2:$A$105,0),MATCH('Customed Covered_C Equity (fix)'!K$1,'ETF - ZDY (fix)'!$O$1:$AR$1,0))</f>
        <v>3.6149438727782974</v>
      </c>
      <c r="L27" s="12">
        <f>INDEX('ETF - ZDY (fix)'!$O$2:$AR$103,MATCH('Customed Covered_C Equity (fix)'!$A27,'ETF - ZDY (fix)'!$A$2:$A$105,0),MATCH('Customed Covered_C Equity (fix)'!L$1,'ETF - ZDY (fix)'!$O$1:$AR$1,0))</f>
        <v>3.5553475958751273</v>
      </c>
      <c r="M27" s="12" t="str">
        <f>INDEX('ETF - ZDY (fix)'!$O$2:$AR$103,MATCH('Customed Covered_C Equity (fix)'!$A27,'ETF - ZDY (fix)'!$A$2:$A$105,0),MATCH('Customed Covered_C Equity (fix)'!M$1,'ETF - ZDY (fix)'!$O$1:$AR$1,0))</f>
        <v>6/2/2022</v>
      </c>
      <c r="N27" s="12" t="str">
        <f>INDEX('ETF - ZDY (fix)'!$O$2:$AR$103,MATCH('Customed Covered_C Equity (fix)'!$A27,'ETF - ZDY (fix)'!$A$2:$A$105,0),MATCH('Customed Covered_C Equity (fix)'!N$1,'ETF - ZDY (fix)'!$O$1:$AR$1,0))</f>
        <v>Regular Cash</v>
      </c>
      <c r="O27" s="12" t="str">
        <f>INDEX('ETF - ZDY (fix)'!$O$2:$AR$103,MATCH('Customed Covered_C Equity (fix)'!$A27,'ETF - ZDY (fix)'!$A$2:$A$105,0),MATCH('Customed Covered_C Equity (fix)'!O$1,'ETF - ZDY (fix)'!$O$1:$AR$1,0))</f>
        <v>A</v>
      </c>
      <c r="P27" s="12">
        <f>INDEX('ETF - ZDY (fix)'!$O$2:$AR$103,MATCH('Customed Covered_C Equity (fix)'!$A27,'ETF - ZDY (fix)'!$A$2:$A$105,0),MATCH('Customed Covered_C Equity (fix)'!P$1,'ETF - ZDY (fix)'!$O$1:$AR$1,0))</f>
        <v>16.128911373430764</v>
      </c>
      <c r="Q27" s="12">
        <f>INDEX('ETF - ZDY (fix)'!$O$2:$AR$103,MATCH('Customed Covered_C Equity (fix)'!$A27,'ETF - ZDY (fix)'!$A$2:$A$105,0),MATCH('Customed Covered_C Equity (fix)'!Q$1,'ETF - ZDY (fix)'!$O$1:$AR$1,0))</f>
        <v>48.670332642206795</v>
      </c>
      <c r="R27" s="12">
        <f>INDEX('ETF - ZDY (fix)'!$O$2:$AR$103,MATCH('Customed Covered_C Equity (fix)'!$A27,'ETF - ZDY (fix)'!$A$2:$A$105,0),MATCH('Customed Covered_C Equity (fix)'!R$1,'ETF - ZDY (fix)'!$O$1:$AR$1,0))</f>
        <v>10.746677398681641</v>
      </c>
      <c r="S27" s="12">
        <f>INDEX('ETF - ZDY (fix)'!$O$2:$AR$103,MATCH('Customed Covered_C Equity (fix)'!$A27,'ETF - ZDY (fix)'!$A$2:$A$105,0),MATCH('Customed Covered_C Equity (fix)'!S$1,'ETF - ZDY (fix)'!$O$1:$AR$1,0))</f>
        <v>859.79151154132535</v>
      </c>
      <c r="T27" s="12">
        <f>INDEX('ETF - ZDY (fix)'!$O$2:$AR$103,MATCH('Customed Covered_C Equity (fix)'!$A27,'ETF - ZDY (fix)'!$A$2:$A$105,0),MATCH('Customed Covered_C Equity (fix)'!T$1,'ETF - ZDY (fix)'!$O$1:$AR$1,0))</f>
        <v>851.61290322580646</v>
      </c>
      <c r="U27" s="12">
        <f>INDEX('ETF - ZDY (fix)'!$O$2:$AR$103,MATCH('Customed Covered_C Equity (fix)'!$A27,'ETF - ZDY (fix)'!$A$2:$A$105,0),MATCH('Customed Covered_C Equity (fix)'!U$1,'ETF - ZDY (fix)'!$O$1:$AR$1,0))</f>
        <v>114.24608678422825</v>
      </c>
      <c r="V27" s="12">
        <f>INDEX('ETF - ZDY (fix)'!$O$2:$AR$103,MATCH('Customed Covered_C Equity (fix)'!$A27,'ETF - ZDY (fix)'!$A$2:$A$105,0),MATCH('Customed Covered_C Equity (fix)'!V$1,'ETF - ZDY (fix)'!$O$1:$AR$1,0))</f>
        <v>35.249823995722501</v>
      </c>
      <c r="W27" s="12">
        <f>INDEX('ETF - ZDY (fix)'!$O$2:$AR$103,MATCH('Customed Covered_C Equity (fix)'!$A27,'ETF - ZDY (fix)'!$A$2:$A$105,0),MATCH('Customed Covered_C Equity (fix)'!W$1,'ETF - ZDY (fix)'!$O$1:$AR$1,0))</f>
        <v>37.767473304777091</v>
      </c>
      <c r="X27" s="12">
        <f>INDEX('ETF - ZDY (fix)'!$O$2:$AR$103,MATCH('Customed Covered_C Equity (fix)'!$A27,'ETF - ZDY (fix)'!$A$2:$A$105,0),MATCH('Customed Covered_C Equity (fix)'!X$1,'ETF - ZDY (fix)'!$O$1:$AR$1,0))</f>
        <v>37.767473304777091</v>
      </c>
      <c r="Y27" s="12">
        <f>INDEX('ETF - ZDY (fix)'!$O$2:$AR$103,MATCH('Customed Covered_C Equity (fix)'!$A27,'ETF - ZDY (fix)'!$A$2:$A$105,0),MATCH('Customed Covered_C Equity (fix)'!Y$1,'ETF - ZDY (fix)'!$O$1:$AR$1,0))</f>
        <v>28.49383548282151</v>
      </c>
      <c r="Z27" s="12">
        <f>INDEX('ETF - ZDY (fix)'!$O$2:$AR$103,MATCH('Customed Covered_C Equity (fix)'!$A27,'ETF - ZDY (fix)'!$A$2:$A$105,0),MATCH('Customed Covered_C Equity (fix)'!Z$1,'ETF - ZDY (fix)'!$O$1:$AR$1,0))</f>
        <v>-18.935980000000001</v>
      </c>
    </row>
    <row r="28" spans="1:26" x14ac:dyDescent="0.2">
      <c r="A28" t="s">
        <v>70</v>
      </c>
      <c r="B28" s="28">
        <v>2.0417389331990554</v>
      </c>
      <c r="C28" s="18" t="s">
        <v>472</v>
      </c>
      <c r="D28" s="12">
        <f>VLOOKUP($A28,'ETF - ZDY (fix)'!$A:$AR,44,0)</f>
        <v>26.953002286074422</v>
      </c>
      <c r="E28" s="78">
        <f t="shared" si="1"/>
        <v>2.0417389331990554E-2</v>
      </c>
      <c r="F28" s="12" t="str">
        <f>INDEX('ETF - ZDY (fix)'!$O$2:$AR$103,MATCH('Customed Covered_C Equity (fix)'!$A28,'ETF - ZDY (fix)'!$A$2:$A$105,0),MATCH('Customed Covered_C Equity (fix)'!F$1,'ETF - ZDY (fix)'!$O$1:$AR$1,0))</f>
        <v>Lockheed Martin Corp</v>
      </c>
      <c r="G28" s="12">
        <f>INDEX('ETF - ZDY (fix)'!$O$2:$AR$103,MATCH('Customed Covered_C Equity (fix)'!$A28,'ETF - ZDY (fix)'!$A$2:$A$105,0),MATCH('Customed Covered_C Equity (fix)'!G$1,'ETF - ZDY (fix)'!$O$1:$AR$1,0))</f>
        <v>424.15</v>
      </c>
      <c r="H28" s="12">
        <f>INDEX('ETF - ZDY (fix)'!$O$2:$AR$103,MATCH('Customed Covered_C Equity (fix)'!$A28,'ETF - ZDY (fix)'!$A$2:$A$105,0),MATCH('Customed Covered_C Equity (fix)'!H$1,'ETF - ZDY (fix)'!$O$1:$AR$1,0))</f>
        <v>1632492</v>
      </c>
      <c r="I28" s="12">
        <f>INDEX('ETF - ZDY (fix)'!$O$2:$AR$103,MATCH('Customed Covered_C Equity (fix)'!$A28,'ETF - ZDY (fix)'!$A$2:$A$105,0),MATCH('Customed Covered_C Equity (fix)'!I$1,'ETF - ZDY (fix)'!$O$1:$AR$1,0))</f>
        <v>112869273022.09998</v>
      </c>
      <c r="J28" s="12">
        <f>INDEX('ETF - ZDY (fix)'!$O$2:$AR$103,MATCH('Customed Covered_C Equity (fix)'!$A28,'ETF - ZDY (fix)'!$A$2:$A$105,0),MATCH('Customed Covered_C Equity (fix)'!J$1,'ETF - ZDY (fix)'!$O$1:$AR$1,0))</f>
        <v>135733.27302209998</v>
      </c>
      <c r="K28" s="12">
        <f>INDEX('ETF - ZDY (fix)'!$O$2:$AR$103,MATCH('Customed Covered_C Equity (fix)'!$A28,'ETF - ZDY (fix)'!$A$2:$A$105,0),MATCH('Customed Covered_C Equity (fix)'!K$1,'ETF - ZDY (fix)'!$O$1:$AR$1,0))</f>
        <v>2.7285158552398916</v>
      </c>
      <c r="L28" s="12">
        <f>INDEX('ETF - ZDY (fix)'!$O$2:$AR$103,MATCH('Customed Covered_C Equity (fix)'!$A28,'ETF - ZDY (fix)'!$A$2:$A$105,0),MATCH('Customed Covered_C Equity (fix)'!L$1,'ETF - ZDY (fix)'!$O$1:$AR$1,0))</f>
        <v>2.6405752232146971</v>
      </c>
      <c r="M28" s="12" t="str">
        <f>INDEX('ETF - ZDY (fix)'!$O$2:$AR$103,MATCH('Customed Covered_C Equity (fix)'!$A28,'ETF - ZDY (fix)'!$A$2:$A$105,0),MATCH('Customed Covered_C Equity (fix)'!M$1,'ETF - ZDY (fix)'!$O$1:$AR$1,0))</f>
        <v>6/24/2022</v>
      </c>
      <c r="N28" s="12" t="str">
        <f>INDEX('ETF - ZDY (fix)'!$O$2:$AR$103,MATCH('Customed Covered_C Equity (fix)'!$A28,'ETF - ZDY (fix)'!$A$2:$A$105,0),MATCH('Customed Covered_C Equity (fix)'!N$1,'ETF - ZDY (fix)'!$O$1:$AR$1,0))</f>
        <v>Regular Cash</v>
      </c>
      <c r="O28" s="12" t="str">
        <f>INDEX('ETF - ZDY (fix)'!$O$2:$AR$103,MATCH('Customed Covered_C Equity (fix)'!$A28,'ETF - ZDY (fix)'!$A$2:$A$105,0),MATCH('Customed Covered_C Equity (fix)'!O$1,'ETF - ZDY (fix)'!$O$1:$AR$1,0))</f>
        <v>A-</v>
      </c>
      <c r="P28" s="12">
        <f>INDEX('ETF - ZDY (fix)'!$O$2:$AR$103,MATCH('Customed Covered_C Equity (fix)'!$A28,'ETF - ZDY (fix)'!$A$2:$A$105,0),MATCH('Customed Covered_C Equity (fix)'!P$1,'ETF - ZDY (fix)'!$O$1:$AR$1,0))</f>
        <v>12.066403100624594</v>
      </c>
      <c r="Q28" s="12">
        <f>INDEX('ETF - ZDY (fix)'!$O$2:$AR$103,MATCH('Customed Covered_C Equity (fix)'!$A28,'ETF - ZDY (fix)'!$A$2:$A$105,0),MATCH('Customed Covered_C Equity (fix)'!Q$1,'ETF - ZDY (fix)'!$O$1:$AR$1,0))</f>
        <v>5.9564832135473074</v>
      </c>
      <c r="R28" s="12">
        <f>INDEX('ETF - ZDY (fix)'!$O$2:$AR$103,MATCH('Customed Covered_C Equity (fix)'!$A28,'ETF - ZDY (fix)'!$A$2:$A$105,0),MATCH('Customed Covered_C Equity (fix)'!R$1,'ETF - ZDY (fix)'!$O$1:$AR$1,0))</f>
        <v>8.7380409240722656</v>
      </c>
      <c r="S28" s="12">
        <f>INDEX('ETF - ZDY (fix)'!$O$2:$AR$103,MATCH('Customed Covered_C Equity (fix)'!$A28,'ETF - ZDY (fix)'!$A$2:$A$105,0),MATCH('Customed Covered_C Equity (fix)'!S$1,'ETF - ZDY (fix)'!$O$1:$AR$1,0))</f>
        <v>-7.5808576028098935</v>
      </c>
      <c r="T28" s="12">
        <f>INDEX('ETF - ZDY (fix)'!$O$2:$AR$103,MATCH('Customed Covered_C Equity (fix)'!$A28,'ETF - ZDY (fix)'!$A$2:$A$105,0),MATCH('Customed Covered_C Equity (fix)'!T$1,'ETF - ZDY (fix)'!$O$1:$AR$1,0))</f>
        <v>-7.1138211382113816</v>
      </c>
      <c r="U28" s="12">
        <f>INDEX('ETF - ZDY (fix)'!$O$2:$AR$103,MATCH('Customed Covered_C Equity (fix)'!$A28,'ETF - ZDY (fix)'!$A$2:$A$105,0),MATCH('Customed Covered_C Equity (fix)'!U$1,'ETF - ZDY (fix)'!$O$1:$AR$1,0))</f>
        <v>19.978182951534986</v>
      </c>
      <c r="V28" s="12">
        <f>INDEX('ETF - ZDY (fix)'!$O$2:$AR$103,MATCH('Customed Covered_C Equity (fix)'!$A28,'ETF - ZDY (fix)'!$A$2:$A$105,0),MATCH('Customed Covered_C Equity (fix)'!V$1,'ETF - ZDY (fix)'!$O$1:$AR$1,0))</f>
        <v>20.699995672564015</v>
      </c>
      <c r="W28" s="12">
        <f>INDEX('ETF - ZDY (fix)'!$O$2:$AR$103,MATCH('Customed Covered_C Equity (fix)'!$A28,'ETF - ZDY (fix)'!$A$2:$A$105,0),MATCH('Customed Covered_C Equity (fix)'!W$1,'ETF - ZDY (fix)'!$O$1:$AR$1,0))</f>
        <v>28.649385889510111</v>
      </c>
      <c r="X28" s="12">
        <f>INDEX('ETF - ZDY (fix)'!$O$2:$AR$103,MATCH('Customed Covered_C Equity (fix)'!$A28,'ETF - ZDY (fix)'!$A$2:$A$105,0),MATCH('Customed Covered_C Equity (fix)'!X$1,'ETF - ZDY (fix)'!$O$1:$AR$1,0))</f>
        <v>28.649385889510111</v>
      </c>
      <c r="Y28" s="12">
        <f>INDEX('ETF - ZDY (fix)'!$O$2:$AR$103,MATCH('Customed Covered_C Equity (fix)'!$A28,'ETF - ZDY (fix)'!$A$2:$A$105,0),MATCH('Customed Covered_C Equity (fix)'!Y$1,'ETF - ZDY (fix)'!$O$1:$AR$1,0))</f>
        <v>22.736954565354509</v>
      </c>
      <c r="Z28" s="12">
        <f>INDEX('ETF - ZDY (fix)'!$O$2:$AR$103,MATCH('Customed Covered_C Equity (fix)'!$A28,'ETF - ZDY (fix)'!$A$2:$A$105,0),MATCH('Customed Covered_C Equity (fix)'!Z$1,'ETF - ZDY (fix)'!$O$1:$AR$1,0))</f>
        <v>20.111329999999999</v>
      </c>
    </row>
    <row r="29" spans="1:26" x14ac:dyDescent="0.2">
      <c r="A29" t="s">
        <v>98</v>
      </c>
      <c r="B29" s="28" t="s">
        <v>125</v>
      </c>
      <c r="C29" s="18" t="s">
        <v>472</v>
      </c>
      <c r="D29" s="12">
        <f>VLOOKUP($A29,'ETF - ZDY (fix)'!$A:$AR,44,0)</f>
        <v>22.945855563275213</v>
      </c>
      <c r="E29" s="78">
        <f>Comparison!I22-'Customed Covered_C Equity (fix)'!E28-'Customed Covered_C Equity (fix)'!E27</f>
        <v>3.6282125833712875E-2</v>
      </c>
      <c r="F29" s="12" t="str">
        <f>INDEX('ETF - ZDY (fix)'!$O$2:$AR$103,MATCH('Customed Covered_C Equity (fix)'!$A29,'ETF - ZDY (fix)'!$A$2:$A$105,0),MATCH('Customed Covered_C Equity (fix)'!F$1,'ETF - ZDY (fix)'!$O$1:$AR$1,0))</f>
        <v>3M Co</v>
      </c>
      <c r="G29" s="12">
        <f>INDEX('ETF - ZDY (fix)'!$O$2:$AR$103,MATCH('Customed Covered_C Equity (fix)'!$A29,'ETF - ZDY (fix)'!$A$2:$A$105,0),MATCH('Customed Covered_C Equity (fix)'!G$1,'ETF - ZDY (fix)'!$O$1:$AR$1,0))</f>
        <v>143.83000000000001</v>
      </c>
      <c r="H29" s="12">
        <f>INDEX('ETF - ZDY (fix)'!$O$2:$AR$103,MATCH('Customed Covered_C Equity (fix)'!$A29,'ETF - ZDY (fix)'!$A$2:$A$105,0),MATCH('Customed Covered_C Equity (fix)'!H$1,'ETF - ZDY (fix)'!$O$1:$AR$1,0))</f>
        <v>4195356</v>
      </c>
      <c r="I29" s="12">
        <f>INDEX('ETF - ZDY (fix)'!$O$2:$AR$103,MATCH('Customed Covered_C Equity (fix)'!$A29,'ETF - ZDY (fix)'!$A$2:$A$105,0),MATCH('Customed Covered_C Equity (fix)'!I$1,'ETF - ZDY (fix)'!$O$1:$AR$1,0))</f>
        <v>81847734251.670013</v>
      </c>
      <c r="J29" s="12">
        <f>INDEX('ETF - ZDY (fix)'!$O$2:$AR$103,MATCH('Customed Covered_C Equity (fix)'!$A29,'ETF - ZDY (fix)'!$A$2:$A$105,0),MATCH('Customed Covered_C Equity (fix)'!J$1,'ETF - ZDY (fix)'!$O$1:$AR$1,0))</f>
        <v>101650.73425167002</v>
      </c>
      <c r="K29" s="12">
        <f>INDEX('ETF - ZDY (fix)'!$O$2:$AR$103,MATCH('Customed Covered_C Equity (fix)'!$A29,'ETF - ZDY (fix)'!$A$2:$A$105,0),MATCH('Customed Covered_C Equity (fix)'!K$1,'ETF - ZDY (fix)'!$O$1:$AR$1,0))</f>
        <v>4.1458666481262592</v>
      </c>
      <c r="L29" s="12">
        <f>INDEX('ETF - ZDY (fix)'!$O$2:$AR$103,MATCH('Customed Covered_C Equity (fix)'!$A29,'ETF - ZDY (fix)'!$A$2:$A$105,0),MATCH('Customed Covered_C Equity (fix)'!L$1,'ETF - ZDY (fix)'!$O$1:$AR$1,0))</f>
        <v>4.1434927962645807</v>
      </c>
      <c r="M29" s="12" t="str">
        <f>INDEX('ETF - ZDY (fix)'!$O$2:$AR$103,MATCH('Customed Covered_C Equity (fix)'!$A29,'ETF - ZDY (fix)'!$A$2:$A$105,0),MATCH('Customed Covered_C Equity (fix)'!M$1,'ETF - ZDY (fix)'!$O$1:$AR$1,0))</f>
        <v>6/12/2022</v>
      </c>
      <c r="N29" s="12" t="str">
        <f>INDEX('ETF - ZDY (fix)'!$O$2:$AR$103,MATCH('Customed Covered_C Equity (fix)'!$A29,'ETF - ZDY (fix)'!$A$2:$A$105,0),MATCH('Customed Covered_C Equity (fix)'!N$1,'ETF - ZDY (fix)'!$O$1:$AR$1,0))</f>
        <v>Regular Cash</v>
      </c>
      <c r="O29" s="12" t="str">
        <f>INDEX('ETF - ZDY (fix)'!$O$2:$AR$103,MATCH('Customed Covered_C Equity (fix)'!$A29,'ETF - ZDY (fix)'!$A$2:$A$105,0),MATCH('Customed Covered_C Equity (fix)'!O$1,'ETF - ZDY (fix)'!$O$1:$AR$1,0))</f>
        <v>A+</v>
      </c>
      <c r="P29" s="12">
        <f>INDEX('ETF - ZDY (fix)'!$O$2:$AR$103,MATCH('Customed Covered_C Equity (fix)'!$A29,'ETF - ZDY (fix)'!$A$2:$A$105,0),MATCH('Customed Covered_C Equity (fix)'!P$1,'ETF - ZDY (fix)'!$O$1:$AR$1,0))</f>
        <v>12.029881227495029</v>
      </c>
      <c r="Q29" s="12">
        <f>INDEX('ETF - ZDY (fix)'!$O$2:$AR$103,MATCH('Customed Covered_C Equity (fix)'!$A29,'ETF - ZDY (fix)'!$A$2:$A$105,0),MATCH('Customed Covered_C Equity (fix)'!Q$1,'ETF - ZDY (fix)'!$O$1:$AR$1,0))</f>
        <v>1.9426751592356688</v>
      </c>
      <c r="R29" s="12">
        <f>INDEX('ETF - ZDY (fix)'!$O$2:$AR$103,MATCH('Customed Covered_C Equity (fix)'!$A29,'ETF - ZDY (fix)'!$A$2:$A$105,0),MATCH('Customed Covered_C Equity (fix)'!R$1,'ETF - ZDY (fix)'!$O$1:$AR$1,0))</f>
        <v>2.4744968414306641</v>
      </c>
      <c r="S29" s="12">
        <f>INDEX('ETF - ZDY (fix)'!$O$2:$AR$103,MATCH('Customed Covered_C Equity (fix)'!$A29,'ETF - ZDY (fix)'!$A$2:$A$105,0),MATCH('Customed Covered_C Equity (fix)'!S$1,'ETF - ZDY (fix)'!$O$1:$AR$1,0))</f>
        <v>8.6621398421728752</v>
      </c>
      <c r="T29" s="12">
        <f>INDEX('ETF - ZDY (fix)'!$O$2:$AR$103,MATCH('Customed Covered_C Equity (fix)'!$A29,'ETF - ZDY (fix)'!$A$2:$A$105,0),MATCH('Customed Covered_C Equity (fix)'!T$1,'ETF - ZDY (fix)'!$O$1:$AR$1,0))</f>
        <v>8.1171119449985927</v>
      </c>
      <c r="U29" s="12">
        <f>INDEX('ETF - ZDY (fix)'!$O$2:$AR$103,MATCH('Customed Covered_C Equity (fix)'!$A29,'ETF - ZDY (fix)'!$A$2:$A$105,0),MATCH('Customed Covered_C Equity (fix)'!U$1,'ETF - ZDY (fix)'!$O$1:$AR$1,0))</f>
        <v>-11.509376890502118</v>
      </c>
      <c r="V29" s="12">
        <f>INDEX('ETF - ZDY (fix)'!$O$2:$AR$103,MATCH('Customed Covered_C Equity (fix)'!$A29,'ETF - ZDY (fix)'!$A$2:$A$105,0),MATCH('Customed Covered_C Equity (fix)'!V$1,'ETF - ZDY (fix)'!$O$1:$AR$1,0))</f>
        <v>28.859833402228354</v>
      </c>
      <c r="W29" s="12">
        <f>INDEX('ETF - ZDY (fix)'!$O$2:$AR$103,MATCH('Customed Covered_C Equity (fix)'!$A29,'ETF - ZDY (fix)'!$A$2:$A$105,0),MATCH('Customed Covered_C Equity (fix)'!W$1,'ETF - ZDY (fix)'!$O$1:$AR$1,0))</f>
        <v>26.404105057528731</v>
      </c>
      <c r="X29" s="12">
        <f>INDEX('ETF - ZDY (fix)'!$O$2:$AR$103,MATCH('Customed Covered_C Equity (fix)'!$A29,'ETF - ZDY (fix)'!$A$2:$A$105,0),MATCH('Customed Covered_C Equity (fix)'!X$1,'ETF - ZDY (fix)'!$O$1:$AR$1,0))</f>
        <v>26.404105057528731</v>
      </c>
      <c r="Y29" s="12">
        <f>INDEX('ETF - ZDY (fix)'!$O$2:$AR$103,MATCH('Customed Covered_C Equity (fix)'!$A29,'ETF - ZDY (fix)'!$A$2:$A$105,0),MATCH('Customed Covered_C Equity (fix)'!Y$1,'ETF - ZDY (fix)'!$O$1:$AR$1,0))</f>
        <v>20.870725452041057</v>
      </c>
      <c r="Z29" s="12">
        <f>INDEX('ETF - ZDY (fix)'!$O$2:$AR$103,MATCH('Customed Covered_C Equity (fix)'!$A29,'ETF - ZDY (fix)'!$A$2:$A$105,0),MATCH('Customed Covered_C Equity (fix)'!Z$1,'ETF - ZDY (fix)'!$O$1:$AR$1,0))</f>
        <v>-17.387460000000001</v>
      </c>
    </row>
    <row r="30" spans="1:26" x14ac:dyDescent="0.2">
      <c r="A30" t="s">
        <v>32</v>
      </c>
      <c r="B30" s="28">
        <v>3.2317262519798446</v>
      </c>
      <c r="C30" s="18" t="s">
        <v>234</v>
      </c>
      <c r="D30" s="12">
        <f>VLOOKUP($A30,'ETF - ZDY (fix)'!$A:$AR,44,0)</f>
        <v>39.477922270803305</v>
      </c>
      <c r="E30" s="78">
        <f t="shared" ref="E30:E34" si="2">B30/100</f>
        <v>3.2317262519798447E-2</v>
      </c>
      <c r="F30" s="12" t="str">
        <f>INDEX('ETF - ZDY (fix)'!$O$2:$AR$103,MATCH('Customed Covered_C Equity (fix)'!$A30,'ETF - ZDY (fix)'!$A$2:$A$105,0),MATCH('Customed Covered_C Equity (fix)'!F$1,'ETF - ZDY (fix)'!$O$1:$AR$1,0))</f>
        <v>International Business Machine</v>
      </c>
      <c r="G30" s="12">
        <f>INDEX('ETF - ZDY (fix)'!$O$2:$AR$103,MATCH('Customed Covered_C Equity (fix)'!$A30,'ETF - ZDY (fix)'!$A$2:$A$105,0),MATCH('Customed Covered_C Equity (fix)'!G$1,'ETF - ZDY (fix)'!$O$1:$AR$1,0))</f>
        <v>128.47999999999999</v>
      </c>
      <c r="H30" s="12">
        <f>INDEX('ETF - ZDY (fix)'!$O$2:$AR$103,MATCH('Customed Covered_C Equity (fix)'!$A30,'ETF - ZDY (fix)'!$A$2:$A$105,0),MATCH('Customed Covered_C Equity (fix)'!H$1,'ETF - ZDY (fix)'!$O$1:$AR$1,0))</f>
        <v>6914458</v>
      </c>
      <c r="I30" s="12">
        <f>INDEX('ETF - ZDY (fix)'!$O$2:$AR$103,MATCH('Customed Covered_C Equity (fix)'!$A30,'ETF - ZDY (fix)'!$A$2:$A$105,0),MATCH('Customed Covered_C Equity (fix)'!I$1,'ETF - ZDY (fix)'!$O$1:$AR$1,0))</f>
        <v>115559450556</v>
      </c>
      <c r="J30" s="12">
        <f>INDEX('ETF - ZDY (fix)'!$O$2:$AR$103,MATCH('Customed Covered_C Equity (fix)'!$A30,'ETF - ZDY (fix)'!$A$2:$A$105,0),MATCH('Customed Covered_C Equity (fix)'!J$1,'ETF - ZDY (fix)'!$O$1:$AR$1,0))</f>
        <v>195552.450556</v>
      </c>
      <c r="K30" s="12">
        <f>INDEX('ETF - ZDY (fix)'!$O$2:$AR$103,MATCH('Customed Covered_C Equity (fix)'!$A30,'ETF - ZDY (fix)'!$A$2:$A$105,0),MATCH('Customed Covered_C Equity (fix)'!K$1,'ETF - ZDY (fix)'!$O$1:$AR$1,0))</f>
        <v>5.1759028642590295</v>
      </c>
      <c r="L30" s="12">
        <f>INDEX('ETF - ZDY (fix)'!$O$2:$AR$103,MATCH('Customed Covered_C Equity (fix)'!$A30,'ETF - ZDY (fix)'!$A$2:$A$105,0),MATCH('Customed Covered_C Equity (fix)'!L$1,'ETF - ZDY (fix)'!$O$1:$AR$1,0))</f>
        <v>5.13698622714241</v>
      </c>
      <c r="M30" s="12" t="str">
        <f>INDEX('ETF - ZDY (fix)'!$O$2:$AR$103,MATCH('Customed Covered_C Equity (fix)'!$A30,'ETF - ZDY (fix)'!$A$2:$A$105,0),MATCH('Customed Covered_C Equity (fix)'!M$1,'ETF - ZDY (fix)'!$O$1:$AR$1,0))</f>
        <v>6/10/2022</v>
      </c>
      <c r="N30" s="12" t="str">
        <f>INDEX('ETF - ZDY (fix)'!$O$2:$AR$103,MATCH('Customed Covered_C Equity (fix)'!$A30,'ETF - ZDY (fix)'!$A$2:$A$105,0),MATCH('Customed Covered_C Equity (fix)'!N$1,'ETF - ZDY (fix)'!$O$1:$AR$1,0))</f>
        <v>Regular Cash</v>
      </c>
      <c r="O30" s="12" t="str">
        <f>INDEX('ETF - ZDY (fix)'!$O$2:$AR$103,MATCH('Customed Covered_C Equity (fix)'!$A30,'ETF - ZDY (fix)'!$A$2:$A$105,0),MATCH('Customed Covered_C Equity (fix)'!O$1,'ETF - ZDY (fix)'!$O$1:$AR$1,0))</f>
        <v>A-</v>
      </c>
      <c r="P30" s="12">
        <f>INDEX('ETF - ZDY (fix)'!$O$2:$AR$103,MATCH('Customed Covered_C Equity (fix)'!$A30,'ETF - ZDY (fix)'!$A$2:$A$105,0),MATCH('Customed Covered_C Equity (fix)'!P$1,'ETF - ZDY (fix)'!$O$1:$AR$1,0))</f>
        <v>3.916226800612975</v>
      </c>
      <c r="Q30" s="12">
        <f>INDEX('ETF - ZDY (fix)'!$O$2:$AR$103,MATCH('Customed Covered_C Equity (fix)'!$A30,'ETF - ZDY (fix)'!$A$2:$A$105,0),MATCH('Customed Covered_C Equity (fix)'!Q$1,'ETF - ZDY (fix)'!$O$1:$AR$1,0))</f>
        <v>15.643397813288479</v>
      </c>
      <c r="R30" s="12">
        <f>INDEX('ETF - ZDY (fix)'!$O$2:$AR$103,MATCH('Customed Covered_C Equity (fix)'!$A30,'ETF - ZDY (fix)'!$A$2:$A$105,0),MATCH('Customed Covered_C Equity (fix)'!R$1,'ETF - ZDY (fix)'!$O$1:$AR$1,0))</f>
        <v>1.248180747032166</v>
      </c>
      <c r="S30" s="12">
        <f>INDEX('ETF - ZDY (fix)'!$O$2:$AR$103,MATCH('Customed Covered_C Equity (fix)'!$A30,'ETF - ZDY (fix)'!$A$2:$A$105,0),MATCH('Customed Covered_C Equity (fix)'!S$1,'ETF - ZDY (fix)'!$O$1:$AR$1,0))</f>
        <v>2.737030411449016</v>
      </c>
      <c r="T30" s="12">
        <f>INDEX('ETF - ZDY (fix)'!$O$2:$AR$103,MATCH('Customed Covered_C Equity (fix)'!$A30,'ETF - ZDY (fix)'!$A$2:$A$105,0),MATCH('Customed Covered_C Equity (fix)'!T$1,'ETF - ZDY (fix)'!$O$1:$AR$1,0))</f>
        <v>19.004524886877824</v>
      </c>
      <c r="U30" s="12">
        <f>INDEX('ETF - ZDY (fix)'!$O$2:$AR$103,MATCH('Customed Covered_C Equity (fix)'!$A30,'ETF - ZDY (fix)'!$A$2:$A$105,0),MATCH('Customed Covered_C Equity (fix)'!U$1,'ETF - ZDY (fix)'!$O$1:$AR$1,0))</f>
        <v>-31.099557096090891</v>
      </c>
      <c r="V30" s="12">
        <f>INDEX('ETF - ZDY (fix)'!$O$2:$AR$103,MATCH('Customed Covered_C Equity (fix)'!$A30,'ETF - ZDY (fix)'!$A$2:$A$105,0),MATCH('Customed Covered_C Equity (fix)'!V$1,'ETF - ZDY (fix)'!$O$1:$AR$1,0))</f>
        <v>36.341489522891123</v>
      </c>
      <c r="W30" s="12">
        <f>INDEX('ETF - ZDY (fix)'!$O$2:$AR$103,MATCH('Customed Covered_C Equity (fix)'!$A30,'ETF - ZDY (fix)'!$A$2:$A$105,0),MATCH('Customed Covered_C Equity (fix)'!W$1,'ETF - ZDY (fix)'!$O$1:$AR$1,0))</f>
        <v>26.894639845262937</v>
      </c>
      <c r="X30" s="12">
        <f>INDEX('ETF - ZDY (fix)'!$O$2:$AR$103,MATCH('Customed Covered_C Equity (fix)'!$A30,'ETF - ZDY (fix)'!$A$2:$A$105,0),MATCH('Customed Covered_C Equity (fix)'!X$1,'ETF - ZDY (fix)'!$O$1:$AR$1,0))</f>
        <v>26.894639845262937</v>
      </c>
      <c r="Y30" s="12">
        <f>INDEX('ETF - ZDY (fix)'!$O$2:$AR$103,MATCH('Customed Covered_C Equity (fix)'!$A30,'ETF - ZDY (fix)'!$A$2:$A$105,0),MATCH('Customed Covered_C Equity (fix)'!Y$1,'ETF - ZDY (fix)'!$O$1:$AR$1,0))</f>
        <v>24.391772253962575</v>
      </c>
      <c r="Z30" s="12">
        <f>INDEX('ETF - ZDY (fix)'!$O$2:$AR$103,MATCH('Customed Covered_C Equity (fix)'!$A30,'ETF - ZDY (fix)'!$A$2:$A$105,0),MATCH('Customed Covered_C Equity (fix)'!Z$1,'ETF - ZDY (fix)'!$O$1:$AR$1,0))</f>
        <v>-1.5005919999999999</v>
      </c>
    </row>
    <row r="31" spans="1:26" x14ac:dyDescent="0.2">
      <c r="A31" t="s">
        <v>114</v>
      </c>
      <c r="B31" s="28">
        <v>2.3317628164903659</v>
      </c>
      <c r="C31" s="18" t="s">
        <v>234</v>
      </c>
      <c r="D31" s="12">
        <f>VLOOKUP($A31,'ETF - ZDY (fix)'!$A:$AR,44,0)</f>
        <v>32.190041380119936</v>
      </c>
      <c r="E31" s="78">
        <f t="shared" si="2"/>
        <v>2.331762816490366E-2</v>
      </c>
      <c r="F31" s="12" t="str">
        <f>INDEX('ETF - ZDY (fix)'!$O$2:$AR$103,MATCH('Customed Covered_C Equity (fix)'!$A31,'ETF - ZDY (fix)'!$A$2:$A$105,0),MATCH('Customed Covered_C Equity (fix)'!F$1,'ETF - ZDY (fix)'!$O$1:$AR$1,0))</f>
        <v>Texas Instruments Inc</v>
      </c>
      <c r="G31" s="12">
        <f>INDEX('ETF - ZDY (fix)'!$O$2:$AR$103,MATCH('Customed Covered_C Equity (fix)'!$A31,'ETF - ZDY (fix)'!$A$2:$A$105,0),MATCH('Customed Covered_C Equity (fix)'!G$1,'ETF - ZDY (fix)'!$O$1:$AR$1,0))</f>
        <v>169.81</v>
      </c>
      <c r="H31" s="12">
        <f>INDEX('ETF - ZDY (fix)'!$O$2:$AR$103,MATCH('Customed Covered_C Equity (fix)'!$A31,'ETF - ZDY (fix)'!$A$2:$A$105,0),MATCH('Customed Covered_C Equity (fix)'!H$1,'ETF - ZDY (fix)'!$O$1:$AR$1,0))</f>
        <v>6278490</v>
      </c>
      <c r="I31" s="12">
        <f>INDEX('ETF - ZDY (fix)'!$O$2:$AR$103,MATCH('Customed Covered_C Equity (fix)'!$A31,'ETF - ZDY (fix)'!$A$2:$A$105,0),MATCH('Customed Covered_C Equity (fix)'!I$1,'ETF - ZDY (fix)'!$O$1:$AR$1,0))</f>
        <v>156587548219.44998</v>
      </c>
      <c r="J31" s="12">
        <f>INDEX('ETF - ZDY (fix)'!$O$2:$AR$103,MATCH('Customed Covered_C Equity (fix)'!$A31,'ETF - ZDY (fix)'!$A$2:$A$105,0),MATCH('Customed Covered_C Equity (fix)'!J$1,'ETF - ZDY (fix)'!$O$1:$AR$1,0))</f>
        <v>156204.54821944999</v>
      </c>
      <c r="K31" s="12">
        <f>INDEX('ETF - ZDY (fix)'!$O$2:$AR$103,MATCH('Customed Covered_C Equity (fix)'!$A31,'ETF - ZDY (fix)'!$A$2:$A$105,0),MATCH('Customed Covered_C Equity (fix)'!K$1,'ETF - ZDY (fix)'!$O$1:$AR$1,0))</f>
        <v>2.8337553736529064</v>
      </c>
      <c r="L31" s="12">
        <f>INDEX('ETF - ZDY (fix)'!$O$2:$AR$103,MATCH('Customed Covered_C Equity (fix)'!$A31,'ETF - ZDY (fix)'!$A$2:$A$105,0),MATCH('Customed Covered_C Equity (fix)'!L$1,'ETF - ZDY (fix)'!$O$1:$AR$1,0))</f>
        <v>2.708909902027306</v>
      </c>
      <c r="M31" s="12" t="str">
        <f>INDEX('ETF - ZDY (fix)'!$O$2:$AR$103,MATCH('Customed Covered_C Equity (fix)'!$A31,'ETF - ZDY (fix)'!$A$2:$A$105,0),MATCH('Customed Covered_C Equity (fix)'!M$1,'ETF - ZDY (fix)'!$O$1:$AR$1,0))</f>
        <v>5/17/2022</v>
      </c>
      <c r="N31" s="12" t="str">
        <f>INDEX('ETF - ZDY (fix)'!$O$2:$AR$103,MATCH('Customed Covered_C Equity (fix)'!$A31,'ETF - ZDY (fix)'!$A$2:$A$105,0),MATCH('Customed Covered_C Equity (fix)'!N$1,'ETF - ZDY (fix)'!$O$1:$AR$1,0))</f>
        <v>Regular Cash</v>
      </c>
      <c r="O31" s="12" t="str">
        <f>INDEX('ETF - ZDY (fix)'!$O$2:$AR$103,MATCH('Customed Covered_C Equity (fix)'!$A31,'ETF - ZDY (fix)'!$A$2:$A$105,0),MATCH('Customed Covered_C Equity (fix)'!O$1,'ETF - ZDY (fix)'!$O$1:$AR$1,0))</f>
        <v>A+</v>
      </c>
      <c r="P31" s="12">
        <f>INDEX('ETF - ZDY (fix)'!$O$2:$AR$103,MATCH('Customed Covered_C Equity (fix)'!$A31,'ETF - ZDY (fix)'!$A$2:$A$105,0),MATCH('Customed Covered_C Equity (fix)'!P$1,'ETF - ZDY (fix)'!$O$1:$AR$1,0))</f>
        <v>36.589112768562842</v>
      </c>
      <c r="Q31" s="12">
        <f>INDEX('ETF - ZDY (fix)'!$O$2:$AR$103,MATCH('Customed Covered_C Equity (fix)'!$A31,'ETF - ZDY (fix)'!$A$2:$A$105,0),MATCH('Customed Covered_C Equity (fix)'!Q$1,'ETF - ZDY (fix)'!$O$1:$AR$1,0))</f>
        <v>43.516388729154684</v>
      </c>
      <c r="R31" s="12">
        <f>INDEX('ETF - ZDY (fix)'!$O$2:$AR$103,MATCH('Customed Covered_C Equity (fix)'!$A31,'ETF - ZDY (fix)'!$A$2:$A$105,0),MATCH('Customed Covered_C Equity (fix)'!R$1,'ETF - ZDY (fix)'!$O$1:$AR$1,0))</f>
        <v>15.118900299072266</v>
      </c>
      <c r="S31" s="12">
        <f>INDEX('ETF - ZDY (fix)'!$O$2:$AR$103,MATCH('Customed Covered_C Equity (fix)'!$A31,'ETF - ZDY (fix)'!$A$2:$A$105,0),MATCH('Customed Covered_C Equity (fix)'!S$1,'ETF - ZDY (fix)'!$O$1:$AR$1,0))</f>
        <v>38.856121537086686</v>
      </c>
      <c r="T31" s="12">
        <f>INDEX('ETF - ZDY (fix)'!$O$2:$AR$103,MATCH('Customed Covered_C Equity (fix)'!$A31,'ETF - ZDY (fix)'!$A$2:$A$105,0),MATCH('Customed Covered_C Equity (fix)'!T$1,'ETF - ZDY (fix)'!$O$1:$AR$1,0))</f>
        <v>38.512396694214893</v>
      </c>
      <c r="U31" s="12">
        <f>INDEX('ETF - ZDY (fix)'!$O$2:$AR$103,MATCH('Customed Covered_C Equity (fix)'!$A31,'ETF - ZDY (fix)'!$A$2:$A$105,0),MATCH('Customed Covered_C Equity (fix)'!U$1,'ETF - ZDY (fix)'!$O$1:$AR$1,0))</f>
        <v>14.644808743169399</v>
      </c>
      <c r="V31" s="12">
        <f>INDEX('ETF - ZDY (fix)'!$O$2:$AR$103,MATCH('Customed Covered_C Equity (fix)'!$A31,'ETF - ZDY (fix)'!$A$2:$A$105,0),MATCH('Customed Covered_C Equity (fix)'!V$1,'ETF - ZDY (fix)'!$O$1:$AR$1,0))</f>
        <v>33.058308827924186</v>
      </c>
      <c r="W31" s="12">
        <f>INDEX('ETF - ZDY (fix)'!$O$2:$AR$103,MATCH('Customed Covered_C Equity (fix)'!$A31,'ETF - ZDY (fix)'!$A$2:$A$105,0),MATCH('Customed Covered_C Equity (fix)'!W$1,'ETF - ZDY (fix)'!$O$1:$AR$1,0))</f>
        <v>33.429830886130027</v>
      </c>
      <c r="X31" s="12">
        <f>INDEX('ETF - ZDY (fix)'!$O$2:$AR$103,MATCH('Customed Covered_C Equity (fix)'!$A31,'ETF - ZDY (fix)'!$A$2:$A$105,0),MATCH('Customed Covered_C Equity (fix)'!X$1,'ETF - ZDY (fix)'!$O$1:$AR$1,0))</f>
        <v>33.429830886130027</v>
      </c>
      <c r="Y31" s="12">
        <f>INDEX('ETF - ZDY (fix)'!$O$2:$AR$103,MATCH('Customed Covered_C Equity (fix)'!$A31,'ETF - ZDY (fix)'!$A$2:$A$105,0),MATCH('Customed Covered_C Equity (fix)'!Y$1,'ETF - ZDY (fix)'!$O$1:$AR$1,0))</f>
        <v>28.560187309283414</v>
      </c>
      <c r="Z31" s="12">
        <f>INDEX('ETF - ZDY (fix)'!$O$2:$AR$103,MATCH('Customed Covered_C Equity (fix)'!$A31,'ETF - ZDY (fix)'!$A$2:$A$105,0),MATCH('Customed Covered_C Equity (fix)'!Z$1,'ETF - ZDY (fix)'!$O$1:$AR$1,0))</f>
        <v>-8.6935669999999998</v>
      </c>
    </row>
    <row r="32" spans="1:26" x14ac:dyDescent="0.2">
      <c r="A32" t="s">
        <v>44</v>
      </c>
      <c r="B32" s="28">
        <v>3.3073187976297485</v>
      </c>
      <c r="C32" s="18" t="s">
        <v>234</v>
      </c>
      <c r="D32" s="12">
        <f>VLOOKUP($A32,'ETF - ZDY (fix)'!$A:$AR,44,0)</f>
        <v>26.851630334638955</v>
      </c>
      <c r="E32" s="78">
        <f t="shared" si="2"/>
        <v>3.3073187976297484E-2</v>
      </c>
      <c r="F32" s="12" t="str">
        <f>INDEX('ETF - ZDY (fix)'!$O$2:$AR$103,MATCH('Customed Covered_C Equity (fix)'!$A32,'ETF - ZDY (fix)'!$A$2:$A$105,0),MATCH('Customed Covered_C Equity (fix)'!F$1,'ETF - ZDY (fix)'!$O$1:$AR$1,0))</f>
        <v>Intel Corp</v>
      </c>
      <c r="G32" s="12">
        <f>INDEX('ETF - ZDY (fix)'!$O$2:$AR$103,MATCH('Customed Covered_C Equity (fix)'!$A32,'ETF - ZDY (fix)'!$A$2:$A$105,0),MATCH('Customed Covered_C Equity (fix)'!G$1,'ETF - ZDY (fix)'!$O$1:$AR$1,0))</f>
        <v>41.65</v>
      </c>
      <c r="H32" s="12">
        <f>INDEX('ETF - ZDY (fix)'!$O$2:$AR$103,MATCH('Customed Covered_C Equity (fix)'!$A32,'ETF - ZDY (fix)'!$A$2:$A$105,0),MATCH('Customed Covered_C Equity (fix)'!H$1,'ETF - ZDY (fix)'!$O$1:$AR$1,0))</f>
        <v>44802286</v>
      </c>
      <c r="I32" s="12">
        <f>INDEX('ETF - ZDY (fix)'!$O$2:$AR$103,MATCH('Customed Covered_C Equity (fix)'!$A32,'ETF - ZDY (fix)'!$A$2:$A$105,0),MATCH('Customed Covered_C Equity (fix)'!I$1,'ETF - ZDY (fix)'!$O$1:$AR$1,0))</f>
        <v>170306850000</v>
      </c>
      <c r="J32" s="12">
        <f>INDEX('ETF - ZDY (fix)'!$O$2:$AR$103,MATCH('Customed Covered_C Equity (fix)'!$A32,'ETF - ZDY (fix)'!$A$2:$A$105,0),MATCH('Customed Covered_C Equity (fix)'!J$1,'ETF - ZDY (fix)'!$O$1:$AR$1,0))</f>
        <v>185919.85</v>
      </c>
      <c r="K32" s="12">
        <f>INDEX('ETF - ZDY (fix)'!$O$2:$AR$103,MATCH('Customed Covered_C Equity (fix)'!$A32,'ETF - ZDY (fix)'!$A$2:$A$105,0),MATCH('Customed Covered_C Equity (fix)'!K$1,'ETF - ZDY (fix)'!$O$1:$AR$1,0))</f>
        <v>3.5342136854741897</v>
      </c>
      <c r="L32" s="12">
        <f>INDEX('ETF - ZDY (fix)'!$O$2:$AR$103,MATCH('Customed Covered_C Equity (fix)'!$A32,'ETF - ZDY (fix)'!$A$2:$A$105,0),MATCH('Customed Covered_C Equity (fix)'!L$1,'ETF - ZDY (fix)'!$O$1:$AR$1,0))</f>
        <v>3.5045608212841404</v>
      </c>
      <c r="M32" s="12" t="str">
        <f>INDEX('ETF - ZDY (fix)'!$O$2:$AR$103,MATCH('Customed Covered_C Equity (fix)'!$A32,'ETF - ZDY (fix)'!$A$2:$A$105,0),MATCH('Customed Covered_C Equity (fix)'!M$1,'ETF - ZDY (fix)'!$O$1:$AR$1,0))</f>
        <v>6/1/2022</v>
      </c>
      <c r="N32" s="12" t="str">
        <f>INDEX('ETF - ZDY (fix)'!$O$2:$AR$103,MATCH('Customed Covered_C Equity (fix)'!$A32,'ETF - ZDY (fix)'!$A$2:$A$105,0),MATCH('Customed Covered_C Equity (fix)'!N$1,'ETF - ZDY (fix)'!$O$1:$AR$1,0))</f>
        <v>Regular Cash</v>
      </c>
      <c r="O32" s="12" t="str">
        <f>INDEX('ETF - ZDY (fix)'!$O$2:$AR$103,MATCH('Customed Covered_C Equity (fix)'!$A32,'ETF - ZDY (fix)'!$A$2:$A$105,0),MATCH('Customed Covered_C Equity (fix)'!O$1,'ETF - ZDY (fix)'!$O$1:$AR$1,0))</f>
        <v>A+</v>
      </c>
      <c r="P32" s="12">
        <f>INDEX('ETF - ZDY (fix)'!$O$2:$AR$103,MATCH('Customed Covered_C Equity (fix)'!$A32,'ETF - ZDY (fix)'!$A$2:$A$105,0),MATCH('Customed Covered_C Equity (fix)'!P$1,'ETF - ZDY (fix)'!$O$1:$AR$1,0))</f>
        <v>15.059117127146168</v>
      </c>
      <c r="Q32" s="12">
        <f>INDEX('ETF - ZDY (fix)'!$O$2:$AR$103,MATCH('Customed Covered_C Equity (fix)'!$A32,'ETF - ZDY (fix)'!$A$2:$A$105,0),MATCH('Customed Covered_C Equity (fix)'!Q$1,'ETF - ZDY (fix)'!$O$1:$AR$1,0))</f>
        <v>-12.937721631205674</v>
      </c>
      <c r="R32" s="12">
        <f>INDEX('ETF - ZDY (fix)'!$O$2:$AR$103,MATCH('Customed Covered_C Equity (fix)'!$A32,'ETF - ZDY (fix)'!$A$2:$A$105,0),MATCH('Customed Covered_C Equity (fix)'!R$1,'ETF - ZDY (fix)'!$O$1:$AR$1,0))</f>
        <v>5.0275530815124512</v>
      </c>
      <c r="S32" s="12">
        <f>INDEX('ETF - ZDY (fix)'!$O$2:$AR$103,MATCH('Customed Covered_C Equity (fix)'!$A32,'ETF - ZDY (fix)'!$A$2:$A$105,0),MATCH('Customed Covered_C Equity (fix)'!S$1,'ETF - ZDY (fix)'!$O$1:$AR$1,0))</f>
        <v>-4.9332503947557296</v>
      </c>
      <c r="T32" s="12">
        <f>INDEX('ETF - ZDY (fix)'!$O$2:$AR$103,MATCH('Customed Covered_C Equity (fix)'!$A32,'ETF - ZDY (fix)'!$A$2:$A$105,0),MATCH('Customed Covered_C Equity (fix)'!T$1,'ETF - ZDY (fix)'!$O$1:$AR$1,0))</f>
        <v>-1.8072289156626655</v>
      </c>
      <c r="U32" s="12">
        <f>INDEX('ETF - ZDY (fix)'!$O$2:$AR$103,MATCH('Customed Covered_C Equity (fix)'!$A32,'ETF - ZDY (fix)'!$A$2:$A$105,0),MATCH('Customed Covered_C Equity (fix)'!U$1,'ETF - ZDY (fix)'!$O$1:$AR$1,0))</f>
        <v>-53.838803688309206</v>
      </c>
      <c r="V32" s="12">
        <f>INDEX('ETF - ZDY (fix)'!$O$2:$AR$103,MATCH('Customed Covered_C Equity (fix)'!$A32,'ETF - ZDY (fix)'!$A$2:$A$105,0),MATCH('Customed Covered_C Equity (fix)'!V$1,'ETF - ZDY (fix)'!$O$1:$AR$1,0))</f>
        <v>42.669731690723445</v>
      </c>
      <c r="W32" s="12">
        <f>INDEX('ETF - ZDY (fix)'!$O$2:$AR$103,MATCH('Customed Covered_C Equity (fix)'!$A32,'ETF - ZDY (fix)'!$A$2:$A$105,0),MATCH('Customed Covered_C Equity (fix)'!W$1,'ETF - ZDY (fix)'!$O$1:$AR$1,0))</f>
        <v>38.991576000280652</v>
      </c>
      <c r="X32" s="12">
        <f>INDEX('ETF - ZDY (fix)'!$O$2:$AR$103,MATCH('Customed Covered_C Equity (fix)'!$A32,'ETF - ZDY (fix)'!$A$2:$A$105,0),MATCH('Customed Covered_C Equity (fix)'!X$1,'ETF - ZDY (fix)'!$O$1:$AR$1,0))</f>
        <v>38.991576000280652</v>
      </c>
      <c r="Y32" s="12">
        <f>INDEX('ETF - ZDY (fix)'!$O$2:$AR$103,MATCH('Customed Covered_C Equity (fix)'!$A32,'ETF - ZDY (fix)'!$A$2:$A$105,0),MATCH('Customed Covered_C Equity (fix)'!Y$1,'ETF - ZDY (fix)'!$O$1:$AR$1,0))</f>
        <v>34.412699615514967</v>
      </c>
      <c r="Z32" s="12">
        <f>INDEX('ETF - ZDY (fix)'!$O$2:$AR$103,MATCH('Customed Covered_C Equity (fix)'!$A32,'ETF - ZDY (fix)'!$A$2:$A$105,0),MATCH('Customed Covered_C Equity (fix)'!Z$1,'ETF - ZDY (fix)'!$O$1:$AR$1,0))</f>
        <v>-17.844470000000001</v>
      </c>
    </row>
    <row r="33" spans="1:26" x14ac:dyDescent="0.2">
      <c r="A33" t="s">
        <v>106</v>
      </c>
      <c r="B33" s="28">
        <v>3.9957140128503674</v>
      </c>
      <c r="C33" s="18" t="s">
        <v>234</v>
      </c>
      <c r="D33" s="12">
        <f>VLOOKUP($A33,'ETF - ZDY (fix)'!$A:$AR,44,0)</f>
        <v>17.011829390977269</v>
      </c>
      <c r="E33" s="78">
        <f t="shared" si="2"/>
        <v>3.9957140128503675E-2</v>
      </c>
      <c r="F33" s="12" t="str">
        <f>INDEX('ETF - ZDY (fix)'!$O$2:$AR$103,MATCH('Customed Covered_C Equity (fix)'!$A33,'ETF - ZDY (fix)'!$A$2:$A$105,0),MATCH('Customed Covered_C Equity (fix)'!F$1,'ETF - ZDY (fix)'!$O$1:$AR$1,0))</f>
        <v>Microsoft Corp</v>
      </c>
      <c r="G33" s="12">
        <f>INDEX('ETF - ZDY (fix)'!$O$2:$AR$103,MATCH('Customed Covered_C Equity (fix)'!$A33,'ETF - ZDY (fix)'!$A$2:$A$105,0),MATCH('Customed Covered_C Equity (fix)'!G$1,'ETF - ZDY (fix)'!$O$1:$AR$1,0))</f>
        <v>252.56</v>
      </c>
      <c r="H33" s="12">
        <f>INDEX('ETF - ZDY (fix)'!$O$2:$AR$103,MATCH('Customed Covered_C Equity (fix)'!$A33,'ETF - ZDY (fix)'!$A$2:$A$105,0),MATCH('Customed Covered_C Equity (fix)'!H$1,'ETF - ZDY (fix)'!$O$1:$AR$1,0))</f>
        <v>39199279</v>
      </c>
      <c r="I33" s="12">
        <f>INDEX('ETF - ZDY (fix)'!$O$2:$AR$103,MATCH('Customed Covered_C Equity (fix)'!$A33,'ETF - ZDY (fix)'!$A$2:$A$105,0),MATCH('Customed Covered_C Equity (fix)'!I$1,'ETF - ZDY (fix)'!$O$1:$AR$1,0))</f>
        <v>1888904608575.5999</v>
      </c>
      <c r="J33" s="12">
        <f>INDEX('ETF - ZDY (fix)'!$O$2:$AR$103,MATCH('Customed Covered_C Equity (fix)'!$A33,'ETF - ZDY (fix)'!$A$2:$A$105,0),MATCH('Customed Covered_C Equity (fix)'!J$1,'ETF - ZDY (fix)'!$O$1:$AR$1,0))</f>
        <v>1872529.6085756</v>
      </c>
      <c r="K33" s="12">
        <f>INDEX('ETF - ZDY (fix)'!$O$2:$AR$103,MATCH('Customed Covered_C Equity (fix)'!$A33,'ETF - ZDY (fix)'!$A$2:$A$105,0),MATCH('Customed Covered_C Equity (fix)'!K$1,'ETF - ZDY (fix)'!$O$1:$AR$1,0))</f>
        <v>0.9997624326892619</v>
      </c>
      <c r="L33" s="12">
        <f>INDEX('ETF - ZDY (fix)'!$O$2:$AR$103,MATCH('Customed Covered_C Equity (fix)'!$A33,'ETF - ZDY (fix)'!$A$2:$A$105,0),MATCH('Customed Covered_C Equity (fix)'!L$1,'ETF - ZDY (fix)'!$O$1:$AR$1,0))</f>
        <v>0.98194489193597023</v>
      </c>
      <c r="M33" s="12" t="str">
        <f>INDEX('ETF - ZDY (fix)'!$O$2:$AR$103,MATCH('Customed Covered_C Equity (fix)'!$A33,'ETF - ZDY (fix)'!$A$2:$A$105,0),MATCH('Customed Covered_C Equity (fix)'!M$1,'ETF - ZDY (fix)'!$O$1:$AR$1,0))</f>
        <v>6/9/2022</v>
      </c>
      <c r="N33" s="12" t="str">
        <f>INDEX('ETF - ZDY (fix)'!$O$2:$AR$103,MATCH('Customed Covered_C Equity (fix)'!$A33,'ETF - ZDY (fix)'!$A$2:$A$105,0),MATCH('Customed Covered_C Equity (fix)'!N$1,'ETF - ZDY (fix)'!$O$1:$AR$1,0))</f>
        <v>Regular Cash</v>
      </c>
      <c r="O33" s="12" t="str">
        <f>INDEX('ETF - ZDY (fix)'!$O$2:$AR$103,MATCH('Customed Covered_C Equity (fix)'!$A33,'ETF - ZDY (fix)'!$A$2:$A$105,0),MATCH('Customed Covered_C Equity (fix)'!O$1,'ETF - ZDY (fix)'!$O$1:$AR$1,0))</f>
        <v>AAA</v>
      </c>
      <c r="P33" s="12">
        <f>INDEX('ETF - ZDY (fix)'!$O$2:$AR$103,MATCH('Customed Covered_C Equity (fix)'!$A33,'ETF - ZDY (fix)'!$A$2:$A$105,0),MATCH('Customed Covered_C Equity (fix)'!P$1,'ETF - ZDY (fix)'!$O$1:$AR$1,0))</f>
        <v>22.175226401177682</v>
      </c>
      <c r="Q33" s="12">
        <f>INDEX('ETF - ZDY (fix)'!$O$2:$AR$103,MATCH('Customed Covered_C Equity (fix)'!$A33,'ETF - ZDY (fix)'!$A$2:$A$105,0),MATCH('Customed Covered_C Equity (fix)'!Q$1,'ETF - ZDY (fix)'!$O$1:$AR$1,0))</f>
        <v>23.497743296262428</v>
      </c>
      <c r="R33" s="12">
        <f>INDEX('ETF - ZDY (fix)'!$O$2:$AR$103,MATCH('Customed Covered_C Equity (fix)'!$A33,'ETF - ZDY (fix)'!$A$2:$A$105,0),MATCH('Customed Covered_C Equity (fix)'!R$1,'ETF - ZDY (fix)'!$O$1:$AR$1,0))</f>
        <v>10.369132041931152</v>
      </c>
      <c r="S33" s="12">
        <f>INDEX('ETF - ZDY (fix)'!$O$2:$AR$103,MATCH('Customed Covered_C Equity (fix)'!$A33,'ETF - ZDY (fix)'!$A$2:$A$105,0),MATCH('Customed Covered_C Equity (fix)'!S$1,'ETF - ZDY (fix)'!$O$1:$AR$1,0))</f>
        <v>38.368600528443352</v>
      </c>
      <c r="T33" s="12">
        <f>INDEX('ETF - ZDY (fix)'!$O$2:$AR$103,MATCH('Customed Covered_C Equity (fix)'!$A33,'ETF - ZDY (fix)'!$A$2:$A$105,0),MATCH('Customed Covered_C Equity (fix)'!T$1,'ETF - ZDY (fix)'!$O$1:$AR$1,0))</f>
        <v>39.518900343642592</v>
      </c>
      <c r="U33" s="12">
        <f>INDEX('ETF - ZDY (fix)'!$O$2:$AR$103,MATCH('Customed Covered_C Equity (fix)'!$A33,'ETF - ZDY (fix)'!$A$2:$A$105,0),MATCH('Customed Covered_C Equity (fix)'!U$1,'ETF - ZDY (fix)'!$O$1:$AR$1,0))</f>
        <v>24.061546624220718</v>
      </c>
      <c r="V33" s="12">
        <f>INDEX('ETF - ZDY (fix)'!$O$2:$AR$103,MATCH('Customed Covered_C Equity (fix)'!$A33,'ETF - ZDY (fix)'!$A$2:$A$105,0),MATCH('Customed Covered_C Equity (fix)'!V$1,'ETF - ZDY (fix)'!$O$1:$AR$1,0))</f>
        <v>43.149574319358905</v>
      </c>
      <c r="W33" s="12">
        <f>INDEX('ETF - ZDY (fix)'!$O$2:$AR$103,MATCH('Customed Covered_C Equity (fix)'!$A33,'ETF - ZDY (fix)'!$A$2:$A$105,0),MATCH('Customed Covered_C Equity (fix)'!W$1,'ETF - ZDY (fix)'!$O$1:$AR$1,0))</f>
        <v>37.166419482255655</v>
      </c>
      <c r="X33" s="12">
        <f>INDEX('ETF - ZDY (fix)'!$O$2:$AR$103,MATCH('Customed Covered_C Equity (fix)'!$A33,'ETF - ZDY (fix)'!$A$2:$A$105,0),MATCH('Customed Covered_C Equity (fix)'!X$1,'ETF - ZDY (fix)'!$O$1:$AR$1,0))</f>
        <v>37.166419482255655</v>
      </c>
      <c r="Y33" s="12">
        <f>INDEX('ETF - ZDY (fix)'!$O$2:$AR$103,MATCH('Customed Covered_C Equity (fix)'!$A33,'ETF - ZDY (fix)'!$A$2:$A$105,0),MATCH('Customed Covered_C Equity (fix)'!Y$1,'ETF - ZDY (fix)'!$O$1:$AR$1,0))</f>
        <v>26.253748550937033</v>
      </c>
      <c r="Z33" s="12">
        <f>INDEX('ETF - ZDY (fix)'!$O$2:$AR$103,MATCH('Customed Covered_C Equity (fix)'!$A33,'ETF - ZDY (fix)'!$A$2:$A$105,0),MATCH('Customed Covered_C Equity (fix)'!Z$1,'ETF - ZDY (fix)'!$O$1:$AR$1,0))</f>
        <v>-24.56578</v>
      </c>
    </row>
    <row r="34" spans="1:26" s="18" customFormat="1" x14ac:dyDescent="0.2">
      <c r="A34" s="18" t="s">
        <v>68</v>
      </c>
      <c r="B34" s="28">
        <v>3.9038612963902466</v>
      </c>
      <c r="C34" s="18" t="s">
        <v>234</v>
      </c>
      <c r="D34" s="12">
        <f>VLOOKUP($A34,'ETF - ZDY (fix)'!$A:$AR,44,0)</f>
        <v>-4.2444794178343805</v>
      </c>
      <c r="E34" s="78">
        <f t="shared" si="2"/>
        <v>3.9038612963902465E-2</v>
      </c>
      <c r="F34" s="12" t="str">
        <f>INDEX('ETF - ZDY (fix)'!$O$2:$AR$103,MATCH('Customed Covered_C Equity (fix)'!$A34,'ETF - ZDY (fix)'!$A$2:$A$105,0),MATCH('Customed Covered_C Equity (fix)'!F$1,'ETF - ZDY (fix)'!$O$1:$AR$1,0))</f>
        <v>Apple Inc</v>
      </c>
      <c r="G34" s="12">
        <f>INDEX('ETF - ZDY (fix)'!$O$2:$AR$103,MATCH('Customed Covered_C Equity (fix)'!$A34,'ETF - ZDY (fix)'!$A$2:$A$105,0),MATCH('Customed Covered_C Equity (fix)'!G$1,'ETF - ZDY (fix)'!$O$1:$AR$1,0))</f>
        <v>137.59</v>
      </c>
      <c r="H34" s="12">
        <f>INDEX('ETF - ZDY (fix)'!$O$2:$AR$103,MATCH('Customed Covered_C Equity (fix)'!$A34,'ETF - ZDY (fix)'!$A$2:$A$105,0),MATCH('Customed Covered_C Equity (fix)'!H$1,'ETF - ZDY (fix)'!$O$1:$AR$1,0))</f>
        <v>137426125</v>
      </c>
      <c r="I34" s="12">
        <f>INDEX('ETF - ZDY (fix)'!$O$2:$AR$103,MATCH('Customed Covered_C Equity (fix)'!$A34,'ETF - ZDY (fix)'!$A$2:$A$105,0),MATCH('Customed Covered_C Equity (fix)'!I$1,'ETF - ZDY (fix)'!$O$1:$AR$1,0))</f>
        <v>2226919053790.0005</v>
      </c>
      <c r="J34" s="12">
        <f>INDEX('ETF - ZDY (fix)'!$O$2:$AR$103,MATCH('Customed Covered_C Equity (fix)'!$A34,'ETF - ZDY (fix)'!$A$2:$A$105,0),MATCH('Customed Covered_C Equity (fix)'!J$1,'ETF - ZDY (fix)'!$O$1:$AR$1,0))</f>
        <v>2215975.0537900003</v>
      </c>
      <c r="K34" s="12">
        <f>INDEX('ETF - ZDY (fix)'!$O$2:$AR$103,MATCH('Customed Covered_C Equity (fix)'!$A34,'ETF - ZDY (fix)'!$A$2:$A$105,0),MATCH('Customed Covered_C Equity (fix)'!K$1,'ETF - ZDY (fix)'!$O$1:$AR$1,0))</f>
        <v>0.66938004215422642</v>
      </c>
      <c r="L34" s="12">
        <f>INDEX('ETF - ZDY (fix)'!$O$2:$AR$103,MATCH('Customed Covered_C Equity (fix)'!$A34,'ETF - ZDY (fix)'!$A$2:$A$105,0),MATCH('Customed Covered_C Equity (fix)'!L$1,'ETF - ZDY (fix)'!$O$1:$AR$1,0))</f>
        <v>0.66865325727836356</v>
      </c>
      <c r="M34" s="12" t="str">
        <f>INDEX('ETF - ZDY (fix)'!$O$2:$AR$103,MATCH('Customed Covered_C Equity (fix)'!$A34,'ETF - ZDY (fix)'!$A$2:$A$105,0),MATCH('Customed Covered_C Equity (fix)'!M$1,'ETF - ZDY (fix)'!$O$1:$AR$1,0))</f>
        <v>5/12/2022</v>
      </c>
      <c r="N34" s="12" t="str">
        <f>INDEX('ETF - ZDY (fix)'!$O$2:$AR$103,MATCH('Customed Covered_C Equity (fix)'!$A34,'ETF - ZDY (fix)'!$A$2:$A$105,0),MATCH('Customed Covered_C Equity (fix)'!N$1,'ETF - ZDY (fix)'!$O$1:$AR$1,0))</f>
        <v>Regular Cash</v>
      </c>
      <c r="O34" s="12" t="str">
        <f>INDEX('ETF - ZDY (fix)'!$O$2:$AR$103,MATCH('Customed Covered_C Equity (fix)'!$A34,'ETF - ZDY (fix)'!$A$2:$A$105,0),MATCH('Customed Covered_C Equity (fix)'!O$1,'ETF - ZDY (fix)'!$O$1:$AR$1,0))</f>
        <v>AA+</v>
      </c>
      <c r="P34" s="12">
        <f>INDEX('ETF - ZDY (fix)'!$O$2:$AR$103,MATCH('Customed Covered_C Equity (fix)'!$A34,'ETF - ZDY (fix)'!$A$2:$A$105,0),MATCH('Customed Covered_C Equity (fix)'!P$1,'ETF - ZDY (fix)'!$O$1:$AR$1,0))</f>
        <v>29.64002209880492</v>
      </c>
      <c r="Q34" s="12">
        <f>INDEX('ETF - ZDY (fix)'!$O$2:$AR$103,MATCH('Customed Covered_C Equity (fix)'!$A34,'ETF - ZDY (fix)'!$A$2:$A$105,0),MATCH('Customed Covered_C Equity (fix)'!Q$1,'ETF - ZDY (fix)'!$O$1:$AR$1,0))</f>
        <v>54.650956318806756</v>
      </c>
      <c r="R34" s="12">
        <f>INDEX('ETF - ZDY (fix)'!$O$2:$AR$103,MATCH('Customed Covered_C Equity (fix)'!$A34,'ETF - ZDY (fix)'!$A$2:$A$105,0),MATCH('Customed Covered_C Equity (fix)'!R$1,'ETF - ZDY (fix)'!$O$1:$AR$1,0))</f>
        <v>6.3455748558044434</v>
      </c>
      <c r="S34" s="12">
        <f>INDEX('ETF - ZDY (fix)'!$O$2:$AR$103,MATCH('Customed Covered_C Equity (fix)'!$A34,'ETF - ZDY (fix)'!$A$2:$A$105,0),MATCH('Customed Covered_C Equity (fix)'!S$1,'ETF - ZDY (fix)'!$O$1:$AR$1,0))</f>
        <v>64.916131055024294</v>
      </c>
      <c r="T34" s="12">
        <f>INDEX('ETF - ZDY (fix)'!$O$2:$AR$103,MATCH('Customed Covered_C Equity (fix)'!$A34,'ETF - ZDY (fix)'!$A$2:$A$105,0),MATCH('Customed Covered_C Equity (fix)'!T$1,'ETF - ZDY (fix)'!$O$1:$AR$1,0))</f>
        <v>71.299093655589118</v>
      </c>
      <c r="U34" s="12">
        <f>INDEX('ETF - ZDY (fix)'!$O$2:$AR$103,MATCH('Customed Covered_C Equity (fix)'!$A34,'ETF - ZDY (fix)'!$A$2:$A$105,0),MATCH('Customed Covered_C Equity (fix)'!U$1,'ETF - ZDY (fix)'!$O$1:$AR$1,0))</f>
        <v>26.699379813262453</v>
      </c>
      <c r="V34" s="12">
        <f>INDEX('ETF - ZDY (fix)'!$O$2:$AR$103,MATCH('Customed Covered_C Equity (fix)'!$A34,'ETF - ZDY (fix)'!$A$2:$A$105,0),MATCH('Customed Covered_C Equity (fix)'!V$1,'ETF - ZDY (fix)'!$O$1:$AR$1,0))</f>
        <v>45.201551074293931</v>
      </c>
      <c r="W34" s="12">
        <f>INDEX('ETF - ZDY (fix)'!$O$2:$AR$103,MATCH('Customed Covered_C Equity (fix)'!$A34,'ETF - ZDY (fix)'!$A$2:$A$105,0),MATCH('Customed Covered_C Equity (fix)'!W$1,'ETF - ZDY (fix)'!$O$1:$AR$1,0))</f>
        <v>36.172366961314459</v>
      </c>
      <c r="X34" s="12">
        <f>INDEX('ETF - ZDY (fix)'!$O$2:$AR$103,MATCH('Customed Covered_C Equity (fix)'!$A34,'ETF - ZDY (fix)'!$A$2:$A$105,0),MATCH('Customed Covered_C Equity (fix)'!X$1,'ETF - ZDY (fix)'!$O$1:$AR$1,0))</f>
        <v>36.172366961314459</v>
      </c>
      <c r="Y34" s="12">
        <f>INDEX('ETF - ZDY (fix)'!$O$2:$AR$103,MATCH('Customed Covered_C Equity (fix)'!$A34,'ETF - ZDY (fix)'!$A$2:$A$105,0),MATCH('Customed Covered_C Equity (fix)'!Y$1,'ETF - ZDY (fix)'!$O$1:$AR$1,0))</f>
        <v>28.643043126866104</v>
      </c>
      <c r="Z34" s="12">
        <f>INDEX('ETF - ZDY (fix)'!$O$2:$AR$103,MATCH('Customed Covered_C Equity (fix)'!$A34,'ETF - ZDY (fix)'!$A$2:$A$105,0),MATCH('Customed Covered_C Equity (fix)'!Z$1,'ETF - ZDY (fix)'!$O$1:$AR$1,0))</f>
        <v>-22.30273</v>
      </c>
    </row>
    <row r="35" spans="1:26" s="18" customFormat="1" x14ac:dyDescent="0.2">
      <c r="A35" s="18" t="s">
        <v>94</v>
      </c>
      <c r="B35" s="28">
        <v>2.0207060429644605</v>
      </c>
      <c r="C35" s="18" t="s">
        <v>234</v>
      </c>
      <c r="D35" s="12">
        <f>VLOOKUP($A35,'ETF - ZDY (fix)'!$A:$AR,44,0)</f>
        <v>-5.1809441827536311</v>
      </c>
      <c r="E35" s="78">
        <f>Comparison!I23-SUM('Customed Covered_C Equity (fix)'!E30:E34)</f>
        <v>2.0496168246594282E-2</v>
      </c>
      <c r="F35" s="12" t="str">
        <f>INDEX('ETF - ZDY (fix)'!$O$2:$AR$103,MATCH('Customed Covered_C Equity (fix)'!$A35,'ETF - ZDY (fix)'!$A$2:$A$105,0),MATCH('Customed Covered_C Equity (fix)'!F$1,'ETF - ZDY (fix)'!$O$1:$AR$1,0))</f>
        <v>QUALCOMM Inc</v>
      </c>
      <c r="G35" s="12">
        <f>INDEX('ETF - ZDY (fix)'!$O$2:$AR$103,MATCH('Customed Covered_C Equity (fix)'!$A35,'ETF - ZDY (fix)'!$A$2:$A$105,0),MATCH('Customed Covered_C Equity (fix)'!G$1,'ETF - ZDY (fix)'!$O$1:$AR$1,0))</f>
        <v>131.6</v>
      </c>
      <c r="H35" s="12">
        <f>INDEX('ETF - ZDY (fix)'!$O$2:$AR$103,MATCH('Customed Covered_C Equity (fix)'!$A35,'ETF - ZDY (fix)'!$A$2:$A$105,0),MATCH('Customed Covered_C Equity (fix)'!H$1,'ETF - ZDY (fix)'!$O$1:$AR$1,0))</f>
        <v>11370115</v>
      </c>
      <c r="I35" s="12">
        <f>INDEX('ETF - ZDY (fix)'!$O$2:$AR$103,MATCH('Customed Covered_C Equity (fix)'!$A35,'ETF - ZDY (fix)'!$A$2:$A$105,0),MATCH('Customed Covered_C Equity (fix)'!I$1,'ETF - ZDY (fix)'!$O$1:$AR$1,0))</f>
        <v>147392000000</v>
      </c>
      <c r="J35" s="12">
        <f>INDEX('ETF - ZDY (fix)'!$O$2:$AR$103,MATCH('Customed Covered_C Equity (fix)'!$A35,'ETF - ZDY (fix)'!$A$2:$A$105,0),MATCH('Customed Covered_C Equity (fix)'!J$1,'ETF - ZDY (fix)'!$O$1:$AR$1,0))</f>
        <v>156487</v>
      </c>
      <c r="K35" s="12">
        <f>INDEX('ETF - ZDY (fix)'!$O$2:$AR$103,MATCH('Customed Covered_C Equity (fix)'!$A35,'ETF - ZDY (fix)'!$A$2:$A$105,0),MATCH('Customed Covered_C Equity (fix)'!K$1,'ETF - ZDY (fix)'!$O$1:$AR$1,0))</f>
        <v>2.2462006079027357</v>
      </c>
      <c r="L35" s="12">
        <f>INDEX('ETF - ZDY (fix)'!$O$2:$AR$103,MATCH('Customed Covered_C Equity (fix)'!$A35,'ETF - ZDY (fix)'!$A$2:$A$105,0),MATCH('Customed Covered_C Equity (fix)'!L$1,'ETF - ZDY (fix)'!$O$1:$AR$1,0))</f>
        <v>2.279462046956918</v>
      </c>
      <c r="M35" s="12" t="str">
        <f>INDEX('ETF - ZDY (fix)'!$O$2:$AR$103,MATCH('Customed Covered_C Equity (fix)'!$A35,'ETF - ZDY (fix)'!$A$2:$A$105,0),MATCH('Customed Covered_C Equity (fix)'!M$1,'ETF - ZDY (fix)'!$O$1:$AR$1,0))</f>
        <v>6/23/2022</v>
      </c>
      <c r="N35" s="12" t="str">
        <f>INDEX('ETF - ZDY (fix)'!$O$2:$AR$103,MATCH('Customed Covered_C Equity (fix)'!$A35,'ETF - ZDY (fix)'!$A$2:$A$105,0),MATCH('Customed Covered_C Equity (fix)'!N$1,'ETF - ZDY (fix)'!$O$1:$AR$1,0))</f>
        <v>Regular Cash</v>
      </c>
      <c r="O35" s="12" t="str">
        <f>INDEX('ETF - ZDY (fix)'!$O$2:$AR$103,MATCH('Customed Covered_C Equity (fix)'!$A35,'ETF - ZDY (fix)'!$A$2:$A$105,0),MATCH('Customed Covered_C Equity (fix)'!O$1,'ETF - ZDY (fix)'!$O$1:$AR$1,0))</f>
        <v>A</v>
      </c>
      <c r="P35" s="12">
        <f>INDEX('ETF - ZDY (fix)'!$O$2:$AR$103,MATCH('Customed Covered_C Equity (fix)'!$A35,'ETF - ZDY (fix)'!$A$2:$A$105,0),MATCH('Customed Covered_C Equity (fix)'!P$1,'ETF - ZDY (fix)'!$O$1:$AR$1,0))</f>
        <v>27.391677918252118</v>
      </c>
      <c r="Q35" s="12">
        <f>INDEX('ETF - ZDY (fix)'!$O$2:$AR$103,MATCH('Customed Covered_C Equity (fix)'!$A35,'ETF - ZDY (fix)'!$A$2:$A$105,0),MATCH('Customed Covered_C Equity (fix)'!Q$1,'ETF - ZDY (fix)'!$O$1:$AR$1,0))</f>
        <v>47.834972537999747</v>
      </c>
      <c r="R35" s="12">
        <f>INDEX('ETF - ZDY (fix)'!$O$2:$AR$103,MATCH('Customed Covered_C Equity (fix)'!$A35,'ETF - ZDY (fix)'!$A$2:$A$105,0),MATCH('Customed Covered_C Equity (fix)'!R$1,'ETF - ZDY (fix)'!$O$1:$AR$1,0))</f>
        <v>3.1270065307617192</v>
      </c>
      <c r="S35" s="12">
        <f>INDEX('ETF - ZDY (fix)'!$O$2:$AR$103,MATCH('Customed Covered_C Equity (fix)'!$A35,'ETF - ZDY (fix)'!$A$2:$A$105,0),MATCH('Customed Covered_C Equity (fix)'!S$1,'ETF - ZDY (fix)'!$O$1:$AR$1,0))</f>
        <v>73.970757983839945</v>
      </c>
      <c r="T35" s="12">
        <f>INDEX('ETF - ZDY (fix)'!$O$2:$AR$103,MATCH('Customed Covered_C Equity (fix)'!$A35,'ETF - ZDY (fix)'!$A$2:$A$105,0),MATCH('Customed Covered_C Equity (fix)'!T$1,'ETF - ZDY (fix)'!$O$1:$AR$1,0))</f>
        <v>74.454148471615724</v>
      </c>
      <c r="U35" s="12">
        <f>INDEX('ETF - ZDY (fix)'!$O$2:$AR$103,MATCH('Customed Covered_C Equity (fix)'!$A35,'ETF - ZDY (fix)'!$A$2:$A$105,0),MATCH('Customed Covered_C Equity (fix)'!U$1,'ETF - ZDY (fix)'!$O$1:$AR$1,0))</f>
        <v>96.233265259813933</v>
      </c>
      <c r="V35" s="12">
        <f>INDEX('ETF - ZDY (fix)'!$O$2:$AR$103,MATCH('Customed Covered_C Equity (fix)'!$A35,'ETF - ZDY (fix)'!$A$2:$A$105,0),MATCH('Customed Covered_C Equity (fix)'!V$1,'ETF - ZDY (fix)'!$O$1:$AR$1,0))</f>
        <v>55.133563726235522</v>
      </c>
      <c r="W35" s="12">
        <f>INDEX('ETF - ZDY (fix)'!$O$2:$AR$103,MATCH('Customed Covered_C Equity (fix)'!$A35,'ETF - ZDY (fix)'!$A$2:$A$105,0),MATCH('Customed Covered_C Equity (fix)'!W$1,'ETF - ZDY (fix)'!$O$1:$AR$1,0))</f>
        <v>54.458207165080807</v>
      </c>
      <c r="X35" s="12">
        <f>INDEX('ETF - ZDY (fix)'!$O$2:$AR$103,MATCH('Customed Covered_C Equity (fix)'!$A35,'ETF - ZDY (fix)'!$A$2:$A$105,0),MATCH('Customed Covered_C Equity (fix)'!X$1,'ETF - ZDY (fix)'!$O$1:$AR$1,0))</f>
        <v>54.458207165080807</v>
      </c>
      <c r="Y35" s="12">
        <f>INDEX('ETF - ZDY (fix)'!$O$2:$AR$103,MATCH('Customed Covered_C Equity (fix)'!$A35,'ETF - ZDY (fix)'!$A$2:$A$105,0),MATCH('Customed Covered_C Equity (fix)'!Y$1,'ETF - ZDY (fix)'!$O$1:$AR$1,0))</f>
        <v>40.060364291634819</v>
      </c>
      <c r="Z35" s="12">
        <f>INDEX('ETF - ZDY (fix)'!$O$2:$AR$103,MATCH('Customed Covered_C Equity (fix)'!$A35,'ETF - ZDY (fix)'!$A$2:$A$105,0),MATCH('Customed Covered_C Equity (fix)'!Z$1,'ETF - ZDY (fix)'!$O$1:$AR$1,0))</f>
        <v>-27.74718</v>
      </c>
    </row>
    <row r="36" spans="1:26" x14ac:dyDescent="0.2">
      <c r="A36" t="s">
        <v>80</v>
      </c>
      <c r="B36" s="28" t="s">
        <v>125</v>
      </c>
      <c r="C36" s="18" t="s">
        <v>461</v>
      </c>
      <c r="D36" s="12">
        <f>VLOOKUP($A36,'ETF - ZDY (fix)'!$A:$AR,44,0)</f>
        <v>15.107173573518917</v>
      </c>
      <c r="E36" s="78">
        <f>Comparison!$I$24*'Customed Covered_C Equity (fix)'!D36/SUM('Customed Covered_C Equity (fix)'!$D$36:$D$37)</f>
        <v>1.8616106463242233E-2</v>
      </c>
      <c r="F36" s="12" t="str">
        <f>INDEX('ETF - ZDY (fix)'!$O$2:$AR$103,MATCH('Customed Covered_C Equity (fix)'!$A36,'ETF - ZDY (fix)'!$A$2:$A$105,0),MATCH('Customed Covered_C Equity (fix)'!F$1,'ETF - ZDY (fix)'!$O$1:$AR$1,0))</f>
        <v>American Electric Power Co Inc</v>
      </c>
      <c r="G36" s="12">
        <f>INDEX('ETF - ZDY (fix)'!$O$2:$AR$103,MATCH('Customed Covered_C Equity (fix)'!$A36,'ETF - ZDY (fix)'!$A$2:$A$105,0),MATCH('Customed Covered_C Equity (fix)'!G$1,'ETF - ZDY (fix)'!$O$1:$AR$1,0))</f>
        <v>99.7</v>
      </c>
      <c r="H36" s="12">
        <f>INDEX('ETF - ZDY (fix)'!$O$2:$AR$103,MATCH('Customed Covered_C Equity (fix)'!$A36,'ETF - ZDY (fix)'!$A$2:$A$105,0),MATCH('Customed Covered_C Equity (fix)'!H$1,'ETF - ZDY (fix)'!$O$1:$AR$1,0))</f>
        <v>2925622</v>
      </c>
      <c r="I36" s="12">
        <f>INDEX('ETF - ZDY (fix)'!$O$2:$AR$103,MATCH('Customed Covered_C Equity (fix)'!$A36,'ETF - ZDY (fix)'!$A$2:$A$105,0),MATCH('Customed Covered_C Equity (fix)'!I$1,'ETF - ZDY (fix)'!$O$1:$AR$1,0))</f>
        <v>51200354347.200005</v>
      </c>
      <c r="J36" s="12">
        <f>INDEX('ETF - ZDY (fix)'!$O$2:$AR$103,MATCH('Customed Covered_C Equity (fix)'!$A36,'ETF - ZDY (fix)'!$A$2:$A$105,0),MATCH('Customed Covered_C Equity (fix)'!J$1,'ETF - ZDY (fix)'!$O$1:$AR$1,0))</f>
        <v>108159.45434720001</v>
      </c>
      <c r="K36" s="12">
        <f>INDEX('ETF - ZDY (fix)'!$O$2:$AR$103,MATCH('Customed Covered_C Equity (fix)'!$A36,'ETF - ZDY (fix)'!$A$2:$A$105,0),MATCH('Customed Covered_C Equity (fix)'!K$1,'ETF - ZDY (fix)'!$O$1:$AR$1,0))</f>
        <v>3.2497492477432295</v>
      </c>
      <c r="L36" s="12">
        <f>INDEX('ETF - ZDY (fix)'!$O$2:$AR$103,MATCH('Customed Covered_C Equity (fix)'!$A36,'ETF - ZDY (fix)'!$A$2:$A$105,0),MATCH('Customed Covered_C Equity (fix)'!L$1,'ETF - ZDY (fix)'!$O$1:$AR$1,0))</f>
        <v>3.1293880497082065</v>
      </c>
      <c r="M36" s="12" t="str">
        <f>INDEX('ETF - ZDY (fix)'!$O$2:$AR$103,MATCH('Customed Covered_C Equity (fix)'!$A36,'ETF - ZDY (fix)'!$A$2:$A$105,0),MATCH('Customed Covered_C Equity (fix)'!M$1,'ETF - ZDY (fix)'!$O$1:$AR$1,0))</f>
        <v>6/10/2022</v>
      </c>
      <c r="N36" s="12" t="str">
        <f>INDEX('ETF - ZDY (fix)'!$O$2:$AR$103,MATCH('Customed Covered_C Equity (fix)'!$A36,'ETF - ZDY (fix)'!$A$2:$A$105,0),MATCH('Customed Covered_C Equity (fix)'!N$1,'ETF - ZDY (fix)'!$O$1:$AR$1,0))</f>
        <v>Regular Cash</v>
      </c>
      <c r="O36" s="12" t="str">
        <f>INDEX('ETF - ZDY (fix)'!$O$2:$AR$103,MATCH('Customed Covered_C Equity (fix)'!$A36,'ETF - ZDY (fix)'!$A$2:$A$105,0),MATCH('Customed Covered_C Equity (fix)'!O$1,'ETF - ZDY (fix)'!$O$1:$AR$1,0))</f>
        <v>A-</v>
      </c>
      <c r="P36" s="12">
        <f>INDEX('ETF - ZDY (fix)'!$O$2:$AR$103,MATCH('Customed Covered_C Equity (fix)'!$A36,'ETF - ZDY (fix)'!$A$2:$A$105,0),MATCH('Customed Covered_C Equity (fix)'!P$1,'ETF - ZDY (fix)'!$O$1:$AR$1,0))</f>
        <v>3.0411447980950896</v>
      </c>
      <c r="Q36" s="12">
        <f>INDEX('ETF - ZDY (fix)'!$O$2:$AR$103,MATCH('Customed Covered_C Equity (fix)'!$A36,'ETF - ZDY (fix)'!$A$2:$A$105,0),MATCH('Customed Covered_C Equity (fix)'!Q$1,'ETF - ZDY (fix)'!$O$1:$AR$1,0))</f>
        <v>9.275208692195573</v>
      </c>
      <c r="R36" s="12">
        <f>INDEX('ETF - ZDY (fix)'!$O$2:$AR$103,MATCH('Customed Covered_C Equity (fix)'!$A36,'ETF - ZDY (fix)'!$A$2:$A$105,0),MATCH('Customed Covered_C Equity (fix)'!R$1,'ETF - ZDY (fix)'!$O$1:$AR$1,0))</f>
        <v>5.4059128761291504</v>
      </c>
      <c r="S36" s="12">
        <f>INDEX('ETF - ZDY (fix)'!$O$2:$AR$103,MATCH('Customed Covered_C Equity (fix)'!$A36,'ETF - ZDY (fix)'!$A$2:$A$105,0),MATCH('Customed Covered_C Equity (fix)'!S$1,'ETF - ZDY (fix)'!$O$1:$AR$1,0))</f>
        <v>13.090314076632881</v>
      </c>
      <c r="T36" s="12">
        <f>INDEX('ETF - ZDY (fix)'!$O$2:$AR$103,MATCH('Customed Covered_C Equity (fix)'!$A36,'ETF - ZDY (fix)'!$A$2:$A$105,0),MATCH('Customed Covered_C Equity (fix)'!T$1,'ETF - ZDY (fix)'!$O$1:$AR$1,0))</f>
        <v>11.936936936936922</v>
      </c>
      <c r="U36" s="12">
        <f>INDEX('ETF - ZDY (fix)'!$O$2:$AR$103,MATCH('Customed Covered_C Equity (fix)'!$A36,'ETF - ZDY (fix)'!$A$2:$A$105,0),MATCH('Customed Covered_C Equity (fix)'!U$1,'ETF - ZDY (fix)'!$O$1:$AR$1,0))</f>
        <v>22.508155128669795</v>
      </c>
      <c r="V36" s="12">
        <f>INDEX('ETF - ZDY (fix)'!$O$2:$AR$103,MATCH('Customed Covered_C Equity (fix)'!$A36,'ETF - ZDY (fix)'!$A$2:$A$105,0),MATCH('Customed Covered_C Equity (fix)'!V$1,'ETF - ZDY (fix)'!$O$1:$AR$1,0))</f>
        <v>19.701444295178863</v>
      </c>
      <c r="W36" s="12">
        <f>INDEX('ETF - ZDY (fix)'!$O$2:$AR$103,MATCH('Customed Covered_C Equity (fix)'!$A36,'ETF - ZDY (fix)'!$A$2:$A$105,0),MATCH('Customed Covered_C Equity (fix)'!W$1,'ETF - ZDY (fix)'!$O$1:$AR$1,0))</f>
        <v>19.721174836329222</v>
      </c>
      <c r="X36" s="12">
        <f>INDEX('ETF - ZDY (fix)'!$O$2:$AR$103,MATCH('Customed Covered_C Equity (fix)'!$A36,'ETF - ZDY (fix)'!$A$2:$A$105,0),MATCH('Customed Covered_C Equity (fix)'!X$1,'ETF - ZDY (fix)'!$O$1:$AR$1,0))</f>
        <v>19.721174836329222</v>
      </c>
      <c r="Y36" s="12">
        <f>INDEX('ETF - ZDY (fix)'!$O$2:$AR$103,MATCH('Customed Covered_C Equity (fix)'!$A36,'ETF - ZDY (fix)'!$A$2:$A$105,0),MATCH('Customed Covered_C Equity (fix)'!Y$1,'ETF - ZDY (fix)'!$O$1:$AR$1,0))</f>
        <v>17.573842150801937</v>
      </c>
      <c r="Z36" s="12">
        <f>INDEX('ETF - ZDY (fix)'!$O$2:$AR$103,MATCH('Customed Covered_C Equity (fix)'!$A36,'ETF - ZDY (fix)'!$A$2:$A$105,0),MATCH('Customed Covered_C Equity (fix)'!Z$1,'ETF - ZDY (fix)'!$O$1:$AR$1,0))</f>
        <v>13.922599999999999</v>
      </c>
    </row>
    <row r="37" spans="1:26" x14ac:dyDescent="0.2">
      <c r="A37" t="s">
        <v>28</v>
      </c>
      <c r="B37" s="28" t="s">
        <v>125</v>
      </c>
      <c r="C37" s="61" t="s">
        <v>461</v>
      </c>
      <c r="D37" s="12">
        <f>VLOOKUP($A37,'ETF - ZDY (fix)'!$A:$AR,44,0)</f>
        <v>14.180255317416915</v>
      </c>
      <c r="E37" s="80">
        <f>Comparison!$I$24*'Customed Covered_C Equity (fix)'!D37/SUM('Customed Covered_C Equity (fix)'!$D$36:$D$37)</f>
        <v>1.7473893536757774E-2</v>
      </c>
      <c r="F37" s="12" t="str">
        <f>INDEX('ETF - ZDY (fix)'!$O$2:$AR$103,MATCH('Customed Covered_C Equity (fix)'!$A37,'ETF - ZDY (fix)'!$A$2:$A$105,0),MATCH('Customed Covered_C Equity (fix)'!F$1,'ETF - ZDY (fix)'!$O$1:$AR$1,0))</f>
        <v>Consolidated Edison Inc</v>
      </c>
      <c r="G37" s="12">
        <f>INDEX('ETF - ZDY (fix)'!$O$2:$AR$103,MATCH('Customed Covered_C Equity (fix)'!$A37,'ETF - ZDY (fix)'!$A$2:$A$105,0),MATCH('Customed Covered_C Equity (fix)'!G$1,'ETF - ZDY (fix)'!$O$1:$AR$1,0))</f>
        <v>95.81</v>
      </c>
      <c r="H37" s="12">
        <f>INDEX('ETF - ZDY (fix)'!$O$2:$AR$103,MATCH('Customed Covered_C Equity (fix)'!$A37,'ETF - ZDY (fix)'!$A$2:$A$105,0),MATCH('Customed Covered_C Equity (fix)'!H$1,'ETF - ZDY (fix)'!$O$1:$AR$1,0))</f>
        <v>2400453</v>
      </c>
      <c r="I37" s="12">
        <f>INDEX('ETF - ZDY (fix)'!$O$2:$AR$103,MATCH('Customed Covered_C Equity (fix)'!$A37,'ETF - ZDY (fix)'!$A$2:$A$105,0),MATCH('Customed Covered_C Equity (fix)'!I$1,'ETF - ZDY (fix)'!$O$1:$AR$1,0))</f>
        <v>33944998009.779999</v>
      </c>
      <c r="J37" s="12">
        <f>INDEX('ETF - ZDY (fix)'!$O$2:$AR$103,MATCH('Customed Covered_C Equity (fix)'!$A37,'ETF - ZDY (fix)'!$A$2:$A$105,0),MATCH('Customed Covered_C Equity (fix)'!J$1,'ETF - ZDY (fix)'!$O$1:$AR$1,0))</f>
        <v>72645.99800978</v>
      </c>
      <c r="K37" s="12">
        <f>INDEX('ETF - ZDY (fix)'!$O$2:$AR$103,MATCH('Customed Covered_C Equity (fix)'!$A37,'ETF - ZDY (fix)'!$A$2:$A$105,0),MATCH('Customed Covered_C Equity (fix)'!K$1,'ETF - ZDY (fix)'!$O$1:$AR$1,0))</f>
        <v>3.3608182861914204</v>
      </c>
      <c r="L37" s="12">
        <f>INDEX('ETF - ZDY (fix)'!$O$2:$AR$103,MATCH('Customed Covered_C Equity (fix)'!$A37,'ETF - ZDY (fix)'!$A$2:$A$105,0),MATCH('Customed Covered_C Equity (fix)'!L$1,'ETF - ZDY (fix)'!$O$1:$AR$1,0))</f>
        <v>3.2981944325547317</v>
      </c>
      <c r="M37" s="12" t="str">
        <f>INDEX('ETF - ZDY (fix)'!$O$2:$AR$103,MATCH('Customed Covered_C Equity (fix)'!$A37,'ETF - ZDY (fix)'!$A$2:$A$105,0),MATCH('Customed Covered_C Equity (fix)'!M$1,'ETF - ZDY (fix)'!$O$1:$AR$1,0))</f>
        <v>6/15/2022</v>
      </c>
      <c r="N37" s="12" t="str">
        <f>INDEX('ETF - ZDY (fix)'!$O$2:$AR$103,MATCH('Customed Covered_C Equity (fix)'!$A37,'ETF - ZDY (fix)'!$A$2:$A$105,0),MATCH('Customed Covered_C Equity (fix)'!N$1,'ETF - ZDY (fix)'!$O$1:$AR$1,0))</f>
        <v>Regular Cash</v>
      </c>
      <c r="O37" s="12" t="str">
        <f>INDEX('ETF - ZDY (fix)'!$O$2:$AR$103,MATCH('Customed Covered_C Equity (fix)'!$A37,'ETF - ZDY (fix)'!$A$2:$A$105,0),MATCH('Customed Covered_C Equity (fix)'!O$1,'ETF - ZDY (fix)'!$O$1:$AR$1,0))</f>
        <v>A-</v>
      </c>
      <c r="P37" s="12">
        <f>INDEX('ETF - ZDY (fix)'!$O$2:$AR$103,MATCH('Customed Covered_C Equity (fix)'!$A37,'ETF - ZDY (fix)'!$A$2:$A$105,0),MATCH('Customed Covered_C Equity (fix)'!P$1,'ETF - ZDY (fix)'!$O$1:$AR$1,0))</f>
        <v>2.426290901012409</v>
      </c>
      <c r="Q37" s="12">
        <f>INDEX('ETF - ZDY (fix)'!$O$2:$AR$103,MATCH('Customed Covered_C Equity (fix)'!$A37,'ETF - ZDY (fix)'!$A$2:$A$105,0),MATCH('Customed Covered_C Equity (fix)'!Q$1,'ETF - ZDY (fix)'!$O$1:$AR$1,0))</f>
        <v>6.1171925305859629</v>
      </c>
      <c r="R37" s="12">
        <f>INDEX('ETF - ZDY (fix)'!$O$2:$AR$103,MATCH('Customed Covered_C Equity (fix)'!$A37,'ETF - ZDY (fix)'!$A$2:$A$105,0),MATCH('Customed Covered_C Equity (fix)'!R$1,'ETF - ZDY (fix)'!$O$1:$AR$1,0))</f>
        <v>2.459078311920166</v>
      </c>
      <c r="S37" s="12">
        <f>INDEX('ETF - ZDY (fix)'!$O$2:$AR$103,MATCH('Customed Covered_C Equity (fix)'!$A37,'ETF - ZDY (fix)'!$A$2:$A$105,0),MATCH('Customed Covered_C Equity (fix)'!S$1,'ETF - ZDY (fix)'!$O$1:$AR$1,0))</f>
        <v>22.252497729336966</v>
      </c>
      <c r="T37" s="12">
        <f>INDEX('ETF - ZDY (fix)'!$O$2:$AR$103,MATCH('Customed Covered_C Equity (fix)'!$A37,'ETF - ZDY (fix)'!$A$2:$A$105,0),MATCH('Customed Covered_C Equity (fix)'!T$1,'ETF - ZDY (fix)'!$O$1:$AR$1,0))</f>
        <v>17.32522796352583</v>
      </c>
      <c r="U37" s="12">
        <f>INDEX('ETF - ZDY (fix)'!$O$2:$AR$103,MATCH('Customed Covered_C Equity (fix)'!$A37,'ETF - ZDY (fix)'!$A$2:$A$105,0),MATCH('Customed Covered_C Equity (fix)'!U$1,'ETF - ZDY (fix)'!$O$1:$AR$1,0))</f>
        <v>24.547677261613693</v>
      </c>
      <c r="V37" s="12">
        <f>INDEX('ETF - ZDY (fix)'!$O$2:$AR$103,MATCH('Customed Covered_C Equity (fix)'!$A37,'ETF - ZDY (fix)'!$A$2:$A$105,0),MATCH('Customed Covered_C Equity (fix)'!V$1,'ETF - ZDY (fix)'!$O$1:$AR$1,0))</f>
        <v>17.727488557681504</v>
      </c>
      <c r="W37" s="12">
        <f>INDEX('ETF - ZDY (fix)'!$O$2:$AR$103,MATCH('Customed Covered_C Equity (fix)'!$A37,'ETF - ZDY (fix)'!$A$2:$A$105,0),MATCH('Customed Covered_C Equity (fix)'!W$1,'ETF - ZDY (fix)'!$O$1:$AR$1,0))</f>
        <v>19.50766062471298</v>
      </c>
      <c r="X37" s="12">
        <f>INDEX('ETF - ZDY (fix)'!$O$2:$AR$103,MATCH('Customed Covered_C Equity (fix)'!$A37,'ETF - ZDY (fix)'!$A$2:$A$105,0),MATCH('Customed Covered_C Equity (fix)'!X$1,'ETF - ZDY (fix)'!$O$1:$AR$1,0))</f>
        <v>19.50766062471298</v>
      </c>
      <c r="Y37" s="12">
        <f>INDEX('ETF - ZDY (fix)'!$O$2:$AR$103,MATCH('Customed Covered_C Equity (fix)'!$A37,'ETF - ZDY (fix)'!$A$2:$A$105,0),MATCH('Customed Covered_C Equity (fix)'!Y$1,'ETF - ZDY (fix)'!$O$1:$AR$1,0))</f>
        <v>18.057920141381544</v>
      </c>
      <c r="Z37" s="12">
        <f>INDEX('ETF - ZDY (fix)'!$O$2:$AR$103,MATCH('Customed Covered_C Equity (fix)'!$A37,'ETF - ZDY (fix)'!$A$2:$A$105,0),MATCH('Customed Covered_C Equity (fix)'!Z$1,'ETF - ZDY (fix)'!$O$1:$AR$1,0))</f>
        <v>14.32321</v>
      </c>
    </row>
    <row r="38" spans="1:26" s="18" customFormat="1" x14ac:dyDescent="0.2">
      <c r="A38" s="18" t="s">
        <v>45</v>
      </c>
      <c r="B38" s="12">
        <v>0.42602822472449681</v>
      </c>
      <c r="C38" s="15"/>
      <c r="D38" s="79"/>
      <c r="E38" s="78">
        <f>($E$40-SUM($E$2:$E$37))/2</f>
        <v>4.5500000000003871E-4</v>
      </c>
    </row>
    <row r="39" spans="1:26" x14ac:dyDescent="0.2">
      <c r="A39" s="18" t="s">
        <v>55</v>
      </c>
      <c r="B39" s="12">
        <v>3.8685703514493878E-3</v>
      </c>
      <c r="D39" s="79"/>
      <c r="E39" s="78">
        <f>($E$40-SUM($E$2:$E$37))/2</f>
        <v>4.5500000000003871E-4</v>
      </c>
    </row>
    <row r="40" spans="1:26" x14ac:dyDescent="0.2">
      <c r="E40" s="78">
        <v>1</v>
      </c>
    </row>
  </sheetData>
  <autoFilter ref="A1:G1" xr:uid="{00000000-0009-0000-0000-000001000000}">
    <sortState xmlns:xlrd2="http://schemas.microsoft.com/office/spreadsheetml/2017/richdata2" ref="A2:G37">
      <sortCondition ref="C1"/>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3:G13"/>
  <sheetViews>
    <sheetView workbookViewId="0">
      <selection activeCell="F19" sqref="F19"/>
    </sheetView>
  </sheetViews>
  <sheetFormatPr baseColWidth="10" defaultColWidth="8.83203125" defaultRowHeight="15" x14ac:dyDescent="0.2"/>
  <cols>
    <col min="1" max="1" width="22.1640625" customWidth="1"/>
    <col min="2" max="2" width="15.83203125" customWidth="1"/>
    <col min="3" max="3" width="16.5" customWidth="1"/>
    <col min="4" max="4" width="15.6640625" customWidth="1"/>
    <col min="5" max="5" width="13.5" customWidth="1"/>
    <col min="6" max="6" width="14.6640625" customWidth="1"/>
    <col min="7" max="7" width="15.5" customWidth="1"/>
  </cols>
  <sheetData>
    <row r="3" spans="1:7" s="43" customFormat="1" ht="48" x14ac:dyDescent="0.2">
      <c r="A3" s="63" t="s">
        <v>634</v>
      </c>
      <c r="B3" s="43" t="s">
        <v>636</v>
      </c>
      <c r="C3" s="43" t="s">
        <v>637</v>
      </c>
      <c r="D3" s="43" t="s">
        <v>638</v>
      </c>
      <c r="E3" s="43" t="s">
        <v>639</v>
      </c>
      <c r="F3" s="43" t="s">
        <v>640</v>
      </c>
      <c r="G3" s="43" t="s">
        <v>641</v>
      </c>
    </row>
    <row r="4" spans="1:7" x14ac:dyDescent="0.2">
      <c r="A4" s="62" t="s">
        <v>480</v>
      </c>
      <c r="B4" s="44">
        <v>2.5807819866250674</v>
      </c>
      <c r="C4" s="44">
        <v>11.417879809612369</v>
      </c>
      <c r="D4" s="44">
        <v>276.00166305246222</v>
      </c>
      <c r="E4" s="44">
        <v>316.51975311673641</v>
      </c>
      <c r="F4" s="44">
        <v>2.0007915000000005</v>
      </c>
      <c r="G4" s="44">
        <v>37.020132070919288</v>
      </c>
    </row>
    <row r="5" spans="1:7" x14ac:dyDescent="0.2">
      <c r="A5" s="62" t="s">
        <v>169</v>
      </c>
      <c r="B5" s="44">
        <v>3.7604472994825189</v>
      </c>
      <c r="C5" s="44">
        <v>7.0090737823326492</v>
      </c>
      <c r="D5" s="44">
        <v>54.61934487741636</v>
      </c>
      <c r="E5" s="44">
        <v>54.334925268095809</v>
      </c>
      <c r="F5" s="44">
        <v>-12.750502399999998</v>
      </c>
      <c r="G5" s="44">
        <v>33.628077265417808</v>
      </c>
    </row>
    <row r="6" spans="1:7" x14ac:dyDescent="0.2">
      <c r="A6" s="62" t="s">
        <v>466</v>
      </c>
      <c r="B6" s="44">
        <v>2.276515970901039</v>
      </c>
      <c r="C6" s="44">
        <v>12.937208871296045</v>
      </c>
      <c r="D6" s="44">
        <v>95.433141936724013</v>
      </c>
      <c r="E6" s="44">
        <v>97.565224994706227</v>
      </c>
      <c r="F6" s="44">
        <v>-26.098057300000004</v>
      </c>
      <c r="G6" s="44">
        <v>37.003366236821272</v>
      </c>
    </row>
    <row r="7" spans="1:7" x14ac:dyDescent="0.2">
      <c r="A7" s="62" t="s">
        <v>456</v>
      </c>
      <c r="B7" s="44">
        <v>2.7407608065690687</v>
      </c>
      <c r="C7" s="44">
        <v>9.1887238660067574</v>
      </c>
      <c r="D7" s="44">
        <v>258.14041526277492</v>
      </c>
      <c r="E7" s="44">
        <v>261.54976294782426</v>
      </c>
      <c r="F7" s="44">
        <v>-1.4961074363636364</v>
      </c>
      <c r="G7" s="44">
        <v>25.366228678319796</v>
      </c>
    </row>
    <row r="8" spans="1:7" x14ac:dyDescent="0.2">
      <c r="A8" s="62" t="s">
        <v>222</v>
      </c>
      <c r="B8" s="44">
        <v>3.6084432675132954</v>
      </c>
      <c r="C8" s="44">
        <v>7.9247926760514069</v>
      </c>
      <c r="D8" s="44"/>
      <c r="E8" s="44"/>
      <c r="F8" s="44">
        <v>49.542204999999996</v>
      </c>
      <c r="G8" s="44">
        <v>35.253873518186587</v>
      </c>
    </row>
    <row r="9" spans="1:7" x14ac:dyDescent="0.2">
      <c r="A9" s="62" t="s">
        <v>449</v>
      </c>
      <c r="B9" s="44">
        <v>3.3184703177266046</v>
      </c>
      <c r="C9" s="44">
        <v>4.7115131336513958</v>
      </c>
      <c r="D9" s="44">
        <v>53.547112529287809</v>
      </c>
      <c r="E9" s="44">
        <v>63.224272601005488</v>
      </c>
      <c r="F9" s="44">
        <v>-17.190001410000001</v>
      </c>
      <c r="G9" s="44">
        <v>34.097619462863648</v>
      </c>
    </row>
    <row r="10" spans="1:7" x14ac:dyDescent="0.2">
      <c r="A10" s="62" t="s">
        <v>472</v>
      </c>
      <c r="B10" s="44">
        <v>2.7602588185904193</v>
      </c>
      <c r="C10" s="44">
        <v>10.199481988667511</v>
      </c>
      <c r="D10" s="44">
        <v>125.29751557372535</v>
      </c>
      <c r="E10" s="44">
        <v>126.52329505589914</v>
      </c>
      <c r="F10" s="44">
        <v>-13.535833599999998</v>
      </c>
      <c r="G10" s="44">
        <v>30.343295103730952</v>
      </c>
    </row>
    <row r="11" spans="1:7" x14ac:dyDescent="0.2">
      <c r="A11" s="62" t="s">
        <v>234</v>
      </c>
      <c r="B11" s="44">
        <v>2.2149204530603694</v>
      </c>
      <c r="C11" s="44">
        <v>18.496142886217061</v>
      </c>
      <c r="D11" s="44">
        <v>31.80287944417362</v>
      </c>
      <c r="E11" s="44">
        <v>34.905496317371842</v>
      </c>
      <c r="F11" s="44">
        <v>-17.991418454545453</v>
      </c>
      <c r="G11" s="44">
        <v>38.256079193926205</v>
      </c>
    </row>
    <row r="12" spans="1:7" x14ac:dyDescent="0.2">
      <c r="A12" s="62" t="s">
        <v>461</v>
      </c>
      <c r="B12" s="44">
        <v>3.0601896884749493</v>
      </c>
      <c r="C12" s="44">
        <v>2.0812655761437906</v>
      </c>
      <c r="D12" s="44">
        <v>13.450527243465968</v>
      </c>
      <c r="E12" s="44">
        <v>10.007637119659753</v>
      </c>
      <c r="F12" s="44">
        <v>6.5167630812499997</v>
      </c>
      <c r="G12" s="44">
        <v>20.704275375439938</v>
      </c>
    </row>
    <row r="13" spans="1:7" x14ac:dyDescent="0.2">
      <c r="A13" s="62" t="s">
        <v>635</v>
      </c>
      <c r="B13" s="44">
        <v>2.8670330297216902</v>
      </c>
      <c r="C13" s="44">
        <v>8.6107339079371599</v>
      </c>
      <c r="D13" s="44">
        <v>111.30887781909547</v>
      </c>
      <c r="E13" s="44">
        <v>115.85810586234602</v>
      </c>
      <c r="F13" s="44">
        <v>-8.2335563049999969</v>
      </c>
      <c r="G13" s="44">
        <v>30.522899723731971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A53"/>
  <sheetViews>
    <sheetView workbookViewId="0">
      <selection activeCell="P13" sqref="P13"/>
    </sheetView>
  </sheetViews>
  <sheetFormatPr baseColWidth="10" defaultColWidth="9.1640625" defaultRowHeight="15" x14ac:dyDescent="0.2"/>
  <cols>
    <col min="1" max="1" width="21.33203125" style="18" customWidth="1"/>
    <col min="2" max="2" width="11.1640625" style="28" customWidth="1"/>
    <col min="3" max="3" width="19.5" style="18" customWidth="1"/>
    <col min="4" max="4" width="12.33203125" style="12" customWidth="1"/>
    <col min="5" max="5" width="15.83203125" style="78" customWidth="1"/>
    <col min="6" max="6" width="13.6640625" style="18" customWidth="1"/>
    <col min="7" max="7" width="9.1640625" style="12"/>
    <col min="8" max="8" width="12.5" style="18" customWidth="1"/>
    <col min="9" max="9" width="33.1640625" style="18" customWidth="1"/>
    <col min="10" max="10" width="14.5" style="87" customWidth="1"/>
    <col min="11" max="11" width="13.33203125" style="87" customWidth="1"/>
    <col min="12" max="12" width="12" style="18" bestFit="1" customWidth="1"/>
    <col min="13" max="16384" width="9.1640625" style="18"/>
  </cols>
  <sheetData>
    <row r="1" spans="1:27" s="61" customFormat="1" ht="48" x14ac:dyDescent="0.2">
      <c r="A1" s="89" t="s">
        <v>650</v>
      </c>
      <c r="B1" s="90" t="s">
        <v>651</v>
      </c>
      <c r="C1" s="91" t="s">
        <v>437</v>
      </c>
      <c r="D1" s="92" t="s">
        <v>618</v>
      </c>
      <c r="E1" s="93" t="s">
        <v>652</v>
      </c>
      <c r="F1" s="89" t="s">
        <v>368</v>
      </c>
      <c r="G1" s="94" t="s">
        <v>677</v>
      </c>
      <c r="H1" s="94" t="s">
        <v>678</v>
      </c>
      <c r="I1" s="99" t="s">
        <v>653</v>
      </c>
      <c r="J1" s="100" t="s">
        <v>659</v>
      </c>
      <c r="K1" s="100" t="s">
        <v>660</v>
      </c>
      <c r="L1" s="61" t="s">
        <v>373</v>
      </c>
      <c r="M1" s="61" t="s">
        <v>374</v>
      </c>
      <c r="N1" s="61" t="s">
        <v>375</v>
      </c>
      <c r="O1" s="61" t="s">
        <v>376</v>
      </c>
      <c r="P1" s="61" t="s">
        <v>377</v>
      </c>
      <c r="Q1" s="61" t="s">
        <v>378</v>
      </c>
      <c r="R1" s="61" t="s">
        <v>372</v>
      </c>
      <c r="S1" s="61" t="s">
        <v>435</v>
      </c>
      <c r="T1" s="61" t="s">
        <v>379</v>
      </c>
      <c r="U1" s="61" t="s">
        <v>380</v>
      </c>
      <c r="V1" s="61" t="s">
        <v>346</v>
      </c>
      <c r="W1" s="64" t="s">
        <v>351</v>
      </c>
      <c r="X1" s="64" t="s">
        <v>437</v>
      </c>
      <c r="Y1" s="64" t="s">
        <v>368</v>
      </c>
      <c r="Z1" s="64" t="s">
        <v>369</v>
      </c>
      <c r="AA1" s="64" t="s">
        <v>357</v>
      </c>
    </row>
    <row r="2" spans="1:27" x14ac:dyDescent="0.2">
      <c r="A2" s="18" t="s">
        <v>113</v>
      </c>
      <c r="B2" s="28" t="s">
        <v>125</v>
      </c>
      <c r="C2" s="18" t="s">
        <v>480</v>
      </c>
      <c r="D2" s="12">
        <f>VLOOKUP($A2,'ETF - ZDY (fix)'!$A:$AR,44,0)</f>
        <v>36.143884383974012</v>
      </c>
      <c r="E2" s="78">
        <f>Comparison!I16/3*2</f>
        <v>7.1200000000000005E-3</v>
      </c>
      <c r="F2" s="12" t="s">
        <v>517</v>
      </c>
      <c r="G2" s="12">
        <v>67.19</v>
      </c>
      <c r="H2" s="12">
        <v>6135071</v>
      </c>
      <c r="I2" s="18" t="s">
        <v>654</v>
      </c>
      <c r="J2" s="87">
        <f>K2*V2/954.6/1000000</f>
        <v>-1.2294551903262689E-5</v>
      </c>
      <c r="K2" s="87">
        <f>-G2*H2*U2/N2/1000*0.5</f>
        <v>-69037.524981497423</v>
      </c>
      <c r="L2" s="18" t="s">
        <v>113</v>
      </c>
      <c r="M2" s="18">
        <v>2992</v>
      </c>
      <c r="N2" s="18">
        <v>0.23</v>
      </c>
      <c r="O2" s="18">
        <v>0.24</v>
      </c>
      <c r="P2" s="18">
        <v>2.2160339536235578E-2</v>
      </c>
      <c r="Q2" s="18" t="s">
        <v>599</v>
      </c>
      <c r="R2" s="18">
        <v>36.923409999999997</v>
      </c>
      <c r="S2" s="18">
        <v>37.493980000000001</v>
      </c>
      <c r="T2" s="18">
        <v>77.5</v>
      </c>
      <c r="U2" s="18">
        <v>7.7040449999999996E-2</v>
      </c>
      <c r="V2" s="18">
        <v>0.17</v>
      </c>
      <c r="W2" s="18" t="s">
        <v>479</v>
      </c>
      <c r="X2" s="18" t="s">
        <v>480</v>
      </c>
      <c r="Y2" s="18" t="s">
        <v>517</v>
      </c>
      <c r="Z2" s="18">
        <v>2</v>
      </c>
      <c r="AA2" s="18" t="s">
        <v>443</v>
      </c>
    </row>
    <row r="3" spans="1:27" x14ac:dyDescent="0.2">
      <c r="F3" s="12"/>
      <c r="H3" s="12"/>
      <c r="I3" s="18" t="s">
        <v>655</v>
      </c>
      <c r="J3" s="87">
        <f t="shared" ref="J3" si="0">K3*V3/954.6/1000000</f>
        <v>-1.130867854345465E-5</v>
      </c>
      <c r="K3" s="87">
        <f>-G2*H2*U3/N3/1000*0.5</f>
        <v>-77109.032411298642</v>
      </c>
      <c r="L3" s="18" t="s">
        <v>113</v>
      </c>
      <c r="M3" s="18">
        <v>3519</v>
      </c>
      <c r="N3" s="18">
        <v>0.13</v>
      </c>
      <c r="O3" s="18">
        <v>0.15</v>
      </c>
      <c r="P3" s="18">
        <v>1.971833734334023E-2</v>
      </c>
      <c r="Q3" s="18" t="s">
        <v>599</v>
      </c>
      <c r="R3" s="18">
        <v>38.834180000000003</v>
      </c>
      <c r="S3" s="18">
        <v>38.834180000000003</v>
      </c>
      <c r="T3" s="18">
        <v>80</v>
      </c>
      <c r="U3" s="18">
        <v>4.8635610000000003E-2</v>
      </c>
      <c r="V3" s="18">
        <v>0.14000000000000001</v>
      </c>
      <c r="W3" s="18" t="s">
        <v>479</v>
      </c>
      <c r="X3" s="18" t="s">
        <v>480</v>
      </c>
      <c r="Y3" s="18" t="s">
        <v>517</v>
      </c>
      <c r="Z3" s="18">
        <v>36</v>
      </c>
      <c r="AA3" s="18" t="s">
        <v>443</v>
      </c>
    </row>
    <row r="4" spans="1:27" x14ac:dyDescent="0.2">
      <c r="A4" s="18" t="s">
        <v>102</v>
      </c>
      <c r="B4" s="28" t="s">
        <v>125</v>
      </c>
      <c r="C4" s="18" t="s">
        <v>480</v>
      </c>
      <c r="D4" s="12">
        <f>VLOOKUP($A4,'ETF - ZDY (fix)'!$A:$AR,44,0)</f>
        <v>24.500123404337394</v>
      </c>
      <c r="E4" s="78">
        <f>E2/2</f>
        <v>3.5600000000000002E-3</v>
      </c>
      <c r="F4" s="12" t="s">
        <v>596</v>
      </c>
      <c r="G4" s="12">
        <v>119.97</v>
      </c>
      <c r="H4" s="12">
        <v>2869527</v>
      </c>
      <c r="I4" s="18" t="s">
        <v>656</v>
      </c>
      <c r="J4" s="87">
        <f>K4*N4/954.6/1000000</f>
        <v>-1.803148722972973E-4</v>
      </c>
      <c r="K4" s="87">
        <f>-G4*H4*U4/N4/1000*0.5</f>
        <v>-2494.6170593478259</v>
      </c>
      <c r="L4" s="18" t="s">
        <v>102</v>
      </c>
      <c r="M4" s="18">
        <v>0</v>
      </c>
      <c r="N4" s="18">
        <v>69</v>
      </c>
      <c r="O4" s="18">
        <v>70.599999999999994</v>
      </c>
      <c r="P4" s="18" t="s">
        <v>438</v>
      </c>
      <c r="Q4" s="18" t="s">
        <v>538</v>
      </c>
      <c r="R4" s="18" t="s">
        <v>438</v>
      </c>
      <c r="S4" s="18" t="s">
        <v>438</v>
      </c>
      <c r="T4" s="18">
        <v>50</v>
      </c>
      <c r="U4" s="18">
        <v>1</v>
      </c>
      <c r="V4" s="18" t="s">
        <v>438</v>
      </c>
      <c r="W4" s="18" t="s">
        <v>479</v>
      </c>
      <c r="X4" s="18" t="s">
        <v>480</v>
      </c>
      <c r="Y4" s="18" t="s">
        <v>596</v>
      </c>
      <c r="Z4" s="18">
        <v>0</v>
      </c>
      <c r="AA4" s="18" t="s">
        <v>447</v>
      </c>
    </row>
    <row r="5" spans="1:27" x14ac:dyDescent="0.2">
      <c r="F5" s="12"/>
      <c r="H5" s="12"/>
      <c r="I5" s="18" t="s">
        <v>657</v>
      </c>
      <c r="J5" s="87">
        <f>K5*M5/954.6/1000000</f>
        <v>0</v>
      </c>
      <c r="K5" s="87">
        <f>-G4*H4*U5/N5/1000*0.5</f>
        <v>-2687.4094784543327</v>
      </c>
      <c r="L5" s="18" t="s">
        <v>102</v>
      </c>
      <c r="M5" s="18">
        <v>0</v>
      </c>
      <c r="N5" s="18">
        <v>64.05</v>
      </c>
      <c r="O5" s="18">
        <v>65.599999999999994</v>
      </c>
      <c r="P5" s="18" t="s">
        <v>438</v>
      </c>
      <c r="Q5" s="18" t="s">
        <v>538</v>
      </c>
      <c r="R5" s="18" t="s">
        <v>438</v>
      </c>
      <c r="S5" s="18" t="s">
        <v>438</v>
      </c>
      <c r="T5" s="18">
        <v>55</v>
      </c>
      <c r="U5" s="18">
        <v>1</v>
      </c>
      <c r="V5" s="18" t="s">
        <v>438</v>
      </c>
      <c r="W5" s="18" t="s">
        <v>479</v>
      </c>
      <c r="X5" s="18" t="s">
        <v>480</v>
      </c>
      <c r="Y5" s="18" t="s">
        <v>596</v>
      </c>
      <c r="Z5" s="18">
        <v>0</v>
      </c>
      <c r="AA5" s="18" t="s">
        <v>447</v>
      </c>
    </row>
    <row r="6" spans="1:27" x14ac:dyDescent="0.2">
      <c r="A6" s="18" t="s">
        <v>21</v>
      </c>
      <c r="B6" s="28">
        <v>3.4721730213269075</v>
      </c>
      <c r="C6" s="18" t="s">
        <v>169</v>
      </c>
      <c r="D6" s="12">
        <f>VLOOKUP($A6,'ETF - ZDY (fix)'!$A:$AR,44,0)</f>
        <v>25.123055036051277</v>
      </c>
      <c r="E6" s="78">
        <f>B6/100</f>
        <v>3.4721730213269075E-2</v>
      </c>
      <c r="F6" s="12" t="s">
        <v>440</v>
      </c>
      <c r="G6" s="12">
        <v>49.53</v>
      </c>
      <c r="H6" s="12">
        <v>24181815</v>
      </c>
      <c r="I6" s="18" t="s">
        <v>434</v>
      </c>
      <c r="J6" s="87">
        <v>-7.2666923466952792E-3</v>
      </c>
      <c r="K6" s="87">
        <v>-150000</v>
      </c>
      <c r="L6" s="18" t="s">
        <v>21</v>
      </c>
      <c r="M6" s="18">
        <v>2537</v>
      </c>
      <c r="N6" s="18">
        <v>0.4</v>
      </c>
      <c r="O6" s="18">
        <v>0.49</v>
      </c>
      <c r="P6" s="18">
        <v>5.4836016353658867E-2</v>
      </c>
      <c r="Q6" s="18" t="s">
        <v>446</v>
      </c>
      <c r="R6" s="18">
        <v>21.363340000000001</v>
      </c>
      <c r="S6" s="18">
        <v>21.363340000000001</v>
      </c>
      <c r="T6" s="18">
        <v>51</v>
      </c>
      <c r="U6" s="18">
        <v>0.26169350000000002</v>
      </c>
      <c r="V6" s="18">
        <v>0.44</v>
      </c>
      <c r="W6" s="18" t="s">
        <v>439</v>
      </c>
      <c r="X6" s="18" t="s">
        <v>169</v>
      </c>
      <c r="Y6" s="18" t="s">
        <v>440</v>
      </c>
      <c r="Z6" s="18">
        <v>319</v>
      </c>
      <c r="AA6" s="18" t="s">
        <v>443</v>
      </c>
    </row>
    <row r="7" spans="1:27" x14ac:dyDescent="0.2">
      <c r="A7" s="18" t="s">
        <v>79</v>
      </c>
      <c r="B7" s="28" t="s">
        <v>125</v>
      </c>
      <c r="C7" s="18" t="s">
        <v>169</v>
      </c>
      <c r="D7" s="12">
        <f>VLOOKUP($A7,'ETF - ZDY (fix)'!$A:$AR,44,0)</f>
        <v>24.904725283120619</v>
      </c>
      <c r="E7" s="78">
        <f>Comparison!I17-'Customed Covered_C Equity (fix)'!E4-'Customed Covered_C Equity (fix)'!E6</f>
        <v>4.8874056900421847E-2</v>
      </c>
      <c r="F7" s="12" t="s">
        <v>488</v>
      </c>
      <c r="G7" s="12">
        <v>74.849999999999994</v>
      </c>
      <c r="H7" s="12">
        <v>1369618</v>
      </c>
      <c r="I7" s="18" t="s">
        <v>658</v>
      </c>
      <c r="J7" s="87">
        <f>K7*M7/954.6/1000000</f>
        <v>0</v>
      </c>
      <c r="K7" s="87">
        <f>-G7*H7*U7/O7/1000</f>
        <v>-4076.8291082776441</v>
      </c>
      <c r="L7" s="18" t="s">
        <v>672</v>
      </c>
      <c r="M7" s="18">
        <v>0</v>
      </c>
      <c r="N7" s="18" t="s">
        <v>438</v>
      </c>
      <c r="O7" s="18">
        <v>4.8</v>
      </c>
      <c r="P7" s="18" t="s">
        <v>438</v>
      </c>
      <c r="Q7" s="18" t="s">
        <v>673</v>
      </c>
      <c r="R7" s="18">
        <v>102.1793</v>
      </c>
      <c r="S7" s="18" t="s">
        <v>438</v>
      </c>
      <c r="T7" s="18">
        <v>200</v>
      </c>
      <c r="U7" s="18">
        <v>0.19088530000000001</v>
      </c>
      <c r="V7" s="18" t="s">
        <v>438</v>
      </c>
      <c r="W7" s="18" t="s">
        <v>455</v>
      </c>
      <c r="X7" s="18" t="s">
        <v>456</v>
      </c>
      <c r="Y7" s="18" t="s">
        <v>674</v>
      </c>
      <c r="Z7" s="18">
        <v>0</v>
      </c>
      <c r="AA7" s="18" t="s">
        <v>438</v>
      </c>
    </row>
    <row r="8" spans="1:27" x14ac:dyDescent="0.2">
      <c r="A8" s="18" t="s">
        <v>43</v>
      </c>
      <c r="B8" s="28">
        <v>3.0584212886309063</v>
      </c>
      <c r="C8" s="18" t="s">
        <v>169</v>
      </c>
      <c r="D8" s="12">
        <f>VLOOKUP($A8,'ETF - ZDY (fix)'!$A:$AR,44,0)</f>
        <v>18.971950624195575</v>
      </c>
      <c r="E8" s="78">
        <f>B8/100</f>
        <v>3.0584212886309064E-2</v>
      </c>
      <c r="F8" s="12" t="s">
        <v>504</v>
      </c>
      <c r="G8" s="12">
        <v>42.94</v>
      </c>
      <c r="H8" s="12">
        <v>46148684</v>
      </c>
      <c r="I8" s="18" t="s">
        <v>391</v>
      </c>
      <c r="J8" s="87">
        <f>J6/K6*K8</f>
        <v>-1.2111153911158799E-2</v>
      </c>
      <c r="K8" s="87">
        <v>-250000</v>
      </c>
      <c r="L8" s="18" t="s">
        <v>43</v>
      </c>
      <c r="M8" s="18">
        <v>15586</v>
      </c>
      <c r="N8" s="18">
        <v>0.01</v>
      </c>
      <c r="O8" s="18">
        <v>0.02</v>
      </c>
      <c r="P8" s="18">
        <v>2.1191776791778579E-2</v>
      </c>
      <c r="Q8" s="18" t="s">
        <v>599</v>
      </c>
      <c r="R8" s="18">
        <v>39.10698</v>
      </c>
      <c r="S8" s="18">
        <v>39.10698</v>
      </c>
      <c r="T8" s="18">
        <v>55</v>
      </c>
      <c r="U8" s="18">
        <v>1.27831E-2</v>
      </c>
      <c r="V8" s="18">
        <v>0.01</v>
      </c>
      <c r="W8" s="18" t="s">
        <v>444</v>
      </c>
      <c r="X8" s="18" t="s">
        <v>169</v>
      </c>
      <c r="Y8" s="18" t="s">
        <v>504</v>
      </c>
      <c r="Z8" s="18">
        <v>149</v>
      </c>
      <c r="AA8" s="18" t="s">
        <v>485</v>
      </c>
    </row>
    <row r="9" spans="1:27" x14ac:dyDescent="0.2">
      <c r="A9" s="18" t="s">
        <v>49</v>
      </c>
      <c r="B9" s="28" t="s">
        <v>125</v>
      </c>
      <c r="C9" s="18" t="s">
        <v>466</v>
      </c>
      <c r="D9" s="12">
        <f>VLOOKUP($A9,'ETF - ZDY (fix)'!$A:$AR,44,0)</f>
        <v>24.068956521358174</v>
      </c>
      <c r="E9" s="78">
        <f>Comparison!I18-'Customed Covered_C Equity (fix)'!E8-'Customed Covered_C Equity (fix)'!E9</f>
        <v>3.0305099364878726E-2</v>
      </c>
      <c r="F9" s="12" t="s">
        <v>533</v>
      </c>
      <c r="G9" s="12">
        <v>197.31</v>
      </c>
      <c r="H9" s="12">
        <v>819090</v>
      </c>
      <c r="I9" s="18" t="s">
        <v>661</v>
      </c>
      <c r="J9" s="87">
        <f>K9*V9/954.6/1000000</f>
        <v>-7.8252571537515728E-5</v>
      </c>
      <c r="K9" s="87">
        <f>-G9*H9*U9/N9/1000</f>
        <v>-12166.108271940151</v>
      </c>
      <c r="L9" s="18" t="s">
        <v>49</v>
      </c>
      <c r="M9" s="18">
        <v>434</v>
      </c>
      <c r="N9" s="18">
        <v>6.2</v>
      </c>
      <c r="O9" s="18">
        <v>6.7</v>
      </c>
      <c r="P9" s="18">
        <v>0.66217208800362415</v>
      </c>
      <c r="Q9" s="18" t="s">
        <v>599</v>
      </c>
      <c r="R9" s="18">
        <v>33.431249999999999</v>
      </c>
      <c r="S9" s="18">
        <v>34.677210000000002</v>
      </c>
      <c r="T9" s="18">
        <v>200</v>
      </c>
      <c r="U9" s="18">
        <v>0.46672669999999999</v>
      </c>
      <c r="V9" s="18">
        <v>6.14</v>
      </c>
      <c r="W9" s="18" t="s">
        <v>471</v>
      </c>
      <c r="X9" s="18" t="s">
        <v>466</v>
      </c>
      <c r="Y9" s="18" t="s">
        <v>533</v>
      </c>
      <c r="Z9" s="18">
        <v>101</v>
      </c>
      <c r="AA9" s="18" t="s">
        <v>475</v>
      </c>
    </row>
    <row r="10" spans="1:27" x14ac:dyDescent="0.2">
      <c r="A10" s="18" t="s">
        <v>73</v>
      </c>
      <c r="B10" s="28">
        <v>1.4419330373316013</v>
      </c>
      <c r="C10" s="18" t="s">
        <v>466</v>
      </c>
      <c r="D10" s="12">
        <f>VLOOKUP($A10,'ETF - ZDY (fix)'!$A:$AR,44,0)</f>
        <v>11.785933978356852</v>
      </c>
      <c r="E10" s="78">
        <f>B10/100</f>
        <v>1.4419330373316013E-2</v>
      </c>
      <c r="F10" s="12" t="s">
        <v>577</v>
      </c>
      <c r="G10" s="12">
        <v>155.36000000000001</v>
      </c>
      <c r="H10" s="12">
        <v>12300170</v>
      </c>
    </row>
    <row r="11" spans="1:27" x14ac:dyDescent="0.2">
      <c r="A11" s="18" t="s">
        <v>89</v>
      </c>
      <c r="B11" s="28">
        <v>4.0125570261805272</v>
      </c>
      <c r="C11" s="18" t="s">
        <v>466</v>
      </c>
      <c r="D11" s="12">
        <f>VLOOKUP($A11,'ETF - ZDY (fix)'!$A:$AR,44,0)</f>
        <v>-2.4284350146024583</v>
      </c>
      <c r="E11" s="78">
        <f>B11/100</f>
        <v>4.0125570261805271E-2</v>
      </c>
      <c r="F11" s="12" t="s">
        <v>553</v>
      </c>
      <c r="G11" s="12">
        <v>287.19</v>
      </c>
      <c r="H11" s="12">
        <v>5621770</v>
      </c>
      <c r="I11" s="18" t="s">
        <v>400</v>
      </c>
      <c r="J11" s="87">
        <v>-3.22964104297568E-4</v>
      </c>
      <c r="K11" s="87">
        <v>-40000</v>
      </c>
      <c r="L11" s="18" t="s">
        <v>89</v>
      </c>
      <c r="M11" s="18">
        <v>468</v>
      </c>
      <c r="N11" s="18">
        <v>0.02</v>
      </c>
      <c r="O11" s="18">
        <v>0.05</v>
      </c>
      <c r="P11" s="18">
        <v>0.1092303585222912</v>
      </c>
      <c r="Q11" s="18" t="s">
        <v>477</v>
      </c>
      <c r="R11" s="18">
        <v>50.278260000000003</v>
      </c>
      <c r="S11" s="18">
        <v>50.278260000000003</v>
      </c>
      <c r="T11" s="18">
        <v>340</v>
      </c>
      <c r="U11" s="18">
        <v>6.3544400000000003E-3</v>
      </c>
      <c r="V11" s="18">
        <v>0.04</v>
      </c>
      <c r="W11" s="18" t="s">
        <v>465</v>
      </c>
      <c r="X11" s="18" t="s">
        <v>466</v>
      </c>
      <c r="Y11" s="18" t="s">
        <v>553</v>
      </c>
      <c r="Z11" s="18">
        <v>2</v>
      </c>
      <c r="AA11" s="18" t="s">
        <v>452</v>
      </c>
    </row>
    <row r="12" spans="1:27" x14ac:dyDescent="0.2">
      <c r="A12" s="18" t="s">
        <v>39</v>
      </c>
      <c r="B12" s="28" t="s">
        <v>125</v>
      </c>
      <c r="C12" s="18" t="s">
        <v>456</v>
      </c>
      <c r="D12" s="12">
        <f>VLOOKUP($A12,'ETF - ZDY (fix)'!$A:$AR,44,0)</f>
        <v>104.00633162933349</v>
      </c>
      <c r="E12" s="78">
        <f>(Comparison!$I$19-'Customed Covered_C Equity (fix)'!$E$12-'Customed Covered_C Equity (fix)'!$E$14-'Customed Covered_C Equity (fix)'!$E$15-'Customed Covered_C Equity (fix)'!$E$16-'Customed Covered_C Equity (fix)'!$E$17-'Customed Covered_C Equity (fix)'!$E$18)*'Customed Covered_C Equity (fix)'!D10/SUM('Customed Covered_C Equity (fix)'!$D$10,'Customed Covered_C Equity (fix)'!$D$11,'Customed Covered_C Equity (fix)'!$D$13)</f>
        <v>2.4702031139470816E-2</v>
      </c>
      <c r="F12" s="12" t="s">
        <v>457</v>
      </c>
      <c r="G12" s="12">
        <v>63.84</v>
      </c>
      <c r="H12" s="12">
        <v>6814570</v>
      </c>
      <c r="I12" s="18" t="s">
        <v>662</v>
      </c>
      <c r="J12" s="87">
        <f>K12*V12/954.6/1000000</f>
        <v>-3.0234135061584708E-5</v>
      </c>
      <c r="K12" s="87">
        <f>-G12*H12*U12/N12/1000</f>
        <v>-222011.57945991357</v>
      </c>
      <c r="L12" s="18" t="s">
        <v>39</v>
      </c>
      <c r="M12" s="18">
        <v>7788</v>
      </c>
      <c r="N12" s="18">
        <v>0.11</v>
      </c>
      <c r="O12" s="18">
        <v>0.14000000000000001</v>
      </c>
      <c r="P12" s="18">
        <v>3.7133394711796115E-2</v>
      </c>
      <c r="Q12" s="18" t="s">
        <v>599</v>
      </c>
      <c r="R12" s="18">
        <v>25.211780000000001</v>
      </c>
      <c r="S12" s="18">
        <v>25.211780000000001</v>
      </c>
      <c r="T12" s="18">
        <v>70</v>
      </c>
      <c r="U12" s="18">
        <v>5.6135419999999998E-2</v>
      </c>
      <c r="V12" s="18">
        <v>0.13</v>
      </c>
      <c r="W12" s="18" t="s">
        <v>455</v>
      </c>
      <c r="X12" s="18" t="s">
        <v>456</v>
      </c>
      <c r="Y12" s="18" t="s">
        <v>457</v>
      </c>
      <c r="Z12" s="18">
        <v>55</v>
      </c>
      <c r="AA12" s="18" t="s">
        <v>443</v>
      </c>
    </row>
    <row r="13" spans="1:27" x14ac:dyDescent="0.2">
      <c r="A13" s="18" t="s">
        <v>90</v>
      </c>
      <c r="B13" s="28" t="s">
        <v>125</v>
      </c>
      <c r="C13" s="18" t="s">
        <v>456</v>
      </c>
      <c r="D13" s="12">
        <f>VLOOKUP($A13,'ETF - ZDY (fix)'!$A:$AR,44,0)</f>
        <v>57.027052280389036</v>
      </c>
      <c r="E13" s="78">
        <f>(Comparison!$I$19-'Customed Covered_C Equity (fix)'!$E$12-'Customed Covered_C Equity (fix)'!$E$14-'Customed Covered_C Equity (fix)'!$E$15-'Customed Covered_C Equity (fix)'!$E$16-'Customed Covered_C Equity (fix)'!$E$17-'Customed Covered_C Equity (fix)'!$E$18)*'Customed Covered_C Equity (fix)'!D11/SUM('Customed Covered_C Equity (fix)'!$D$10,'Customed Covered_C Equity (fix)'!$D$11,'Customed Covered_C Equity (fix)'!$D$13)</f>
        <v>1.3544214079608026E-2</v>
      </c>
      <c r="F13" s="12" t="s">
        <v>563</v>
      </c>
      <c r="G13" s="12">
        <v>176.98</v>
      </c>
      <c r="H13" s="12">
        <v>7522122</v>
      </c>
      <c r="I13" s="18" t="s">
        <v>663</v>
      </c>
      <c r="J13" s="87">
        <f>K13*V13/954.6/1000000</f>
        <v>-2.7121027231805014E-4</v>
      </c>
      <c r="K13" s="87">
        <f>-G13*H13*U13/N13/1000</f>
        <v>-517794.65190962137</v>
      </c>
      <c r="L13" s="18" t="s">
        <v>90</v>
      </c>
      <c r="M13" s="18">
        <v>2387</v>
      </c>
      <c r="N13" s="18">
        <v>0.43</v>
      </c>
      <c r="O13" s="18">
        <v>0.54</v>
      </c>
      <c r="P13" s="18">
        <v>7.7989937117892733E-2</v>
      </c>
      <c r="Q13" s="18" t="s">
        <v>477</v>
      </c>
      <c r="R13" s="18">
        <v>18.42953</v>
      </c>
      <c r="S13" s="18">
        <v>18.42953</v>
      </c>
      <c r="T13" s="18">
        <v>180</v>
      </c>
      <c r="U13" s="18">
        <v>0.16724820000000001</v>
      </c>
      <c r="V13" s="18">
        <v>0.5</v>
      </c>
      <c r="W13" s="18" t="s">
        <v>455</v>
      </c>
      <c r="X13" s="18" t="s">
        <v>456</v>
      </c>
      <c r="Y13" s="18" t="s">
        <v>563</v>
      </c>
      <c r="Z13" s="18">
        <v>1475</v>
      </c>
      <c r="AA13" s="18" t="s">
        <v>565</v>
      </c>
    </row>
    <row r="14" spans="1:27" x14ac:dyDescent="0.2">
      <c r="A14" s="18" t="s">
        <v>64</v>
      </c>
      <c r="B14" s="28">
        <v>3.9549730770106315</v>
      </c>
      <c r="C14" s="18" t="s">
        <v>456</v>
      </c>
      <c r="D14" s="12">
        <f>VLOOKUP($A14,'ETF - ZDY (fix)'!$A:$AR,44,0)</f>
        <v>52.360910820689853</v>
      </c>
      <c r="E14" s="78">
        <f>B14/100</f>
        <v>3.9549730770106317E-2</v>
      </c>
      <c r="F14" s="12" t="s">
        <v>531</v>
      </c>
      <c r="G14" s="12">
        <v>93.55</v>
      </c>
      <c r="H14" s="12">
        <v>11757111</v>
      </c>
      <c r="I14" s="18" t="s">
        <v>412</v>
      </c>
      <c r="J14" s="87">
        <v>-1.3201157763163092E-2</v>
      </c>
      <c r="K14" s="87">
        <v>-90000</v>
      </c>
      <c r="L14" s="18" t="s">
        <v>64</v>
      </c>
      <c r="M14" s="18">
        <v>9191</v>
      </c>
      <c r="N14" s="18">
        <v>1.47</v>
      </c>
      <c r="O14" s="18">
        <v>1.59</v>
      </c>
      <c r="P14" s="18">
        <v>7.8536414304672814E-2</v>
      </c>
      <c r="Q14" s="18" t="s">
        <v>599</v>
      </c>
      <c r="R14" s="18">
        <v>21.399889999999999</v>
      </c>
      <c r="S14" s="18">
        <v>21.399889999999999</v>
      </c>
      <c r="T14" s="18">
        <v>95</v>
      </c>
      <c r="U14" s="18">
        <v>0.39078679999999999</v>
      </c>
      <c r="V14" s="18">
        <v>1.5</v>
      </c>
      <c r="W14" s="18" t="s">
        <v>455</v>
      </c>
      <c r="X14" s="18" t="s">
        <v>456</v>
      </c>
      <c r="Y14" s="18" t="s">
        <v>531</v>
      </c>
      <c r="Z14" s="18">
        <v>3898</v>
      </c>
      <c r="AA14" s="18" t="s">
        <v>475</v>
      </c>
    </row>
    <row r="15" spans="1:27" x14ac:dyDescent="0.2">
      <c r="F15" s="12"/>
      <c r="H15" s="12"/>
      <c r="I15" s="18" t="s">
        <v>413</v>
      </c>
      <c r="J15" s="87">
        <v>-2.0588961648969957E-2</v>
      </c>
      <c r="K15" s="87">
        <v>-100000</v>
      </c>
      <c r="L15" s="18" t="s">
        <v>64</v>
      </c>
      <c r="M15" s="18">
        <v>212</v>
      </c>
      <c r="N15" s="18">
        <v>2.79</v>
      </c>
      <c r="O15" s="18">
        <v>3</v>
      </c>
      <c r="P15" s="18">
        <v>0.15739522952610938</v>
      </c>
      <c r="Q15" s="18" t="s">
        <v>477</v>
      </c>
      <c r="R15" s="18">
        <v>21.444420000000001</v>
      </c>
      <c r="S15" s="18">
        <v>25.313980000000001</v>
      </c>
      <c r="T15" s="18">
        <v>91</v>
      </c>
      <c r="U15" s="18">
        <v>0.82587270000000002</v>
      </c>
      <c r="V15" s="18">
        <v>2.48</v>
      </c>
      <c r="W15" s="18" t="s">
        <v>455</v>
      </c>
      <c r="X15" s="18" t="s">
        <v>456</v>
      </c>
      <c r="Y15" s="18" t="s">
        <v>531</v>
      </c>
      <c r="Z15" s="18">
        <v>54</v>
      </c>
      <c r="AA15" s="18" t="s">
        <v>475</v>
      </c>
    </row>
    <row r="16" spans="1:27" x14ac:dyDescent="0.2">
      <c r="A16" s="18" t="s">
        <v>87</v>
      </c>
      <c r="B16" s="28" t="s">
        <v>125</v>
      </c>
      <c r="C16" s="18" t="s">
        <v>456</v>
      </c>
      <c r="D16" s="12">
        <f>VLOOKUP($A16,'ETF - ZDY (fix)'!$A:$AR,44,0)</f>
        <v>43.247728366118238</v>
      </c>
      <c r="E16" s="78">
        <f>(Comparison!$I$19-'Customed Covered_C Equity (fix)'!$E$12-'Customed Covered_C Equity (fix)'!$E$14-'Customed Covered_C Equity (fix)'!$E$15-'Customed Covered_C Equity (fix)'!$E$16-'Customed Covered_C Equity (fix)'!$E$17-'Customed Covered_C Equity (fix)'!$E$18)*'Customed Covered_C Equity (fix)'!D13/SUM('Customed Covered_C Equity (fix)'!$D$10,'Customed Covered_C Equity (fix)'!$D$11,'Customed Covered_C Equity (fix)'!$D$13)</f>
        <v>1.0271554780131552E-2</v>
      </c>
      <c r="F16" s="12" t="s">
        <v>540</v>
      </c>
      <c r="G16" s="12">
        <v>76.19</v>
      </c>
      <c r="H16" s="12">
        <v>17329678</v>
      </c>
      <c r="I16" s="18" t="s">
        <v>664</v>
      </c>
      <c r="J16" s="87">
        <f>K16*V16/954.6/1000000</f>
        <v>-2.7714729843059837E-4</v>
      </c>
      <c r="K16" s="87">
        <f>-G16*H16*U16/N16/1000</f>
        <v>-587921.80240410939</v>
      </c>
      <c r="L16" s="18" t="s">
        <v>87</v>
      </c>
      <c r="M16" s="18">
        <v>18202</v>
      </c>
      <c r="N16" s="18">
        <v>0.42</v>
      </c>
      <c r="O16" s="18">
        <v>0.5</v>
      </c>
      <c r="P16" s="18">
        <v>4.5193030089682874E-2</v>
      </c>
      <c r="Q16" s="18" t="s">
        <v>599</v>
      </c>
      <c r="R16" s="18">
        <v>19.472560000000001</v>
      </c>
      <c r="S16" s="18">
        <v>19.472560000000001</v>
      </c>
      <c r="T16" s="18">
        <v>80</v>
      </c>
      <c r="U16" s="18">
        <v>0.18701670000000001</v>
      </c>
      <c r="V16" s="18">
        <v>0.45</v>
      </c>
      <c r="W16" s="18" t="s">
        <v>455</v>
      </c>
      <c r="X16" s="18" t="s">
        <v>456</v>
      </c>
      <c r="Y16" s="18" t="s">
        <v>540</v>
      </c>
      <c r="Z16" s="18">
        <v>454</v>
      </c>
      <c r="AA16" s="18" t="s">
        <v>475</v>
      </c>
    </row>
    <row r="17" spans="1:27" x14ac:dyDescent="0.2">
      <c r="A17" s="18" t="s">
        <v>25</v>
      </c>
      <c r="B17" s="28">
        <v>4.0477360748532876</v>
      </c>
      <c r="C17" s="18" t="s">
        <v>456</v>
      </c>
      <c r="D17" s="12">
        <f>VLOOKUP($A17,'ETF - ZDY (fix)'!$A:$AR,44,0)</f>
        <v>31.403414573250334</v>
      </c>
      <c r="E17" s="78">
        <f>B17/100</f>
        <v>4.0477360748532878E-2</v>
      </c>
      <c r="F17" s="12" t="s">
        <v>492</v>
      </c>
      <c r="G17" s="12">
        <v>151.01</v>
      </c>
      <c r="H17" s="12">
        <v>6746396</v>
      </c>
      <c r="I17" s="18" t="s">
        <v>381</v>
      </c>
      <c r="J17" s="87">
        <v>-8.7469444913924662E-3</v>
      </c>
      <c r="K17" s="87">
        <v>-100000</v>
      </c>
      <c r="L17" s="18" t="s">
        <v>25</v>
      </c>
      <c r="M17" s="18">
        <v>5894</v>
      </c>
      <c r="N17" s="18">
        <v>0.46</v>
      </c>
      <c r="O17" s="18">
        <v>0.55000000000000004</v>
      </c>
      <c r="P17" s="18">
        <v>8.3589171985247387E-2</v>
      </c>
      <c r="Q17" s="18" t="s">
        <v>599</v>
      </c>
      <c r="R17" s="18">
        <v>24.640129999999999</v>
      </c>
      <c r="S17" s="18">
        <v>24.640129999999999</v>
      </c>
      <c r="T17" s="18">
        <v>165</v>
      </c>
      <c r="U17" s="18">
        <v>9.4260490000000002E-2</v>
      </c>
      <c r="V17" s="18">
        <v>0.48</v>
      </c>
      <c r="W17" s="18" t="s">
        <v>455</v>
      </c>
      <c r="X17" s="18" t="s">
        <v>456</v>
      </c>
      <c r="Y17" s="18" t="s">
        <v>492</v>
      </c>
      <c r="Z17" s="18">
        <v>114</v>
      </c>
      <c r="AA17" s="18" t="s">
        <v>443</v>
      </c>
    </row>
    <row r="18" spans="1:27" x14ac:dyDescent="0.2">
      <c r="F18" s="12"/>
      <c r="H18" s="12"/>
      <c r="I18" s="18" t="s">
        <v>382</v>
      </c>
      <c r="J18" s="87">
        <v>-9.4197863753457328E-5</v>
      </c>
      <c r="K18" s="87">
        <v>-70000</v>
      </c>
      <c r="L18" s="18" t="s">
        <v>25</v>
      </c>
      <c r="M18" s="18">
        <v>16338</v>
      </c>
      <c r="N18" s="18" t="s">
        <v>438</v>
      </c>
      <c r="O18" s="18">
        <v>0.01</v>
      </c>
      <c r="P18" s="18">
        <v>1.1144137790110639E-2</v>
      </c>
      <c r="Q18" s="18" t="s">
        <v>122</v>
      </c>
      <c r="R18" s="18" t="s">
        <v>438</v>
      </c>
      <c r="S18" s="18" t="s">
        <v>438</v>
      </c>
      <c r="T18" s="18">
        <v>170</v>
      </c>
      <c r="U18" s="18" t="s">
        <v>438</v>
      </c>
      <c r="V18" s="18">
        <v>0.01</v>
      </c>
      <c r="W18" s="18" t="s">
        <v>455</v>
      </c>
      <c r="X18" s="18" t="s">
        <v>456</v>
      </c>
      <c r="Y18" s="18" t="s">
        <v>492</v>
      </c>
      <c r="Z18" s="18">
        <v>291</v>
      </c>
      <c r="AA18" s="18" t="s">
        <v>443</v>
      </c>
    </row>
    <row r="19" spans="1:27" x14ac:dyDescent="0.2">
      <c r="F19" s="12"/>
      <c r="H19" s="12"/>
      <c r="I19" s="18" t="s">
        <v>383</v>
      </c>
      <c r="J19" s="87">
        <v>-6.7284188395326657E-5</v>
      </c>
      <c r="K19" s="87">
        <v>-50000</v>
      </c>
      <c r="L19" s="18" t="s">
        <v>25</v>
      </c>
      <c r="M19" s="18">
        <v>4165</v>
      </c>
      <c r="N19" s="18" t="s">
        <v>438</v>
      </c>
      <c r="O19" s="18">
        <v>0.01</v>
      </c>
      <c r="P19" s="18">
        <v>1.6969725698099885E-2</v>
      </c>
      <c r="Q19" s="18" t="s">
        <v>122</v>
      </c>
      <c r="R19" s="18" t="s">
        <v>438</v>
      </c>
      <c r="S19" s="18" t="s">
        <v>438</v>
      </c>
      <c r="T19" s="18">
        <v>180</v>
      </c>
      <c r="U19" s="18" t="s">
        <v>438</v>
      </c>
      <c r="V19" s="18">
        <v>0.01</v>
      </c>
      <c r="W19" s="18" t="s">
        <v>455</v>
      </c>
      <c r="X19" s="18" t="s">
        <v>456</v>
      </c>
      <c r="Y19" s="18" t="s">
        <v>492</v>
      </c>
      <c r="Z19" s="18">
        <v>2</v>
      </c>
      <c r="AA19" s="18" t="s">
        <v>443</v>
      </c>
    </row>
    <row r="20" spans="1:27" x14ac:dyDescent="0.2">
      <c r="A20" s="18" t="s">
        <v>37</v>
      </c>
      <c r="B20" s="28">
        <v>1.6487266852480018</v>
      </c>
      <c r="C20" s="18" t="s">
        <v>456</v>
      </c>
      <c r="D20" s="12">
        <f>VLOOKUP($A20,'ETF - ZDY (fix)'!$A:$AR,44,0)</f>
        <v>23.585199880046897</v>
      </c>
      <c r="E20" s="78">
        <f t="shared" ref="E20:E30" si="1">B20/100</f>
        <v>1.6487266852480018E-2</v>
      </c>
      <c r="F20" s="12" t="s">
        <v>524</v>
      </c>
      <c r="G20" s="12">
        <v>247.5</v>
      </c>
      <c r="H20" s="12">
        <v>3860535</v>
      </c>
    </row>
    <row r="21" spans="1:27" x14ac:dyDescent="0.2">
      <c r="A21" s="18" t="s">
        <v>95</v>
      </c>
      <c r="B21" s="28">
        <v>4.1433853023001221</v>
      </c>
      <c r="C21" s="18" t="s">
        <v>456</v>
      </c>
      <c r="D21" s="12">
        <f>VLOOKUP($A21,'ETF - ZDY (fix)'!$A:$AR,44,0)</f>
        <v>18.935194494063587</v>
      </c>
      <c r="E21" s="78">
        <f t="shared" si="1"/>
        <v>4.1433853023001219E-2</v>
      </c>
      <c r="F21" s="12" t="s">
        <v>529</v>
      </c>
      <c r="G21" s="12">
        <v>52.47</v>
      </c>
      <c r="H21" s="12">
        <v>31250361</v>
      </c>
      <c r="I21" s="18" t="s">
        <v>422</v>
      </c>
      <c r="J21" s="87">
        <v>-6.1363179816537926E-3</v>
      </c>
      <c r="K21" s="87">
        <v>-120000</v>
      </c>
      <c r="L21" s="18" t="s">
        <v>95</v>
      </c>
      <c r="M21" s="18">
        <v>36577</v>
      </c>
      <c r="N21" s="18">
        <v>0.75</v>
      </c>
      <c r="O21" s="18">
        <v>0.77</v>
      </c>
      <c r="P21" s="18">
        <v>2.8276290827600498E-2</v>
      </c>
      <c r="Q21" s="18" t="s">
        <v>599</v>
      </c>
      <c r="R21" s="18">
        <v>29.57591</v>
      </c>
      <c r="S21" s="18">
        <v>29.57591</v>
      </c>
      <c r="T21" s="18">
        <v>55</v>
      </c>
      <c r="U21" s="18">
        <v>0.28521600000000003</v>
      </c>
      <c r="V21" s="18">
        <v>0.75</v>
      </c>
      <c r="W21" s="18" t="s">
        <v>455</v>
      </c>
      <c r="X21" s="18" t="s">
        <v>456</v>
      </c>
      <c r="Y21" s="18" t="s">
        <v>529</v>
      </c>
      <c r="Z21" s="18">
        <v>9022</v>
      </c>
      <c r="AA21" s="18" t="s">
        <v>475</v>
      </c>
    </row>
    <row r="22" spans="1:27" x14ac:dyDescent="0.2">
      <c r="F22" s="12"/>
      <c r="H22" s="12"/>
      <c r="I22" s="18" t="s">
        <v>423</v>
      </c>
      <c r="J22" s="87">
        <v>-2.6913675358130663E-4</v>
      </c>
      <c r="K22" s="87">
        <v>-200000</v>
      </c>
      <c r="L22" s="18" t="s">
        <v>95</v>
      </c>
      <c r="M22" s="18">
        <v>16834</v>
      </c>
      <c r="N22" s="18" t="s">
        <v>438</v>
      </c>
      <c r="O22" s="18">
        <v>0.01</v>
      </c>
      <c r="P22" s="18">
        <v>1.107127212849306E-2</v>
      </c>
      <c r="Q22" s="18" t="s">
        <v>122</v>
      </c>
      <c r="R22" s="18" t="s">
        <v>438</v>
      </c>
      <c r="S22" s="18" t="s">
        <v>438</v>
      </c>
      <c r="T22" s="18">
        <v>55</v>
      </c>
      <c r="U22" s="18" t="s">
        <v>438</v>
      </c>
      <c r="V22" s="18">
        <v>0.01</v>
      </c>
      <c r="W22" s="18" t="s">
        <v>455</v>
      </c>
      <c r="X22" s="18" t="s">
        <v>456</v>
      </c>
      <c r="Y22" s="18" t="s">
        <v>529</v>
      </c>
      <c r="Z22" s="18">
        <v>353</v>
      </c>
      <c r="AA22" s="18" t="s">
        <v>475</v>
      </c>
    </row>
    <row r="23" spans="1:27" x14ac:dyDescent="0.2">
      <c r="A23" s="18" t="s">
        <v>53</v>
      </c>
      <c r="B23" s="28">
        <v>3.7703313965047927</v>
      </c>
      <c r="C23" s="18" t="s">
        <v>456</v>
      </c>
      <c r="D23" s="12">
        <f>VLOOKUP($A23,'ETF - ZDY (fix)'!$A:$AR,44,0)</f>
        <v>18.738383869523556</v>
      </c>
      <c r="E23" s="78">
        <f t="shared" si="1"/>
        <v>3.7703313965047926E-2</v>
      </c>
      <c r="F23" s="12" t="s">
        <v>535</v>
      </c>
      <c r="G23" s="12">
        <v>60.98</v>
      </c>
      <c r="H23" s="12">
        <v>29133763</v>
      </c>
      <c r="I23" s="18" t="s">
        <v>392</v>
      </c>
      <c r="J23" s="87">
        <v>-1.3456837679065331E-3</v>
      </c>
      <c r="K23" s="87">
        <v>-200000</v>
      </c>
      <c r="L23" s="18" t="s">
        <v>53</v>
      </c>
      <c r="M23" s="18">
        <v>2418</v>
      </c>
      <c r="N23" s="18">
        <v>0.02</v>
      </c>
      <c r="O23" s="18">
        <v>0.04</v>
      </c>
      <c r="P23" s="18">
        <v>5.1847489666110635E-2</v>
      </c>
      <c r="Q23" s="18" t="s">
        <v>446</v>
      </c>
      <c r="R23" s="18">
        <v>26.20806</v>
      </c>
      <c r="S23" s="18">
        <v>30.392469999999999</v>
      </c>
      <c r="T23" s="18">
        <v>69</v>
      </c>
      <c r="U23" s="18">
        <v>2.7813750000000002E-2</v>
      </c>
      <c r="V23" s="18">
        <v>0.06</v>
      </c>
      <c r="W23" s="18" t="s">
        <v>498</v>
      </c>
      <c r="X23" s="18" t="s">
        <v>456</v>
      </c>
      <c r="Y23" s="18" t="s">
        <v>535</v>
      </c>
      <c r="Z23" s="18">
        <v>1</v>
      </c>
      <c r="AA23" s="18" t="s">
        <v>475</v>
      </c>
    </row>
    <row r="24" spans="1:27" x14ac:dyDescent="0.2">
      <c r="F24" s="12"/>
      <c r="H24" s="12"/>
      <c r="I24" s="18" t="s">
        <v>393</v>
      </c>
      <c r="J24" s="87">
        <v>-1.21111539111588E-4</v>
      </c>
      <c r="K24" s="87">
        <v>-90000</v>
      </c>
      <c r="L24" s="18" t="s">
        <v>53</v>
      </c>
      <c r="M24" s="18">
        <v>13917</v>
      </c>
      <c r="N24" s="18">
        <v>0.25</v>
      </c>
      <c r="O24" s="18">
        <v>0.27</v>
      </c>
      <c r="P24" s="18">
        <v>3.4449226664280796E-2</v>
      </c>
      <c r="Q24" s="18" t="s">
        <v>599</v>
      </c>
      <c r="R24" s="18">
        <v>22.316099999999999</v>
      </c>
      <c r="S24" s="18">
        <v>21.769590000000001</v>
      </c>
      <c r="T24" s="18">
        <v>65</v>
      </c>
      <c r="U24" s="18">
        <v>0.14796129999999999</v>
      </c>
      <c r="V24" s="18">
        <v>0.27</v>
      </c>
      <c r="W24" s="18" t="s">
        <v>498</v>
      </c>
      <c r="X24" s="18" t="s">
        <v>456</v>
      </c>
      <c r="Y24" s="18" t="s">
        <v>535</v>
      </c>
      <c r="Z24" s="18">
        <v>1645</v>
      </c>
      <c r="AA24" s="18" t="s">
        <v>475</v>
      </c>
    </row>
    <row r="25" spans="1:27" x14ac:dyDescent="0.2">
      <c r="A25" s="18" t="s">
        <v>101</v>
      </c>
      <c r="B25" s="28">
        <v>3.7870674641621234</v>
      </c>
      <c r="C25" s="15" t="s">
        <v>456</v>
      </c>
      <c r="D25" s="12">
        <f>VLOOKUP($A25,'ETF - ZDY (fix)'!$A:$AR,44,0)</f>
        <v>12.200567065626936</v>
      </c>
      <c r="E25" s="78">
        <f t="shared" si="1"/>
        <v>3.7870674641621235E-2</v>
      </c>
      <c r="F25" s="12" t="s">
        <v>560</v>
      </c>
      <c r="G25" s="12">
        <v>141.79</v>
      </c>
      <c r="H25" s="12">
        <v>7786869</v>
      </c>
      <c r="I25" s="18" t="s">
        <v>424</v>
      </c>
      <c r="J25" s="87">
        <v>-1.3456837679065331E-4</v>
      </c>
      <c r="K25" s="87">
        <v>-100000</v>
      </c>
      <c r="L25" s="18" t="s">
        <v>101</v>
      </c>
      <c r="M25" s="18">
        <v>20407</v>
      </c>
      <c r="N25" s="18" t="s">
        <v>438</v>
      </c>
      <c r="O25" s="18">
        <v>0.01</v>
      </c>
      <c r="P25" s="18">
        <v>1.617771549092711E-2</v>
      </c>
      <c r="Q25" s="18" t="s">
        <v>122</v>
      </c>
      <c r="R25" s="18" t="s">
        <v>438</v>
      </c>
      <c r="S25" s="18" t="s">
        <v>438</v>
      </c>
      <c r="T25" s="18">
        <v>170</v>
      </c>
      <c r="U25" s="18" t="s">
        <v>438</v>
      </c>
      <c r="V25" s="18">
        <v>0.04</v>
      </c>
      <c r="W25" s="18" t="s">
        <v>498</v>
      </c>
      <c r="X25" s="18" t="s">
        <v>456</v>
      </c>
      <c r="Y25" s="18" t="s">
        <v>560</v>
      </c>
      <c r="Z25" s="18">
        <v>19</v>
      </c>
      <c r="AA25" s="18" t="s">
        <v>485</v>
      </c>
    </row>
    <row r="26" spans="1:27" x14ac:dyDescent="0.2">
      <c r="A26" s="18" t="s">
        <v>20</v>
      </c>
      <c r="B26" s="28" t="s">
        <v>125</v>
      </c>
      <c r="C26" s="18" t="s">
        <v>222</v>
      </c>
      <c r="D26" s="12">
        <f>VLOOKUP($A26,'ETF - ZDY (fix)'!$A:$AR,44,0)</f>
        <v>119.26354698035802</v>
      </c>
      <c r="E26" s="78">
        <f>Comparison!I20-'Customed Covered_C Equity (fix)'!E20</f>
        <v>9.805916571635355E-3</v>
      </c>
      <c r="F26" s="12" t="s">
        <v>484</v>
      </c>
      <c r="G26" s="12">
        <v>91.86</v>
      </c>
      <c r="H26" s="12">
        <v>28795031</v>
      </c>
      <c r="I26" s="18" t="s">
        <v>665</v>
      </c>
      <c r="J26" s="87">
        <f>K26*V26/954.6/1000000</f>
        <v>-7.583746390637851E-4</v>
      </c>
      <c r="K26" s="87">
        <f>-G26*H26*U26/N26/1000</f>
        <v>-536255.13366688089</v>
      </c>
      <c r="L26" s="18" t="s">
        <v>20</v>
      </c>
      <c r="M26" s="18">
        <v>6694</v>
      </c>
      <c r="N26" s="18">
        <v>1.36</v>
      </c>
      <c r="O26" s="18">
        <v>1.44</v>
      </c>
      <c r="P26" s="18">
        <v>6.0561164594496952E-2</v>
      </c>
      <c r="Q26" s="18" t="s">
        <v>599</v>
      </c>
      <c r="R26" s="18">
        <v>32.957740000000001</v>
      </c>
      <c r="S26" s="18">
        <v>33.159100000000002</v>
      </c>
      <c r="T26" s="18">
        <v>97.5</v>
      </c>
      <c r="U26" s="18">
        <v>0.27571879999999999</v>
      </c>
      <c r="V26" s="18">
        <v>1.35</v>
      </c>
      <c r="W26" s="18" t="s">
        <v>222</v>
      </c>
      <c r="X26" s="18" t="s">
        <v>222</v>
      </c>
      <c r="Y26" s="18" t="s">
        <v>484</v>
      </c>
      <c r="Z26" s="18">
        <v>1719</v>
      </c>
      <c r="AA26" s="18" t="s">
        <v>485</v>
      </c>
    </row>
    <row r="27" spans="1:27" x14ac:dyDescent="0.2">
      <c r="A27" s="18" t="s">
        <v>16</v>
      </c>
      <c r="B27" s="28">
        <v>3.9994083428364648</v>
      </c>
      <c r="C27" s="18" t="s">
        <v>222</v>
      </c>
      <c r="D27" s="12">
        <f>VLOOKUP($A27,'ETF - ZDY (fix)'!$A:$AR,44,0)</f>
        <v>105.6165512959207</v>
      </c>
      <c r="E27" s="78">
        <f t="shared" si="1"/>
        <v>3.9994083428364649E-2</v>
      </c>
      <c r="F27" s="12" t="s">
        <v>513</v>
      </c>
      <c r="G27" s="12">
        <v>167.82</v>
      </c>
      <c r="H27" s="12">
        <v>9615014</v>
      </c>
      <c r="I27" s="18" t="s">
        <v>390</v>
      </c>
      <c r="J27" s="87">
        <v>-9.6216389405317116E-3</v>
      </c>
      <c r="K27" s="87">
        <v>-110000</v>
      </c>
      <c r="L27" s="18" t="s">
        <v>16</v>
      </c>
      <c r="M27" s="18">
        <v>4379</v>
      </c>
      <c r="N27" s="18">
        <v>0.62</v>
      </c>
      <c r="O27" s="18">
        <v>0.67</v>
      </c>
      <c r="P27" s="18">
        <v>7.7921682283405555E-2</v>
      </c>
      <c r="Q27" s="18" t="s">
        <v>599</v>
      </c>
      <c r="R27" s="18">
        <v>32.370629999999998</v>
      </c>
      <c r="S27" s="18">
        <v>33.421019999999999</v>
      </c>
      <c r="T27" s="18">
        <v>190</v>
      </c>
      <c r="U27" s="18">
        <v>9.1834159999999998E-2</v>
      </c>
      <c r="V27" s="18">
        <v>0.56000000000000005</v>
      </c>
      <c r="W27" s="18" t="s">
        <v>222</v>
      </c>
      <c r="X27" s="18" t="s">
        <v>222</v>
      </c>
      <c r="Y27" s="18" t="s">
        <v>513</v>
      </c>
      <c r="Z27" s="18">
        <v>58</v>
      </c>
      <c r="AA27" s="18" t="s">
        <v>485</v>
      </c>
    </row>
    <row r="28" spans="1:27" x14ac:dyDescent="0.2">
      <c r="A28" s="18" t="s">
        <v>65</v>
      </c>
      <c r="B28" s="28">
        <v>2.0356692534019589</v>
      </c>
      <c r="C28" s="18" t="s">
        <v>449</v>
      </c>
      <c r="D28" s="12">
        <f>VLOOKUP($A28,'ETF - ZDY (fix)'!$A:$AR,44,0)</f>
        <v>52.660921061587381</v>
      </c>
      <c r="E28" s="78">
        <f t="shared" si="1"/>
        <v>2.0356692534019588E-2</v>
      </c>
      <c r="F28" s="12" t="s">
        <v>450</v>
      </c>
      <c r="G28" s="12">
        <v>98.7</v>
      </c>
      <c r="H28" s="12">
        <v>3614234</v>
      </c>
      <c r="I28" s="18" t="s">
        <v>425</v>
      </c>
      <c r="J28" s="87">
        <v>-2.6913675358130663E-4</v>
      </c>
      <c r="K28" s="87">
        <v>-40000</v>
      </c>
      <c r="L28" s="18" t="s">
        <v>65</v>
      </c>
      <c r="M28" s="18">
        <v>2146</v>
      </c>
      <c r="N28" s="18" t="s">
        <v>438</v>
      </c>
      <c r="O28" s="18">
        <v>0.15</v>
      </c>
      <c r="P28" s="18">
        <v>0.21810317216567215</v>
      </c>
      <c r="Q28" s="18" t="s">
        <v>122</v>
      </c>
      <c r="R28" s="18" t="s">
        <v>438</v>
      </c>
      <c r="S28" s="18" t="s">
        <v>438</v>
      </c>
      <c r="T28" s="18">
        <v>125</v>
      </c>
      <c r="U28" s="18" t="s">
        <v>438</v>
      </c>
      <c r="V28" s="18">
        <v>0.04</v>
      </c>
      <c r="W28" s="18" t="s">
        <v>448</v>
      </c>
      <c r="X28" s="18" t="s">
        <v>449</v>
      </c>
      <c r="Y28" s="18" t="s">
        <v>450</v>
      </c>
      <c r="Z28" s="18">
        <v>11</v>
      </c>
      <c r="AA28" s="18" t="s">
        <v>452</v>
      </c>
    </row>
    <row r="29" spans="1:27" x14ac:dyDescent="0.2">
      <c r="F29" s="12"/>
      <c r="H29" s="12"/>
      <c r="I29" s="18" t="s">
        <v>426</v>
      </c>
      <c r="J29" s="87">
        <v>-2.0454393272179307E-3</v>
      </c>
      <c r="K29" s="87">
        <v>-40000</v>
      </c>
      <c r="L29" s="18" t="s">
        <v>65</v>
      </c>
      <c r="M29" s="18">
        <v>1087</v>
      </c>
      <c r="N29" s="18" t="s">
        <v>438</v>
      </c>
      <c r="O29" s="18">
        <v>0.1</v>
      </c>
      <c r="P29" s="18">
        <v>0.17431648046815632</v>
      </c>
      <c r="Q29" s="18" t="s">
        <v>122</v>
      </c>
      <c r="R29" s="18" t="s">
        <v>438</v>
      </c>
      <c r="S29" s="18" t="s">
        <v>438</v>
      </c>
      <c r="T29" s="18">
        <v>130</v>
      </c>
      <c r="U29" s="18" t="s">
        <v>438</v>
      </c>
      <c r="V29" s="18">
        <v>0.38</v>
      </c>
      <c r="W29" s="18" t="s">
        <v>448</v>
      </c>
      <c r="X29" s="18" t="s">
        <v>449</v>
      </c>
      <c r="Y29" s="18" t="s">
        <v>450</v>
      </c>
      <c r="Z29" s="18">
        <v>6</v>
      </c>
      <c r="AA29" s="18" t="s">
        <v>452</v>
      </c>
    </row>
    <row r="30" spans="1:27" x14ac:dyDescent="0.2">
      <c r="A30" s="18" t="s">
        <v>42</v>
      </c>
      <c r="B30" s="28">
        <v>2.7876911650067817</v>
      </c>
      <c r="C30" s="18" t="s">
        <v>449</v>
      </c>
      <c r="D30" s="12">
        <f>VLOOKUP($A30,'ETF - ZDY (fix)'!$A:$AR,44,0)</f>
        <v>47.661424107896899</v>
      </c>
      <c r="E30" s="78">
        <f t="shared" si="1"/>
        <v>2.7876911650067816E-2</v>
      </c>
      <c r="F30" s="12" t="s">
        <v>506</v>
      </c>
      <c r="G30" s="12">
        <v>79.37</v>
      </c>
      <c r="H30" s="12">
        <v>8705000</v>
      </c>
      <c r="I30" s="18" t="s">
        <v>417</v>
      </c>
      <c r="J30" s="87">
        <v>-1.61482052148784E-4</v>
      </c>
      <c r="K30" s="87">
        <v>-120000</v>
      </c>
      <c r="L30" s="18" t="s">
        <v>42</v>
      </c>
      <c r="M30" s="18">
        <v>9204</v>
      </c>
      <c r="N30" s="18" t="s">
        <v>438</v>
      </c>
      <c r="O30" s="18">
        <v>0.01</v>
      </c>
      <c r="P30" s="18">
        <v>2.8862846991184948E-2</v>
      </c>
      <c r="Q30" s="18" t="s">
        <v>122</v>
      </c>
      <c r="R30" s="18" t="s">
        <v>438</v>
      </c>
      <c r="S30" s="18" t="s">
        <v>438</v>
      </c>
      <c r="T30" s="18">
        <v>95</v>
      </c>
      <c r="U30" s="18" t="s">
        <v>438</v>
      </c>
      <c r="V30" s="18">
        <v>0.01</v>
      </c>
      <c r="W30" s="18" t="s">
        <v>448</v>
      </c>
      <c r="X30" s="18" t="s">
        <v>449</v>
      </c>
      <c r="Y30" s="18" t="s">
        <v>506</v>
      </c>
      <c r="Z30" s="18">
        <v>15</v>
      </c>
      <c r="AA30" s="18" t="s">
        <v>447</v>
      </c>
    </row>
    <row r="31" spans="1:27" x14ac:dyDescent="0.2">
      <c r="A31" s="18" t="s">
        <v>107</v>
      </c>
      <c r="B31" s="28" t="s">
        <v>125</v>
      </c>
      <c r="C31" s="18" t="s">
        <v>449</v>
      </c>
      <c r="D31" s="12">
        <f>VLOOKUP($A31,'ETF - ZDY (fix)'!$A:$AR,44,0)</f>
        <v>37.508010168580483</v>
      </c>
      <c r="E31" s="78">
        <f>(Comparison!$I$21-'Customed Covered_C Equity (fix)'!$E$21-'Customed Covered_C Equity (fix)'!$E$22-'Customed Covered_C Equity (fix)'!$E$26)*'Customed Covered_C Equity (fix)'!D23/SUM('Customed Covered_C Equity (fix)'!$D$23:$D$25)</f>
        <v>4.6255824793758379E-2</v>
      </c>
      <c r="F31" s="12" t="s">
        <v>490</v>
      </c>
      <c r="G31" s="12">
        <v>49.21</v>
      </c>
      <c r="H31" s="12">
        <v>8463807</v>
      </c>
      <c r="I31" s="18" t="s">
        <v>666</v>
      </c>
      <c r="J31" s="87">
        <f>K31*V31/954.6/1000000</f>
        <v>-1.4015039155967581E-4</v>
      </c>
      <c r="K31" s="87">
        <f>-G31*H31*U31/N31/1000</f>
        <v>-267575.1275657331</v>
      </c>
      <c r="L31" s="18" t="s">
        <v>107</v>
      </c>
      <c r="M31" s="18">
        <v>115</v>
      </c>
      <c r="N31" s="18">
        <v>0.5</v>
      </c>
      <c r="O31" s="18">
        <v>0.65</v>
      </c>
      <c r="P31" s="18">
        <v>0.13226948454970305</v>
      </c>
      <c r="Q31" s="18" t="s">
        <v>477</v>
      </c>
      <c r="R31" s="18">
        <v>32.553640000000001</v>
      </c>
      <c r="S31" s="18">
        <v>32.553640000000001</v>
      </c>
      <c r="T31" s="18">
        <v>50</v>
      </c>
      <c r="U31" s="18">
        <v>0.32121559999999999</v>
      </c>
      <c r="V31" s="18">
        <v>0.5</v>
      </c>
      <c r="W31" s="18" t="s">
        <v>448</v>
      </c>
      <c r="X31" s="18" t="s">
        <v>449</v>
      </c>
      <c r="Y31" s="18" t="s">
        <v>490</v>
      </c>
      <c r="Z31" s="18">
        <v>55</v>
      </c>
      <c r="AA31" s="18" t="s">
        <v>475</v>
      </c>
    </row>
    <row r="32" spans="1:27" x14ac:dyDescent="0.2">
      <c r="A32" s="18" t="s">
        <v>58</v>
      </c>
      <c r="B32" s="28" t="s">
        <v>125</v>
      </c>
      <c r="C32" s="18" t="s">
        <v>449</v>
      </c>
      <c r="D32" s="12">
        <f>VLOOKUP($A32,'ETF - ZDY (fix)'!$A:$AR,44,0)</f>
        <v>23.176430437326221</v>
      </c>
      <c r="E32" s="78">
        <f>(Comparison!$I$21-'Customed Covered_C Equity (fix)'!$E$21-'Customed Covered_C Equity (fix)'!$E$22-'Customed Covered_C Equity (fix)'!$E$26)*'Customed Covered_C Equity (fix)'!D24/SUM('Customed Covered_C Equity (fix)'!$D$23:$D$25)</f>
        <v>2.8581758958562822E-2</v>
      </c>
      <c r="F32" s="12" t="s">
        <v>453</v>
      </c>
      <c r="G32" s="12">
        <v>13.02</v>
      </c>
      <c r="H32" s="12">
        <v>14067504</v>
      </c>
      <c r="I32" s="18" t="s">
        <v>667</v>
      </c>
      <c r="J32" s="87">
        <f>K32*V32/954.6/1000000</f>
        <v>-1.3580965890223103E-5</v>
      </c>
      <c r="K32" s="87">
        <f>-G32*H32*U32/O32/1000</f>
        <v>-129643.90038806974</v>
      </c>
      <c r="L32" s="18" t="s">
        <v>58</v>
      </c>
      <c r="M32" s="18">
        <v>3264</v>
      </c>
      <c r="N32" s="18" t="s">
        <v>438</v>
      </c>
      <c r="O32" s="18">
        <v>0.1</v>
      </c>
      <c r="P32" s="18" t="s">
        <v>438</v>
      </c>
      <c r="Q32" s="18" t="s">
        <v>538</v>
      </c>
      <c r="R32" s="18">
        <v>71.072869999999995</v>
      </c>
      <c r="S32" s="18">
        <v>63.302770000000002</v>
      </c>
      <c r="T32" s="18">
        <v>20</v>
      </c>
      <c r="U32" s="18">
        <v>7.0782200000000003E-2</v>
      </c>
      <c r="V32" s="18">
        <v>0.1</v>
      </c>
      <c r="W32" s="18" t="s">
        <v>448</v>
      </c>
      <c r="X32" s="18" t="s">
        <v>449</v>
      </c>
      <c r="Y32" s="18" t="s">
        <v>453</v>
      </c>
      <c r="Z32" s="18">
        <v>7</v>
      </c>
      <c r="AA32" s="18" t="s">
        <v>443</v>
      </c>
    </row>
    <row r="33" spans="1:27" x14ac:dyDescent="0.2">
      <c r="A33" s="18" t="s">
        <v>76</v>
      </c>
      <c r="B33" s="28" t="s">
        <v>125</v>
      </c>
      <c r="C33" s="18" t="s">
        <v>449</v>
      </c>
      <c r="D33" s="12">
        <f>VLOOKUP($A33,'ETF - ZDY (fix)'!$A:$AR,44,0)</f>
        <v>20.327214120459939</v>
      </c>
      <c r="E33" s="78">
        <f>(Comparison!$I$21-'Customed Covered_C Equity (fix)'!$E$21-'Customed Covered_C Equity (fix)'!$E$22-'Customed Covered_C Equity (fix)'!$E$26)*'Customed Covered_C Equity (fix)'!D25/SUM('Customed Covered_C Equity (fix)'!$D$23:$D$25)</f>
        <v>2.5068033486053382E-2</v>
      </c>
      <c r="F33" s="12" t="s">
        <v>496</v>
      </c>
      <c r="G33" s="12">
        <v>69.239999999999995</v>
      </c>
      <c r="H33" s="12">
        <v>2435832</v>
      </c>
      <c r="I33" s="18" t="s">
        <v>668</v>
      </c>
      <c r="J33" s="87">
        <f>K33*O33/954.6/1000000</f>
        <v>-2.0200024721529497E-5</v>
      </c>
      <c r="K33" s="87">
        <f>-G33*H33*U33/O33/1000</f>
        <v>-25710.591465562746</v>
      </c>
      <c r="L33" s="18" t="s">
        <v>675</v>
      </c>
      <c r="M33" s="18">
        <v>506</v>
      </c>
      <c r="N33" s="18" t="s">
        <v>438</v>
      </c>
      <c r="O33" s="18">
        <v>0.75</v>
      </c>
      <c r="P33" s="18" t="s">
        <v>438</v>
      </c>
      <c r="Q33" s="18" t="s">
        <v>599</v>
      </c>
      <c r="R33" s="18">
        <v>147.49610000000001</v>
      </c>
      <c r="S33" s="18" t="s">
        <v>438</v>
      </c>
      <c r="T33" s="18">
        <v>70</v>
      </c>
      <c r="U33" s="18">
        <v>0.1143323</v>
      </c>
      <c r="V33" s="18" t="s">
        <v>438</v>
      </c>
      <c r="W33" s="18" t="s">
        <v>498</v>
      </c>
      <c r="X33" s="18" t="s">
        <v>456</v>
      </c>
      <c r="Y33" s="18" t="s">
        <v>676</v>
      </c>
      <c r="Z33" s="18">
        <v>0</v>
      </c>
      <c r="AA33" s="18" t="s">
        <v>438</v>
      </c>
    </row>
    <row r="34" spans="1:27" x14ac:dyDescent="0.2">
      <c r="A34" s="18" t="s">
        <v>40</v>
      </c>
      <c r="B34" s="28">
        <v>2.0290778577538018</v>
      </c>
      <c r="C34" s="18" t="s">
        <v>449</v>
      </c>
      <c r="D34" s="12">
        <f>VLOOKUP($A34,'ETF - ZDY (fix)'!$A:$AR,44,0)</f>
        <v>8.0108913032177682</v>
      </c>
      <c r="E34" s="78">
        <f t="shared" ref="E34:E36" si="2">B34/100</f>
        <v>2.0290778577538016E-2</v>
      </c>
      <c r="F34" s="12" t="s">
        <v>520</v>
      </c>
      <c r="G34" s="12">
        <v>62.05</v>
      </c>
      <c r="H34" s="12">
        <v>5405352</v>
      </c>
      <c r="I34" s="18" t="s">
        <v>414</v>
      </c>
      <c r="J34" s="87">
        <v>-1.7493888982784934E-4</v>
      </c>
      <c r="K34" s="87">
        <v>-130000</v>
      </c>
      <c r="L34" s="18" t="s">
        <v>40</v>
      </c>
      <c r="M34" s="18">
        <v>2317</v>
      </c>
      <c r="N34" s="18" t="s">
        <v>438</v>
      </c>
      <c r="O34" s="18">
        <v>0.05</v>
      </c>
      <c r="P34" s="18" t="s">
        <v>438</v>
      </c>
      <c r="Q34" s="18" t="s">
        <v>122</v>
      </c>
      <c r="R34" s="18" t="s">
        <v>438</v>
      </c>
      <c r="S34" s="18" t="s">
        <v>438</v>
      </c>
      <c r="T34" s="18">
        <v>75</v>
      </c>
      <c r="U34" s="18" t="s">
        <v>438</v>
      </c>
      <c r="V34" s="18">
        <v>0.01</v>
      </c>
      <c r="W34" s="18" t="s">
        <v>448</v>
      </c>
      <c r="X34" s="18" t="s">
        <v>449</v>
      </c>
      <c r="Y34" s="18" t="s">
        <v>520</v>
      </c>
      <c r="Z34" s="18">
        <v>7</v>
      </c>
      <c r="AA34" s="18" t="s">
        <v>447</v>
      </c>
    </row>
    <row r="35" spans="1:27" x14ac:dyDescent="0.2">
      <c r="A35" s="18" t="s">
        <v>52</v>
      </c>
      <c r="B35" s="28">
        <v>2.8120484834296562</v>
      </c>
      <c r="C35" s="18" t="s">
        <v>472</v>
      </c>
      <c r="D35" s="12">
        <f>VLOOKUP($A35,'ETF - ZDY (fix)'!$A:$AR,44,0)</f>
        <v>40.678399453641241</v>
      </c>
      <c r="E35" s="78">
        <f t="shared" si="2"/>
        <v>2.8120484834296564E-2</v>
      </c>
      <c r="F35" s="12" t="s">
        <v>502</v>
      </c>
      <c r="G35" s="12">
        <v>171.04</v>
      </c>
      <c r="H35" s="12">
        <v>3483296</v>
      </c>
      <c r="I35" s="18" t="s">
        <v>433</v>
      </c>
      <c r="J35" s="87">
        <v>-2.6913675358130663E-4</v>
      </c>
      <c r="K35" s="87">
        <v>-40000</v>
      </c>
      <c r="L35" s="18" t="s">
        <v>52</v>
      </c>
      <c r="M35" s="18">
        <v>122</v>
      </c>
      <c r="N35" s="18" t="s">
        <v>438</v>
      </c>
      <c r="O35" s="18">
        <v>7.0000000000000007E-2</v>
      </c>
      <c r="P35" s="18">
        <v>0.21187724760661558</v>
      </c>
      <c r="Q35" s="18" t="s">
        <v>477</v>
      </c>
      <c r="R35" s="18">
        <v>80.133889999999994</v>
      </c>
      <c r="S35" s="18">
        <v>61.180810000000001</v>
      </c>
      <c r="T35" s="18">
        <v>215</v>
      </c>
      <c r="U35" s="18">
        <v>7.8442110000000002E-3</v>
      </c>
      <c r="V35" s="18">
        <v>0.04</v>
      </c>
      <c r="W35" s="18" t="s">
        <v>471</v>
      </c>
      <c r="X35" s="18" t="s">
        <v>472</v>
      </c>
      <c r="Y35" s="18" t="s">
        <v>502</v>
      </c>
      <c r="Z35" s="18">
        <v>2</v>
      </c>
      <c r="AA35" s="18" t="s">
        <v>452</v>
      </c>
    </row>
    <row r="36" spans="1:27" x14ac:dyDescent="0.2">
      <c r="A36" s="18" t="s">
        <v>70</v>
      </c>
      <c r="B36" s="28">
        <v>2.0417389331990554</v>
      </c>
      <c r="C36" s="18" t="s">
        <v>472</v>
      </c>
      <c r="D36" s="12">
        <f>VLOOKUP($A36,'ETF - ZDY (fix)'!$A:$AR,44,0)</f>
        <v>26.953002286074422</v>
      </c>
      <c r="E36" s="78">
        <f t="shared" si="2"/>
        <v>2.0417389331990554E-2</v>
      </c>
      <c r="F36" s="12" t="s">
        <v>554</v>
      </c>
      <c r="G36" s="12">
        <v>424.15</v>
      </c>
      <c r="H36" s="12">
        <v>1632492</v>
      </c>
      <c r="I36" s="18" t="s">
        <v>409</v>
      </c>
      <c r="J36" s="87">
        <v>-2.7855653995665242E-3</v>
      </c>
      <c r="K36" s="87">
        <v>-18000</v>
      </c>
      <c r="L36" s="18" t="s">
        <v>70</v>
      </c>
      <c r="M36" s="18">
        <v>667</v>
      </c>
      <c r="N36" s="18">
        <v>0.75</v>
      </c>
      <c r="O36" s="18">
        <v>0.95</v>
      </c>
      <c r="P36" s="18">
        <v>0.33815856939689087</v>
      </c>
      <c r="Q36" s="18" t="s">
        <v>599</v>
      </c>
      <c r="R36" s="18">
        <v>24.97711</v>
      </c>
      <c r="S36" s="18">
        <v>25.892420000000001</v>
      </c>
      <c r="T36" s="18">
        <v>470</v>
      </c>
      <c r="U36" s="18">
        <v>6.1133350000000003E-2</v>
      </c>
      <c r="V36" s="18">
        <v>0.7</v>
      </c>
      <c r="W36" s="18" t="s">
        <v>471</v>
      </c>
      <c r="X36" s="18" t="s">
        <v>472</v>
      </c>
      <c r="Y36" s="18" t="s">
        <v>554</v>
      </c>
      <c r="Z36" s="18">
        <v>73</v>
      </c>
      <c r="AA36" s="18" t="s">
        <v>447</v>
      </c>
    </row>
    <row r="37" spans="1:27" x14ac:dyDescent="0.2">
      <c r="F37" s="12"/>
      <c r="H37" s="12"/>
      <c r="I37" s="18" t="s">
        <v>410</v>
      </c>
      <c r="J37" s="87">
        <v>-9.2852285026825314E-5</v>
      </c>
      <c r="K37" s="87">
        <v>-23000</v>
      </c>
      <c r="L37" s="18" t="s">
        <v>70</v>
      </c>
      <c r="M37" s="18">
        <v>256</v>
      </c>
      <c r="N37" s="18" t="s">
        <v>438</v>
      </c>
      <c r="O37" s="18">
        <v>0.05</v>
      </c>
      <c r="P37" s="18">
        <v>0.37321573729787372</v>
      </c>
      <c r="Q37" s="18" t="s">
        <v>122</v>
      </c>
      <c r="R37" s="18" t="s">
        <v>438</v>
      </c>
      <c r="S37" s="18" t="s">
        <v>438</v>
      </c>
      <c r="T37" s="18">
        <v>515</v>
      </c>
      <c r="U37" s="18" t="s">
        <v>438</v>
      </c>
      <c r="V37" s="18">
        <v>0.03</v>
      </c>
      <c r="W37" s="18" t="s">
        <v>471</v>
      </c>
      <c r="X37" s="18" t="s">
        <v>472</v>
      </c>
      <c r="Y37" s="18" t="s">
        <v>554</v>
      </c>
      <c r="Z37" s="18">
        <v>8</v>
      </c>
      <c r="AA37" s="18" t="s">
        <v>447</v>
      </c>
    </row>
    <row r="38" spans="1:27" x14ac:dyDescent="0.2">
      <c r="A38" s="18" t="s">
        <v>98</v>
      </c>
      <c r="B38" s="28" t="s">
        <v>125</v>
      </c>
      <c r="C38" s="18" t="s">
        <v>472</v>
      </c>
      <c r="D38" s="12">
        <f>VLOOKUP($A38,'ETF - ZDY (fix)'!$A:$AR,44,0)</f>
        <v>22.945855563275213</v>
      </c>
      <c r="E38" s="78">
        <f>Comparison!I22-'Customed Covered_C Equity (fix)'!E28-'Customed Covered_C Equity (fix)'!E27</f>
        <v>3.6282125833712875E-2</v>
      </c>
      <c r="F38" s="12" t="s">
        <v>473</v>
      </c>
      <c r="G38" s="12">
        <v>143.83000000000001</v>
      </c>
      <c r="H38" s="12">
        <v>4195356</v>
      </c>
      <c r="I38" s="18" t="s">
        <v>669</v>
      </c>
      <c r="J38" s="87">
        <f>K38*V38/954.6/1000000</f>
        <v>-2.216938808531752E-4</v>
      </c>
      <c r="K38" s="87">
        <f>-G38*H38*U38/N38/1000</f>
        <v>-86028.040106683358</v>
      </c>
      <c r="L38" s="18" t="s">
        <v>98</v>
      </c>
      <c r="M38" s="18">
        <v>2702</v>
      </c>
      <c r="N38" s="18">
        <v>2.23</v>
      </c>
      <c r="O38" s="18">
        <v>2.87</v>
      </c>
      <c r="P38" s="18">
        <v>0.73457876350750073</v>
      </c>
      <c r="Q38" s="18" t="s">
        <v>497</v>
      </c>
      <c r="R38" s="18">
        <v>28.18458</v>
      </c>
      <c r="S38" s="18">
        <v>28.18458</v>
      </c>
      <c r="T38" s="18">
        <v>150</v>
      </c>
      <c r="U38" s="18">
        <v>0.3179264</v>
      </c>
      <c r="V38" s="18">
        <v>2.46</v>
      </c>
      <c r="W38" s="18" t="s">
        <v>471</v>
      </c>
      <c r="X38" s="18" t="s">
        <v>472</v>
      </c>
      <c r="Y38" s="18" t="s">
        <v>473</v>
      </c>
      <c r="Z38" s="18">
        <v>21</v>
      </c>
      <c r="AA38" s="18" t="s">
        <v>475</v>
      </c>
    </row>
    <row r="39" spans="1:27" x14ac:dyDescent="0.2">
      <c r="A39" s="18" t="s">
        <v>32</v>
      </c>
      <c r="B39" s="28">
        <v>3.2317262519798446</v>
      </c>
      <c r="C39" s="18" t="s">
        <v>234</v>
      </c>
      <c r="D39" s="12">
        <f>VLOOKUP($A39,'ETF - ZDY (fix)'!$A:$AR,44,0)</f>
        <v>39.477922270803305</v>
      </c>
      <c r="E39" s="78">
        <f t="shared" ref="E39:E43" si="3">B39/100</f>
        <v>3.2317262519798447E-2</v>
      </c>
      <c r="F39" s="12" t="s">
        <v>445</v>
      </c>
      <c r="G39" s="12">
        <v>128.47999999999999</v>
      </c>
      <c r="H39" s="12">
        <v>6914458</v>
      </c>
      <c r="I39" s="18" t="s">
        <v>403</v>
      </c>
      <c r="J39" s="87">
        <v>-3.3642094197663328E-3</v>
      </c>
      <c r="K39" s="87">
        <v>-100000</v>
      </c>
      <c r="L39" s="18" t="s">
        <v>32</v>
      </c>
      <c r="M39" s="18">
        <v>1801</v>
      </c>
      <c r="N39" s="18" t="s">
        <v>438</v>
      </c>
      <c r="O39" s="18">
        <v>0.01</v>
      </c>
      <c r="P39" s="18">
        <v>8.6401843939613851E-2</v>
      </c>
      <c r="Q39" s="18" t="s">
        <v>122</v>
      </c>
      <c r="R39" s="18" t="s">
        <v>438</v>
      </c>
      <c r="S39" s="18" t="s">
        <v>438</v>
      </c>
      <c r="T39" s="18">
        <v>137</v>
      </c>
      <c r="U39" s="18" t="s">
        <v>438</v>
      </c>
      <c r="V39" s="18">
        <v>0.01</v>
      </c>
      <c r="W39" s="18" t="s">
        <v>444</v>
      </c>
      <c r="X39" s="18" t="s">
        <v>234</v>
      </c>
      <c r="Y39" s="18" t="s">
        <v>445</v>
      </c>
      <c r="Z39" s="18">
        <v>25</v>
      </c>
      <c r="AA39" s="18" t="s">
        <v>447</v>
      </c>
    </row>
    <row r="40" spans="1:27" x14ac:dyDescent="0.2">
      <c r="A40" s="18" t="s">
        <v>114</v>
      </c>
      <c r="B40" s="28">
        <v>2.3317628164903659</v>
      </c>
      <c r="C40" s="18" t="s">
        <v>234</v>
      </c>
      <c r="D40" s="12">
        <f>VLOOKUP($A40,'ETF - ZDY (fix)'!$A:$AR,44,0)</f>
        <v>32.190041380119936</v>
      </c>
      <c r="E40" s="78">
        <f t="shared" si="3"/>
        <v>2.331762816490366E-2</v>
      </c>
      <c r="F40" s="12" t="s">
        <v>546</v>
      </c>
      <c r="G40" s="12">
        <v>169.81</v>
      </c>
      <c r="H40" s="12">
        <v>6278490</v>
      </c>
      <c r="I40" s="18" t="s">
        <v>432</v>
      </c>
      <c r="J40" s="87">
        <v>-2.2876624054411067E-3</v>
      </c>
      <c r="K40" s="87">
        <v>-50000</v>
      </c>
      <c r="L40" s="18" t="s">
        <v>114</v>
      </c>
      <c r="M40" s="18">
        <v>517</v>
      </c>
      <c r="N40" s="18" t="s">
        <v>438</v>
      </c>
      <c r="O40" s="18">
        <v>0.12</v>
      </c>
      <c r="P40" s="18" t="s">
        <v>438</v>
      </c>
      <c r="Q40" s="18" t="s">
        <v>477</v>
      </c>
      <c r="R40" s="18">
        <v>52.476419999999997</v>
      </c>
      <c r="S40" s="18">
        <v>66.784760000000006</v>
      </c>
      <c r="T40" s="18">
        <v>195</v>
      </c>
      <c r="U40" s="18">
        <v>2.634742E-2</v>
      </c>
      <c r="V40" s="18">
        <v>0.34</v>
      </c>
      <c r="W40" s="18" t="s">
        <v>444</v>
      </c>
      <c r="X40" s="18" t="s">
        <v>234</v>
      </c>
      <c r="Y40" s="18" t="s">
        <v>546</v>
      </c>
      <c r="Z40" s="18">
        <v>3</v>
      </c>
      <c r="AA40" s="18" t="s">
        <v>475</v>
      </c>
    </row>
    <row r="41" spans="1:27" x14ac:dyDescent="0.2">
      <c r="A41" s="18" t="s">
        <v>44</v>
      </c>
      <c r="B41" s="28">
        <v>3.3073187976297485</v>
      </c>
      <c r="C41" s="18" t="s">
        <v>234</v>
      </c>
      <c r="D41" s="12">
        <f>VLOOKUP($A41,'ETF - ZDY (fix)'!$A:$AR,44,0)</f>
        <v>26.851630334638955</v>
      </c>
      <c r="E41" s="78">
        <f t="shared" si="3"/>
        <v>3.3073187976297484E-2</v>
      </c>
      <c r="F41" s="12" t="s">
        <v>508</v>
      </c>
      <c r="G41" s="12">
        <v>41.65</v>
      </c>
      <c r="H41" s="12">
        <v>44802286</v>
      </c>
      <c r="I41" s="18" t="s">
        <v>401</v>
      </c>
      <c r="J41" s="87">
        <v>-4.0370513037196E-4</v>
      </c>
      <c r="K41" s="87">
        <v>-100000</v>
      </c>
      <c r="L41" s="18" t="s">
        <v>44</v>
      </c>
      <c r="M41" s="18">
        <v>20128</v>
      </c>
      <c r="N41" s="18">
        <v>2.68</v>
      </c>
      <c r="O41" s="18">
        <v>3.05</v>
      </c>
      <c r="P41" s="18">
        <v>0.19823860555255496</v>
      </c>
      <c r="Q41" s="18" t="s">
        <v>616</v>
      </c>
      <c r="R41" s="18">
        <v>34.035060000000001</v>
      </c>
      <c r="S41" s="18">
        <v>34.035060000000001</v>
      </c>
      <c r="T41" s="18">
        <v>50</v>
      </c>
      <c r="U41" s="18">
        <v>0.33886509999999997</v>
      </c>
      <c r="V41" s="18">
        <v>2.85</v>
      </c>
      <c r="W41" s="18" t="s">
        <v>444</v>
      </c>
      <c r="X41" s="18" t="s">
        <v>234</v>
      </c>
      <c r="Y41" s="18" t="s">
        <v>508</v>
      </c>
      <c r="Z41" s="18">
        <v>1129</v>
      </c>
      <c r="AA41" s="18" t="s">
        <v>475</v>
      </c>
    </row>
    <row r="42" spans="1:27" x14ac:dyDescent="0.2">
      <c r="F42" s="12"/>
      <c r="H42" s="12"/>
      <c r="I42" s="18" t="s">
        <v>402</v>
      </c>
      <c r="J42" s="87">
        <v>-2.1530940286504531E-4</v>
      </c>
      <c r="K42" s="87">
        <v>-160000</v>
      </c>
      <c r="L42" s="18" t="s">
        <v>44</v>
      </c>
      <c r="M42" s="18">
        <v>209</v>
      </c>
      <c r="N42" s="18" t="s">
        <v>438</v>
      </c>
      <c r="O42" s="18">
        <v>0.01</v>
      </c>
      <c r="P42" s="18">
        <v>1.0237455454702431E-2</v>
      </c>
      <c r="Q42" s="18" t="s">
        <v>477</v>
      </c>
      <c r="R42" s="18">
        <v>78.604110000000006</v>
      </c>
      <c r="S42" s="18">
        <v>78.604110000000006</v>
      </c>
      <c r="T42" s="18">
        <v>54</v>
      </c>
      <c r="U42" s="18">
        <v>7.0215659999999999E-3</v>
      </c>
      <c r="V42" s="18">
        <v>0.01</v>
      </c>
      <c r="W42" s="18" t="s">
        <v>444</v>
      </c>
      <c r="X42" s="18" t="s">
        <v>234</v>
      </c>
      <c r="Y42" s="18" t="s">
        <v>508</v>
      </c>
      <c r="Z42" s="18">
        <v>49</v>
      </c>
      <c r="AA42" s="18" t="s">
        <v>475</v>
      </c>
    </row>
    <row r="43" spans="1:27" x14ac:dyDescent="0.2">
      <c r="A43" s="18" t="s">
        <v>106</v>
      </c>
      <c r="B43" s="28">
        <v>3.9957140128503674</v>
      </c>
      <c r="C43" s="18" t="s">
        <v>234</v>
      </c>
      <c r="D43" s="12">
        <f>VLOOKUP($A43,'ETF - ZDY (fix)'!$A:$AR,44,0)</f>
        <v>17.011829390977269</v>
      </c>
      <c r="E43" s="78">
        <f t="shared" si="3"/>
        <v>3.9957140128503675E-2</v>
      </c>
      <c r="F43" s="12" t="s">
        <v>606</v>
      </c>
      <c r="G43" s="12">
        <v>252.56</v>
      </c>
      <c r="H43" s="12">
        <v>39199279</v>
      </c>
      <c r="I43" s="18" t="s">
        <v>415</v>
      </c>
      <c r="J43" s="87">
        <v>-6.7284188395326657E-5</v>
      </c>
      <c r="K43" s="87">
        <v>-50000</v>
      </c>
      <c r="L43" s="18" t="s">
        <v>106</v>
      </c>
      <c r="M43" s="18">
        <v>6139</v>
      </c>
      <c r="N43" s="18">
        <v>0.48</v>
      </c>
      <c r="O43" s="18">
        <v>0.5</v>
      </c>
      <c r="P43" s="18">
        <v>2.4713320043039735E-2</v>
      </c>
      <c r="Q43" s="18" t="s">
        <v>599</v>
      </c>
      <c r="R43" s="18">
        <v>31.078779999999998</v>
      </c>
      <c r="S43" s="18">
        <v>31.078779999999998</v>
      </c>
      <c r="T43" s="18">
        <v>290</v>
      </c>
      <c r="U43" s="18">
        <v>5.3188890000000003E-2</v>
      </c>
      <c r="V43" s="18">
        <v>0.5</v>
      </c>
      <c r="W43" s="18" t="s">
        <v>444</v>
      </c>
      <c r="X43" s="18" t="s">
        <v>234</v>
      </c>
      <c r="Y43" s="18" t="s">
        <v>606</v>
      </c>
      <c r="Z43" s="18">
        <v>1433</v>
      </c>
      <c r="AA43" s="18" t="s">
        <v>565</v>
      </c>
    </row>
    <row r="44" spans="1:27" x14ac:dyDescent="0.2">
      <c r="F44" s="12"/>
      <c r="H44" s="12"/>
      <c r="I44" s="18" t="s">
        <v>416</v>
      </c>
      <c r="J44" s="87">
        <v>-6.7284188395326657E-5</v>
      </c>
      <c r="K44" s="87">
        <v>-50000</v>
      </c>
      <c r="L44" s="18" t="s">
        <v>106</v>
      </c>
      <c r="M44" s="18">
        <v>1154</v>
      </c>
      <c r="N44" s="18" t="s">
        <v>438</v>
      </c>
      <c r="O44" s="18">
        <v>0.02</v>
      </c>
      <c r="P44" s="18">
        <v>2.4186239013277416E-2</v>
      </c>
      <c r="Q44" s="18" t="s">
        <v>477</v>
      </c>
      <c r="R44" s="18">
        <v>60.550359999999998</v>
      </c>
      <c r="S44" s="18">
        <v>60.550359999999998</v>
      </c>
      <c r="T44" s="18">
        <v>315</v>
      </c>
      <c r="U44" s="18">
        <v>3.2182220000000002E-3</v>
      </c>
      <c r="V44" s="18">
        <v>0.01</v>
      </c>
      <c r="W44" s="18" t="s">
        <v>444</v>
      </c>
      <c r="X44" s="18" t="s">
        <v>234</v>
      </c>
      <c r="Y44" s="18" t="s">
        <v>606</v>
      </c>
      <c r="Z44" s="18">
        <v>35</v>
      </c>
      <c r="AA44" s="18" t="s">
        <v>565</v>
      </c>
    </row>
    <row r="45" spans="1:27" x14ac:dyDescent="0.2">
      <c r="A45" s="18" t="s">
        <v>68</v>
      </c>
      <c r="B45" s="28">
        <v>3.9038612963902466</v>
      </c>
      <c r="C45" s="18" t="s">
        <v>234</v>
      </c>
      <c r="D45" s="12">
        <v>-4.2444794178343805</v>
      </c>
      <c r="E45" s="78">
        <v>3.9038612963902465E-2</v>
      </c>
      <c r="F45" s="12" t="s">
        <v>609</v>
      </c>
      <c r="G45" s="12">
        <v>137.59</v>
      </c>
      <c r="H45" s="12">
        <v>137426125</v>
      </c>
      <c r="I45" s="18" t="s">
        <v>384</v>
      </c>
      <c r="J45" s="87">
        <v>-6.7284188395326657E-5</v>
      </c>
      <c r="K45" s="87">
        <v>-50000</v>
      </c>
      <c r="L45" s="18" t="s">
        <v>68</v>
      </c>
      <c r="M45" s="18">
        <v>37300</v>
      </c>
      <c r="N45" s="18" t="s">
        <v>438</v>
      </c>
      <c r="O45" s="18">
        <v>0.01</v>
      </c>
      <c r="P45" s="18">
        <v>1.306946172559054E-2</v>
      </c>
      <c r="Q45" s="18" t="s">
        <v>122</v>
      </c>
      <c r="R45" s="18" t="s">
        <v>438</v>
      </c>
      <c r="S45" s="18" t="s">
        <v>438</v>
      </c>
      <c r="T45" s="18">
        <v>182.5</v>
      </c>
      <c r="U45" s="18" t="s">
        <v>438</v>
      </c>
      <c r="V45" s="18">
        <v>0.01</v>
      </c>
      <c r="W45" s="18" t="s">
        <v>444</v>
      </c>
      <c r="X45" s="18" t="s">
        <v>234</v>
      </c>
      <c r="Y45" s="18" t="s">
        <v>609</v>
      </c>
      <c r="Z45" s="18">
        <v>2</v>
      </c>
      <c r="AA45" s="18" t="s">
        <v>611</v>
      </c>
    </row>
    <row r="46" spans="1:27" x14ac:dyDescent="0.2">
      <c r="F46" s="12"/>
      <c r="H46" s="12"/>
      <c r="I46" s="18" t="s">
        <v>385</v>
      </c>
      <c r="J46" s="87">
        <v>-6.7284188395326657E-5</v>
      </c>
      <c r="K46" s="87">
        <v>-50000</v>
      </c>
      <c r="L46" s="18" t="s">
        <v>68</v>
      </c>
      <c r="M46" s="18">
        <v>48899</v>
      </c>
      <c r="N46" s="18" t="s">
        <v>438</v>
      </c>
      <c r="O46" s="18">
        <v>0.01</v>
      </c>
      <c r="P46" s="18">
        <v>1.1224410040984525E-2</v>
      </c>
      <c r="Q46" s="18" t="s">
        <v>122</v>
      </c>
      <c r="R46" s="18" t="s">
        <v>438</v>
      </c>
      <c r="S46" s="18" t="s">
        <v>438</v>
      </c>
      <c r="T46" s="18">
        <v>185</v>
      </c>
      <c r="U46" s="18" t="s">
        <v>438</v>
      </c>
      <c r="V46" s="18">
        <v>0.01</v>
      </c>
      <c r="W46" s="18" t="s">
        <v>444</v>
      </c>
      <c r="X46" s="18" t="s">
        <v>234</v>
      </c>
      <c r="Y46" s="18" t="s">
        <v>609</v>
      </c>
      <c r="Z46" s="18">
        <v>116</v>
      </c>
      <c r="AA46" s="18" t="s">
        <v>611</v>
      </c>
    </row>
    <row r="47" spans="1:27" x14ac:dyDescent="0.2">
      <c r="A47" s="18" t="s">
        <v>94</v>
      </c>
      <c r="B47" s="28">
        <v>2.0207060429644605</v>
      </c>
      <c r="C47" s="18" t="s">
        <v>234</v>
      </c>
      <c r="D47" s="12">
        <v>-5.1809441827536311</v>
      </c>
      <c r="E47" s="78">
        <v>2.0496168246594282E-2</v>
      </c>
      <c r="F47" s="12" t="s">
        <v>580</v>
      </c>
      <c r="G47" s="12">
        <v>131.6</v>
      </c>
      <c r="H47" s="12">
        <v>11370115</v>
      </c>
      <c r="I47" s="18" t="s">
        <v>428</v>
      </c>
      <c r="J47" s="87">
        <v>-1.0765470143252266E-4</v>
      </c>
      <c r="K47" s="87">
        <v>-40000</v>
      </c>
      <c r="L47" s="18" t="s">
        <v>94</v>
      </c>
      <c r="M47" s="18">
        <v>264</v>
      </c>
      <c r="N47" s="18">
        <v>0.27</v>
      </c>
      <c r="O47" s="18">
        <v>0.3</v>
      </c>
      <c r="P47" s="18">
        <v>5.502527750397268E-2</v>
      </c>
      <c r="Q47" s="18" t="s">
        <v>446</v>
      </c>
      <c r="R47" s="18">
        <v>42.006540000000001</v>
      </c>
      <c r="S47" s="18">
        <v>46.721580000000003</v>
      </c>
      <c r="T47" s="18">
        <v>155</v>
      </c>
      <c r="U47" s="18">
        <v>5.0155320000000003E-2</v>
      </c>
      <c r="V47" s="18">
        <v>0.22</v>
      </c>
      <c r="W47" s="18" t="s">
        <v>444</v>
      </c>
      <c r="X47" s="18" t="s">
        <v>234</v>
      </c>
      <c r="Y47" s="18" t="s">
        <v>580</v>
      </c>
      <c r="Z47" s="18">
        <v>21</v>
      </c>
      <c r="AA47" s="18" t="s">
        <v>452</v>
      </c>
    </row>
    <row r="48" spans="1:27" x14ac:dyDescent="0.2">
      <c r="C48" s="15"/>
      <c r="D48" s="72"/>
      <c r="E48" s="81"/>
      <c r="F48" s="12"/>
      <c r="H48" s="12"/>
      <c r="I48" s="18" t="s">
        <v>429</v>
      </c>
      <c r="J48" s="87">
        <v>-1.0765470143252266E-4</v>
      </c>
      <c r="K48" s="87">
        <v>-40000</v>
      </c>
      <c r="L48" s="18" t="s">
        <v>94</v>
      </c>
      <c r="M48" s="18">
        <v>2334</v>
      </c>
      <c r="N48" s="18" t="s">
        <v>438</v>
      </c>
      <c r="O48" s="18">
        <v>0.01</v>
      </c>
      <c r="P48" s="18" t="s">
        <v>438</v>
      </c>
      <c r="Q48" s="18" t="s">
        <v>122</v>
      </c>
      <c r="R48" s="18" t="s">
        <v>438</v>
      </c>
      <c r="S48" s="18" t="s">
        <v>438</v>
      </c>
      <c r="T48" s="18">
        <v>162.5</v>
      </c>
      <c r="U48" s="18" t="s">
        <v>438</v>
      </c>
      <c r="V48" s="18">
        <v>0.02</v>
      </c>
      <c r="W48" s="18" t="s">
        <v>444</v>
      </c>
      <c r="X48" s="18" t="s">
        <v>234</v>
      </c>
      <c r="Y48" s="18" t="s">
        <v>580</v>
      </c>
      <c r="Z48" s="18">
        <v>1</v>
      </c>
      <c r="AA48" s="18" t="s">
        <v>452</v>
      </c>
    </row>
    <row r="49" spans="1:27" x14ac:dyDescent="0.2">
      <c r="A49" s="15" t="s">
        <v>80</v>
      </c>
      <c r="B49" s="72" t="s">
        <v>125</v>
      </c>
      <c r="C49" s="15" t="s">
        <v>461</v>
      </c>
      <c r="D49" s="85">
        <v>15.107173573518917</v>
      </c>
      <c r="E49" s="81">
        <v>1.8616106463242233E-2</v>
      </c>
      <c r="F49" s="15" t="s">
        <v>526</v>
      </c>
      <c r="G49" s="72">
        <v>99.7</v>
      </c>
      <c r="H49" s="15">
        <v>2925622</v>
      </c>
      <c r="I49" s="18" t="s">
        <v>670</v>
      </c>
      <c r="J49" s="87">
        <f>K49*V49/954.6/1000000</f>
        <v>-6.0916284782060744E-5</v>
      </c>
      <c r="K49" s="87">
        <f>-G49*H49*U49/N49/1000</f>
        <v>-105728.51900537306</v>
      </c>
      <c r="L49" s="18" t="s">
        <v>80</v>
      </c>
      <c r="M49" s="18">
        <v>2268</v>
      </c>
      <c r="N49" s="18">
        <v>0.5</v>
      </c>
      <c r="O49" s="18">
        <v>0.6</v>
      </c>
      <c r="P49" s="18">
        <v>0.13658924229494002</v>
      </c>
      <c r="Q49" s="18" t="s">
        <v>599</v>
      </c>
      <c r="R49" s="18">
        <v>20.429010000000002</v>
      </c>
      <c r="S49" s="18">
        <v>20.429010000000002</v>
      </c>
      <c r="T49" s="18">
        <v>105</v>
      </c>
      <c r="U49" s="18">
        <v>0.1812378</v>
      </c>
      <c r="V49" s="18">
        <v>0.55000000000000004</v>
      </c>
      <c r="W49" s="18" t="s">
        <v>461</v>
      </c>
      <c r="X49" s="18" t="s">
        <v>461</v>
      </c>
      <c r="Y49" s="18" t="s">
        <v>526</v>
      </c>
      <c r="Z49" s="18">
        <v>79</v>
      </c>
      <c r="AA49" s="18" t="s">
        <v>447</v>
      </c>
    </row>
    <row r="50" spans="1:27" x14ac:dyDescent="0.2">
      <c r="A50" s="18" t="s">
        <v>28</v>
      </c>
      <c r="B50" s="12" t="s">
        <v>125</v>
      </c>
      <c r="C50" s="18" t="s">
        <v>461</v>
      </c>
      <c r="D50" s="79">
        <v>14.180255317416915</v>
      </c>
      <c r="E50" s="78">
        <v>1.7473893536757774E-2</v>
      </c>
      <c r="F50" s="18" t="s">
        <v>516</v>
      </c>
      <c r="G50" s="12">
        <v>95.81</v>
      </c>
      <c r="H50" s="18">
        <v>2400453</v>
      </c>
      <c r="I50" s="18" t="s">
        <v>671</v>
      </c>
      <c r="J50" s="87">
        <f>K50*V50/954.6/1000000</f>
        <v>-1.0418587543800312E-4</v>
      </c>
      <c r="K50" s="87">
        <f>-G50*H50*U50/N50/1000</f>
        <v>-64165.055931043724</v>
      </c>
      <c r="L50" s="18" t="s">
        <v>28</v>
      </c>
      <c r="M50" s="18">
        <v>743</v>
      </c>
      <c r="N50" s="18">
        <v>1.4</v>
      </c>
      <c r="O50" s="18">
        <v>1.75</v>
      </c>
      <c r="P50" s="18">
        <v>0.28239444103336919</v>
      </c>
      <c r="Q50" s="18" t="s">
        <v>599</v>
      </c>
      <c r="R50" s="18">
        <v>21.25648</v>
      </c>
      <c r="S50" s="18">
        <v>21.25648</v>
      </c>
      <c r="T50" s="18">
        <v>97.5</v>
      </c>
      <c r="U50" s="18">
        <v>0.39059129999999997</v>
      </c>
      <c r="V50" s="18">
        <v>1.55</v>
      </c>
      <c r="W50" s="18" t="s">
        <v>461</v>
      </c>
      <c r="X50" s="18" t="s">
        <v>461</v>
      </c>
      <c r="Y50" s="18" t="s">
        <v>516</v>
      </c>
      <c r="Z50" s="18">
        <v>153</v>
      </c>
      <c r="AA50" s="18" t="s">
        <v>447</v>
      </c>
    </row>
    <row r="51" spans="1:27" x14ac:dyDescent="0.2">
      <c r="A51" s="18" t="s">
        <v>45</v>
      </c>
      <c r="B51" s="28">
        <v>0.42602822472449681</v>
      </c>
      <c r="E51" s="78">
        <v>4.5500000000003871E-4</v>
      </c>
    </row>
    <row r="52" spans="1:27" ht="16" thickBot="1" x14ac:dyDescent="0.25">
      <c r="A52" s="18" t="s">
        <v>55</v>
      </c>
      <c r="B52" s="28">
        <v>3.8685703514493878E-3</v>
      </c>
      <c r="E52" s="86">
        <v>4.5500000000003871E-4</v>
      </c>
    </row>
    <row r="53" spans="1:27" ht="16" thickTop="1" x14ac:dyDescent="0.2">
      <c r="E53" s="78">
        <v>1</v>
      </c>
      <c r="G53" s="12">
        <f>SUMPRODUCT(E2:E50, G2:G50)</f>
        <v>123.17787449284833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AR105"/>
  <sheetViews>
    <sheetView zoomScale="90" zoomScaleNormal="90" workbookViewId="0">
      <pane xSplit="1" ySplit="1" topLeftCell="B2" activePane="bottomRight" state="frozen"/>
      <selection pane="topRight" activeCell="B1" sqref="B1"/>
      <selection pane="bottomLeft" activeCell="A2" sqref="A2"/>
      <selection pane="bottomRight" activeCell="A9" sqref="A9"/>
    </sheetView>
  </sheetViews>
  <sheetFormatPr baseColWidth="10" defaultColWidth="9.1640625" defaultRowHeight="15" x14ac:dyDescent="0.2"/>
  <cols>
    <col min="1" max="1" width="19.1640625" style="18" customWidth="1"/>
    <col min="2" max="2" width="9.1640625" style="18"/>
    <col min="3" max="3" width="17.1640625" style="18" customWidth="1"/>
    <col min="4" max="4" width="19.6640625" style="18" customWidth="1"/>
    <col min="5" max="5" width="13.6640625" style="12" customWidth="1"/>
    <col min="6" max="6" width="9.1640625" style="18"/>
    <col min="7" max="7" width="13.6640625" style="12" customWidth="1"/>
    <col min="8" max="8" width="10.83203125" style="18" customWidth="1"/>
    <col min="9" max="9" width="13.6640625" style="18" customWidth="1"/>
    <col min="10" max="10" width="17.83203125" style="18" customWidth="1"/>
    <col min="11" max="11" width="16" style="20" customWidth="1"/>
    <col min="12" max="12" width="16" style="16" customWidth="1"/>
    <col min="13" max="13" width="10.1640625" style="16" customWidth="1"/>
    <col min="14" max="14" width="23.33203125" style="18" customWidth="1"/>
    <col min="15" max="15" width="25" style="18" customWidth="1"/>
    <col min="16" max="16" width="21" style="18" customWidth="1"/>
    <col min="17" max="22" width="17.5" style="12" customWidth="1"/>
    <col min="23" max="23" width="10.83203125" style="18" customWidth="1"/>
    <col min="24" max="24" width="16.6640625" style="18" customWidth="1"/>
    <col min="25" max="25" width="9.1640625" style="18"/>
    <col min="26" max="29" width="9.1640625" style="12"/>
    <col min="30" max="30" width="10.5" style="12" customWidth="1"/>
    <col min="31" max="32" width="9.1640625" style="12"/>
    <col min="33" max="33" width="10.5" style="12" customWidth="1"/>
    <col min="34" max="34" width="9.1640625" style="12"/>
    <col min="35" max="35" width="9.33203125" style="12" customWidth="1"/>
    <col min="36" max="36" width="13.6640625" style="12" customWidth="1"/>
    <col min="37" max="37" width="9.5" style="12" customWidth="1"/>
    <col min="38" max="16384" width="9.1640625" style="18"/>
  </cols>
  <sheetData>
    <row r="1" spans="1:44" s="43" customFormat="1" ht="64" x14ac:dyDescent="0.2">
      <c r="A1" s="43" t="s">
        <v>1</v>
      </c>
      <c r="B1" s="43" t="s">
        <v>2</v>
      </c>
      <c r="C1" s="43" t="s">
        <v>3</v>
      </c>
      <c r="D1" s="43" t="s">
        <v>4</v>
      </c>
      <c r="E1" s="44" t="s">
        <v>5</v>
      </c>
      <c r="F1" s="43" t="s">
        <v>6</v>
      </c>
      <c r="G1" s="44" t="s">
        <v>7</v>
      </c>
      <c r="H1" s="43" t="s">
        <v>8</v>
      </c>
      <c r="I1" s="43" t="s">
        <v>9</v>
      </c>
      <c r="J1" s="43" t="s">
        <v>10</v>
      </c>
      <c r="K1" s="45" t="s">
        <v>1</v>
      </c>
      <c r="L1" s="46" t="s">
        <v>353</v>
      </c>
      <c r="M1" s="46" t="s">
        <v>648</v>
      </c>
      <c r="N1" s="43" t="s">
        <v>351</v>
      </c>
      <c r="O1" s="47" t="s">
        <v>437</v>
      </c>
      <c r="P1" s="43" t="s">
        <v>368</v>
      </c>
      <c r="Q1" s="48" t="s">
        <v>346</v>
      </c>
      <c r="R1" s="48" t="s">
        <v>369</v>
      </c>
      <c r="S1" s="44" t="s">
        <v>347</v>
      </c>
      <c r="T1" s="44" t="s">
        <v>348</v>
      </c>
      <c r="U1" s="44" t="s">
        <v>349</v>
      </c>
      <c r="V1" s="49" t="s">
        <v>354</v>
      </c>
      <c r="W1" s="43" t="s">
        <v>355</v>
      </c>
      <c r="X1" s="43" t="s">
        <v>356</v>
      </c>
      <c r="Y1" s="50" t="s">
        <v>357</v>
      </c>
      <c r="Z1" s="71" t="s">
        <v>358</v>
      </c>
      <c r="AA1" s="51" t="s">
        <v>359</v>
      </c>
      <c r="AB1" s="49" t="s">
        <v>360</v>
      </c>
      <c r="AC1" s="44" t="s">
        <v>361</v>
      </c>
      <c r="AD1" s="49" t="s">
        <v>362</v>
      </c>
      <c r="AE1" s="44" t="s">
        <v>363</v>
      </c>
      <c r="AF1" s="44" t="s">
        <v>366</v>
      </c>
      <c r="AG1" s="49" t="s">
        <v>367</v>
      </c>
      <c r="AH1" s="44" t="s">
        <v>367</v>
      </c>
      <c r="AI1" s="44" t="s">
        <v>370</v>
      </c>
      <c r="AJ1" s="49" t="s">
        <v>371</v>
      </c>
      <c r="AK1" s="52" t="s">
        <v>617</v>
      </c>
      <c r="AL1" s="53" t="s">
        <v>619</v>
      </c>
      <c r="AM1" s="52" t="s">
        <v>621</v>
      </c>
      <c r="AN1" s="52" t="s">
        <v>620</v>
      </c>
      <c r="AO1" s="52" t="s">
        <v>622</v>
      </c>
      <c r="AP1" s="52" t="s">
        <v>649</v>
      </c>
      <c r="AQ1" s="52" t="s">
        <v>623</v>
      </c>
      <c r="AR1" s="54" t="s">
        <v>618</v>
      </c>
    </row>
    <row r="2" spans="1:44" s="55" customFormat="1" x14ac:dyDescent="0.2">
      <c r="A2" s="18" t="s">
        <v>20</v>
      </c>
      <c r="B2" s="18" t="s">
        <v>12</v>
      </c>
      <c r="C2" s="18">
        <v>116806</v>
      </c>
      <c r="D2" s="18">
        <v>386</v>
      </c>
      <c r="E2" s="12">
        <v>2.642713517096273</v>
      </c>
      <c r="F2" s="18" t="s">
        <v>13</v>
      </c>
      <c r="G2" s="12">
        <v>13766868.810000001</v>
      </c>
      <c r="H2" s="19">
        <v>44701</v>
      </c>
      <c r="I2" s="19">
        <v>44701</v>
      </c>
      <c r="J2" s="18" t="s">
        <v>0</v>
      </c>
      <c r="K2" s="20" t="s">
        <v>20</v>
      </c>
      <c r="L2" s="16" t="str">
        <f>_xlfn.IFNA(VLOOKUP(A2,'Covered Call ETF - ZWH (fix)'!A:A,1,0),"N")</f>
        <v>N</v>
      </c>
      <c r="M2" s="69" t="str">
        <f>_xlfn.IFNA(VLOOKUP(A2,'Covered Call ETF - ZWH (fix)'!A:C,2,0),"")</f>
        <v/>
      </c>
      <c r="N2" s="18" t="s">
        <v>222</v>
      </c>
      <c r="O2" s="18" t="s">
        <v>222</v>
      </c>
      <c r="P2" s="18" t="s">
        <v>484</v>
      </c>
      <c r="Q2" s="12">
        <v>91.86</v>
      </c>
      <c r="R2" s="12">
        <v>28795031</v>
      </c>
      <c r="S2" s="12">
        <v>386964221658.96002</v>
      </c>
      <c r="T2" s="12">
        <v>499512.22165896004</v>
      </c>
      <c r="U2" s="12">
        <v>3.9190071848465058</v>
      </c>
      <c r="V2" s="12">
        <v>3.8315010133084941</v>
      </c>
      <c r="W2" s="18" t="s">
        <v>446</v>
      </c>
      <c r="X2" s="18" t="s">
        <v>442</v>
      </c>
      <c r="Y2" s="18" t="s">
        <v>485</v>
      </c>
      <c r="Z2" s="12">
        <v>7.4912024120567979</v>
      </c>
      <c r="AA2" s="12">
        <v>168.3896149979301</v>
      </c>
      <c r="AB2" s="12">
        <v>1.7702770233154299</v>
      </c>
      <c r="AC2" s="12"/>
      <c r="AD2" s="12"/>
      <c r="AE2" s="12"/>
      <c r="AF2" s="12">
        <v>40.578800902433748</v>
      </c>
      <c r="AG2" s="12">
        <v>36.455455755878631</v>
      </c>
      <c r="AH2" s="12">
        <v>36.455455755878631</v>
      </c>
      <c r="AI2" s="12">
        <v>31.835098039970823</v>
      </c>
      <c r="AJ2" s="12">
        <v>53.342680000000001</v>
      </c>
      <c r="AK2" s="37">
        <f>_xlfn.IFNA(VLOOKUP(Y2,'Compare - ZDY&amp;ZWH'!$AD$1:$AE$12,2,0),0)</f>
        <v>7</v>
      </c>
      <c r="AL2" s="18">
        <f t="shared" ref="AL2:AL33" si="0">(V2-V$104)/V$105</f>
        <v>0.98807498448303932</v>
      </c>
      <c r="AM2" s="18">
        <f t="shared" ref="AM2:AM33" si="1">(AB2-AB$104)/AB$105</f>
        <v>-1.0352139651609831</v>
      </c>
      <c r="AN2" s="18">
        <f t="shared" ref="AN2:AN33" si="2">(AD2-AD$104)/AD$105</f>
        <v>-0.2278116833381601</v>
      </c>
      <c r="AO2" s="18">
        <f>(AJ2-AJ$104)/AJ$105</f>
        <v>3.5931031768213151</v>
      </c>
      <c r="AP2" s="18">
        <f>(AK2-AK$104)/AK$105</f>
        <v>1.3137000691927856</v>
      </c>
      <c r="AQ2" s="18">
        <f t="shared" ref="AQ2:AQ33" si="3">(AG2-AG$104)/AG$105</f>
        <v>0.69962388554066379</v>
      </c>
      <c r="AR2" s="18">
        <f t="shared" ref="AR2:AR33" si="4">AK2+20*(AL2+AO2+AP2)+10*(AM2+AN2+AQ2)</f>
        <v>119.26354698035802</v>
      </c>
    </row>
    <row r="3" spans="1:44" s="55" customFormat="1" x14ac:dyDescent="0.2">
      <c r="A3" s="18" t="s">
        <v>16</v>
      </c>
      <c r="B3" s="18" t="s">
        <v>12</v>
      </c>
      <c r="C3" s="18">
        <v>44616</v>
      </c>
      <c r="D3" s="18">
        <v>147</v>
      </c>
      <c r="E3" s="12">
        <v>1.8441355567197619</v>
      </c>
      <c r="F3" s="18" t="s">
        <v>13</v>
      </c>
      <c r="G3" s="12">
        <v>9606781.8599999994</v>
      </c>
      <c r="H3" s="19">
        <v>44701</v>
      </c>
      <c r="I3" s="19">
        <v>44701</v>
      </c>
      <c r="J3" s="18" t="s">
        <v>0</v>
      </c>
      <c r="K3" s="20" t="s">
        <v>16</v>
      </c>
      <c r="L3" s="16" t="str">
        <f>_xlfn.IFNA(VLOOKUP(A3,'Covered Call ETF - ZWH (fix)'!A:A,1,0),"N")</f>
        <v>CVX US Equity</v>
      </c>
      <c r="M3" s="69">
        <f>_xlfn.IFNA(VLOOKUP(A3,'Covered Call ETF - ZWH (fix)'!A:C,2,0),"")</f>
        <v>3.9994083428364648</v>
      </c>
      <c r="N3" s="18" t="s">
        <v>222</v>
      </c>
      <c r="O3" s="18" t="s">
        <v>222</v>
      </c>
      <c r="P3" s="18" t="s">
        <v>513</v>
      </c>
      <c r="Q3" s="12">
        <v>167.82</v>
      </c>
      <c r="R3" s="12">
        <v>9615014</v>
      </c>
      <c r="S3" s="12">
        <v>329734994185.91998</v>
      </c>
      <c r="T3" s="12">
        <v>398987.99418591999</v>
      </c>
      <c r="U3" s="12">
        <v>3.4143725420092959</v>
      </c>
      <c r="V3" s="12">
        <v>3.385385521718097</v>
      </c>
      <c r="W3" s="18" t="s">
        <v>446</v>
      </c>
      <c r="X3" s="18" t="s">
        <v>442</v>
      </c>
      <c r="Y3" s="18" t="s">
        <v>485</v>
      </c>
      <c r="Z3" s="12">
        <v>8.3583829400460168</v>
      </c>
      <c r="AA3" s="12">
        <v>127.44017040471118</v>
      </c>
      <c r="AB3" s="12">
        <v>6.1122956275939941</v>
      </c>
      <c r="AC3" s="12"/>
      <c r="AD3" s="12"/>
      <c r="AE3" s="12">
        <v>1176.797583081571</v>
      </c>
      <c r="AF3" s="12">
        <v>40.153043866539981</v>
      </c>
      <c r="AG3" s="12">
        <v>34.052291280494543</v>
      </c>
      <c r="AH3" s="12">
        <v>34.052291280494543</v>
      </c>
      <c r="AI3" s="12">
        <v>27.447993286036787</v>
      </c>
      <c r="AJ3" s="12">
        <v>45.741729999999997</v>
      </c>
      <c r="AK3" s="37">
        <f>_xlfn.IFNA(VLOOKUP(Y3,'Compare - ZDY&amp;ZWH'!$AD$1:$AE$12,2,0),0)</f>
        <v>7</v>
      </c>
      <c r="AL3" s="18">
        <f t="shared" si="0"/>
        <v>0.53104005441565583</v>
      </c>
      <c r="AM3" s="18">
        <f t="shared" si="1"/>
        <v>-0.33857016945494178</v>
      </c>
      <c r="AN3" s="18">
        <f t="shared" si="2"/>
        <v>-0.2278116833381601</v>
      </c>
      <c r="AO3" s="18">
        <f>(AJ3-AJ$104)/AJ$105</f>
        <v>3.1495717232816265</v>
      </c>
      <c r="AP3" s="18">
        <f>(AK3-AK$104)/AK$105</f>
        <v>1.3137000691927856</v>
      </c>
      <c r="AQ3" s="18">
        <f t="shared" si="3"/>
        <v>0.4394132886050362</v>
      </c>
      <c r="AR3" s="18">
        <f t="shared" si="4"/>
        <v>105.6165512959207</v>
      </c>
    </row>
    <row r="4" spans="1:44" x14ac:dyDescent="0.2">
      <c r="A4" s="18" t="s">
        <v>39</v>
      </c>
      <c r="B4" s="18" t="s">
        <v>12</v>
      </c>
      <c r="C4" s="18">
        <v>74895</v>
      </c>
      <c r="D4" s="18">
        <v>247</v>
      </c>
      <c r="E4" s="12">
        <v>1.1776173531125658</v>
      </c>
      <c r="F4" s="18" t="s">
        <v>13</v>
      </c>
      <c r="G4" s="12">
        <v>6134642.8600000003</v>
      </c>
      <c r="H4" s="19">
        <v>44701</v>
      </c>
      <c r="I4" s="19">
        <v>44701</v>
      </c>
      <c r="J4" s="18" t="s">
        <v>0</v>
      </c>
      <c r="K4" s="20" t="s">
        <v>39</v>
      </c>
      <c r="L4" s="16" t="str">
        <f>_xlfn.IFNA(VLOOKUP(A4,'Covered Call ETF - ZWH (fix)'!A:A,1,0),"N")</f>
        <v>N</v>
      </c>
      <c r="M4" s="69" t="str">
        <f>_xlfn.IFNA(VLOOKUP(A4,'Covered Call ETF - ZWH (fix)'!A:C,2,0),"")</f>
        <v/>
      </c>
      <c r="N4" s="18" t="s">
        <v>455</v>
      </c>
      <c r="O4" s="18" t="s">
        <v>456</v>
      </c>
      <c r="P4" s="18" t="s">
        <v>457</v>
      </c>
      <c r="Q4" s="12">
        <v>63.84</v>
      </c>
      <c r="R4" s="12">
        <v>6814570</v>
      </c>
      <c r="S4" s="12">
        <v>80075370520.320007</v>
      </c>
      <c r="T4" s="12">
        <v>109136.37052032001</v>
      </c>
      <c r="U4" s="12">
        <v>4.4329573934837088</v>
      </c>
      <c r="V4" s="12">
        <v>4.573934956600791</v>
      </c>
      <c r="W4" s="18" t="s">
        <v>458</v>
      </c>
      <c r="X4" s="18" t="s">
        <v>442</v>
      </c>
      <c r="Y4" s="18" t="s">
        <v>443</v>
      </c>
      <c r="Z4" s="12">
        <v>6.9157246576601414</v>
      </c>
      <c r="AA4" s="12">
        <v>111.88395665851101</v>
      </c>
      <c r="AB4" s="12">
        <v>6.9178109169006348</v>
      </c>
      <c r="AC4" s="12">
        <v>4960.9756097560976</v>
      </c>
      <c r="AD4" s="12">
        <v>4860</v>
      </c>
      <c r="AE4" s="12">
        <v>43.721734503857412</v>
      </c>
      <c r="AF4" s="12">
        <v>23.235621175654579</v>
      </c>
      <c r="AG4" s="12">
        <v>21.88100354552958</v>
      </c>
      <c r="AH4" s="12">
        <v>21.88100354552958</v>
      </c>
      <c r="AI4" s="12">
        <v>20.002746367043034</v>
      </c>
      <c r="AJ4" s="12">
        <v>-10.974489999999999</v>
      </c>
      <c r="AK4" s="37">
        <f>_xlfn.IFNA(VLOOKUP(Y4,'Compare - ZDY&amp;ZWH'!$AD$1:$AE$12,2,0),0)</f>
        <v>3</v>
      </c>
      <c r="AL4" s="18">
        <f t="shared" si="0"/>
        <v>1.7486812663733646</v>
      </c>
      <c r="AM4" s="18">
        <f t="shared" si="1"/>
        <v>-0.20933137990003947</v>
      </c>
      <c r="AN4" s="18">
        <f t="shared" si="2"/>
        <v>9.3284016932115019</v>
      </c>
      <c r="AO4" s="18">
        <f>(Z4-Z$104)/Z$105</f>
        <v>-0.21811462706248641</v>
      </c>
      <c r="AP4" s="18">
        <f t="shared" ref="AP4:AP35" si="5">(AK4-AK$104)/AK$105</f>
        <v>-0.60054860305955904</v>
      </c>
      <c r="AQ4" s="18">
        <f t="shared" si="3"/>
        <v>-0.87847322288075425</v>
      </c>
      <c r="AR4" s="18">
        <f t="shared" si="4"/>
        <v>104.00633162933349</v>
      </c>
    </row>
    <row r="5" spans="1:44" x14ac:dyDescent="0.2">
      <c r="A5" s="18" t="s">
        <v>90</v>
      </c>
      <c r="B5" s="18" t="s">
        <v>12</v>
      </c>
      <c r="C5" s="18">
        <v>58871</v>
      </c>
      <c r="D5" s="18">
        <v>195</v>
      </c>
      <c r="E5" s="12">
        <v>2.5661621611147067</v>
      </c>
      <c r="F5" s="18" t="s">
        <v>13</v>
      </c>
      <c r="G5" s="12">
        <v>13368084.58</v>
      </c>
      <c r="H5" s="19">
        <v>44701</v>
      </c>
      <c r="I5" s="19">
        <v>44701</v>
      </c>
      <c r="J5" s="18" t="s">
        <v>0</v>
      </c>
      <c r="K5" s="20" t="s">
        <v>90</v>
      </c>
      <c r="L5" s="16" t="str">
        <f>_xlfn.IFNA(VLOOKUP(A5,'Covered Call ETF - ZWH (fix)'!A:A,1,0),"N")</f>
        <v>N</v>
      </c>
      <c r="M5" s="69" t="str">
        <f>_xlfn.IFNA(VLOOKUP(A5,'Covered Call ETF - ZWH (fix)'!A:C,2,0),"")</f>
        <v/>
      </c>
      <c r="N5" s="18" t="s">
        <v>455</v>
      </c>
      <c r="O5" s="18" t="s">
        <v>456</v>
      </c>
      <c r="P5" s="18" t="s">
        <v>563</v>
      </c>
      <c r="Q5" s="12">
        <v>176.98</v>
      </c>
      <c r="R5" s="12">
        <v>7522122</v>
      </c>
      <c r="S5" s="12">
        <v>465705491271.91998</v>
      </c>
      <c r="T5" s="12">
        <v>500632.49127192004</v>
      </c>
      <c r="U5" s="12">
        <v>2.3872753983500958</v>
      </c>
      <c r="V5" s="12">
        <v>2.5539608887594722</v>
      </c>
      <c r="W5" s="18" t="s">
        <v>564</v>
      </c>
      <c r="X5" s="18" t="s">
        <v>442</v>
      </c>
      <c r="Y5" s="18" t="s">
        <v>565</v>
      </c>
      <c r="Z5" s="12">
        <v>11.301978843698706</v>
      </c>
      <c r="AA5" s="12">
        <v>16.217920189882808</v>
      </c>
      <c r="AB5" s="12">
        <v>5.6058034896850586</v>
      </c>
      <c r="AC5" s="12">
        <v>41.892075574282998</v>
      </c>
      <c r="AD5" s="12">
        <v>41.860465116279073</v>
      </c>
      <c r="AE5" s="12">
        <v>-2.1348258952895143</v>
      </c>
      <c r="AF5" s="12">
        <v>19.524464058280405</v>
      </c>
      <c r="AG5" s="12">
        <v>19.749531612191358</v>
      </c>
      <c r="AH5" s="12">
        <v>19.749531612191358</v>
      </c>
      <c r="AI5" s="12">
        <v>16.192577624137499</v>
      </c>
      <c r="AJ5" s="12">
        <v>4.7908419999999996</v>
      </c>
      <c r="AK5" s="37">
        <f>_xlfn.IFNA(VLOOKUP(Y5,'Compare - ZDY&amp;ZWH'!$AD$1:$AE$12,2,0),0)</f>
        <v>10</v>
      </c>
      <c r="AL5" s="18">
        <f t="shared" si="0"/>
        <v>-0.32073511623776452</v>
      </c>
      <c r="AM5" s="18">
        <f t="shared" si="1"/>
        <v>-0.41983297314271517</v>
      </c>
      <c r="AN5" s="18">
        <f t="shared" si="2"/>
        <v>-0.14550149060302089</v>
      </c>
      <c r="AO5" s="18">
        <f t="shared" ref="AO5:AO36" si="6">(AJ5-AJ$104)/AJ$105</f>
        <v>0.76000109350758827</v>
      </c>
      <c r="AP5" s="18">
        <f t="shared" si="5"/>
        <v>2.749386573382044</v>
      </c>
      <c r="AQ5" s="18">
        <f t="shared" si="3"/>
        <v>-1.109265409519095</v>
      </c>
      <c r="AR5" s="18">
        <f t="shared" si="4"/>
        <v>57.027052280389036</v>
      </c>
    </row>
    <row r="6" spans="1:44" x14ac:dyDescent="0.2">
      <c r="A6" s="18" t="s">
        <v>65</v>
      </c>
      <c r="B6" s="18" t="s">
        <v>12</v>
      </c>
      <c r="C6" s="18">
        <v>24106</v>
      </c>
      <c r="D6" s="18">
        <v>80</v>
      </c>
      <c r="E6" s="12">
        <v>0.58600429446570712</v>
      </c>
      <c r="F6" s="18" t="s">
        <v>13</v>
      </c>
      <c r="G6" s="12">
        <v>3052712.37</v>
      </c>
      <c r="H6" s="19">
        <v>44701</v>
      </c>
      <c r="I6" s="19">
        <v>44701</v>
      </c>
      <c r="J6" s="18" t="s">
        <v>0</v>
      </c>
      <c r="K6" s="20" t="s">
        <v>65</v>
      </c>
      <c r="L6" s="16" t="str">
        <f>_xlfn.IFNA(VLOOKUP(A6,'Covered Call ETF - ZWH (fix)'!A:A,1,0),"N")</f>
        <v>PRU US Equity</v>
      </c>
      <c r="M6" s="69">
        <f>_xlfn.IFNA(VLOOKUP(A6,'Covered Call ETF - ZWH (fix)'!A:C,2,0),"")</f>
        <v>2.0356692534019589</v>
      </c>
      <c r="N6" s="18" t="s">
        <v>448</v>
      </c>
      <c r="O6" s="18" t="s">
        <v>449</v>
      </c>
      <c r="P6" s="18" t="s">
        <v>450</v>
      </c>
      <c r="Q6" s="12">
        <v>98.7</v>
      </c>
      <c r="R6" s="12">
        <v>3614234</v>
      </c>
      <c r="S6" s="12">
        <v>37012500000</v>
      </c>
      <c r="T6" s="12">
        <v>899083.5</v>
      </c>
      <c r="U6" s="12">
        <v>4.9189463019250255</v>
      </c>
      <c r="V6" s="12">
        <v>4.8632220777455553</v>
      </c>
      <c r="W6" s="18" t="s">
        <v>451</v>
      </c>
      <c r="X6" s="18" t="s">
        <v>442</v>
      </c>
      <c r="Y6" s="18" t="s">
        <v>452</v>
      </c>
      <c r="Z6" s="12">
        <v>0.54499239923241771</v>
      </c>
      <c r="AB6" s="12">
        <v>7.9154801368713379</v>
      </c>
      <c r="AE6" s="12">
        <v>17.256214149139581</v>
      </c>
      <c r="AF6" s="12">
        <v>27.689530320101458</v>
      </c>
      <c r="AG6" s="12">
        <v>30.609417958134937</v>
      </c>
      <c r="AH6" s="12">
        <v>30.609417958134937</v>
      </c>
      <c r="AI6" s="12">
        <v>27.104768136074846</v>
      </c>
      <c r="AJ6" s="12">
        <v>-6.7486730000000001</v>
      </c>
      <c r="AK6" s="37">
        <f>_xlfn.IFNA(VLOOKUP(Y6,'Compare - ZDY&amp;ZWH'!$AD$1:$AE$12,2,0),0)</f>
        <v>5</v>
      </c>
      <c r="AL6" s="18">
        <f t="shared" si="0"/>
        <v>2.0450491838165572</v>
      </c>
      <c r="AM6" s="18">
        <f t="shared" si="1"/>
        <v>-4.9262956523268807E-2</v>
      </c>
      <c r="AN6" s="18">
        <f t="shared" si="2"/>
        <v>-0.2278116833381601</v>
      </c>
      <c r="AO6" s="18">
        <f t="shared" si="6"/>
        <v>8.6646070636363509E-2</v>
      </c>
      <c r="AP6" s="18">
        <f t="shared" si="5"/>
        <v>0.35657573306661322</v>
      </c>
      <c r="AQ6" s="18">
        <f t="shared" si="3"/>
        <v>6.6624770981099188E-2</v>
      </c>
      <c r="AR6" s="18">
        <f t="shared" si="4"/>
        <v>52.660921061587381</v>
      </c>
    </row>
    <row r="7" spans="1:44" x14ac:dyDescent="0.2">
      <c r="A7" s="18" t="s">
        <v>64</v>
      </c>
      <c r="B7" s="18" t="s">
        <v>12</v>
      </c>
      <c r="C7" s="18">
        <v>105844</v>
      </c>
      <c r="D7" s="18">
        <v>350</v>
      </c>
      <c r="E7" s="12">
        <v>2.4387570010672244</v>
      </c>
      <c r="F7" s="18" t="s">
        <v>13</v>
      </c>
      <c r="G7" s="12">
        <v>12704384.140000001</v>
      </c>
      <c r="H7" s="19">
        <v>44701</v>
      </c>
      <c r="I7" s="19">
        <v>44701</v>
      </c>
      <c r="J7" s="18" t="s">
        <v>0</v>
      </c>
      <c r="K7" s="20" t="s">
        <v>64</v>
      </c>
      <c r="L7" s="16" t="str">
        <f>_xlfn.IFNA(VLOOKUP(A7,'Covered Call ETF - ZWH (fix)'!A:A,1,0),"N")</f>
        <v>MRK US Equity</v>
      </c>
      <c r="M7" s="69">
        <f>_xlfn.IFNA(VLOOKUP(A7,'Covered Call ETF - ZWH (fix)'!A:C,2,0),"")</f>
        <v>3.9549730770106315</v>
      </c>
      <c r="N7" s="18" t="s">
        <v>455</v>
      </c>
      <c r="O7" s="18" t="s">
        <v>456</v>
      </c>
      <c r="P7" s="18" t="s">
        <v>531</v>
      </c>
      <c r="Q7" s="12">
        <v>93.55</v>
      </c>
      <c r="R7" s="12">
        <v>11757111</v>
      </c>
      <c r="S7" s="12">
        <v>236569710088.75</v>
      </c>
      <c r="T7" s="12">
        <v>274827.71008875</v>
      </c>
      <c r="U7" s="12">
        <v>2.7653661143773389</v>
      </c>
      <c r="V7" s="12">
        <v>2.9515559731186576</v>
      </c>
      <c r="W7" s="18" t="s">
        <v>532</v>
      </c>
      <c r="X7" s="18" t="s">
        <v>442</v>
      </c>
      <c r="Y7" s="18" t="s">
        <v>475</v>
      </c>
      <c r="Z7" s="12">
        <v>14.358403159253728</v>
      </c>
      <c r="AA7" s="12">
        <v>82.793867120954005</v>
      </c>
      <c r="AB7" s="12">
        <v>9.1664524078369141</v>
      </c>
      <c r="AC7" s="12">
        <v>84.646950615537008</v>
      </c>
      <c r="AD7" s="12">
        <v>172.62569832402235</v>
      </c>
      <c r="AE7" s="12">
        <v>65.882554945054949</v>
      </c>
      <c r="AF7" s="12">
        <v>22.277867825761717</v>
      </c>
      <c r="AG7" s="12">
        <v>19.533226366757631</v>
      </c>
      <c r="AH7" s="12">
        <v>19.533226366757631</v>
      </c>
      <c r="AI7" s="12">
        <v>22.702833147542549</v>
      </c>
      <c r="AJ7" s="12">
        <v>23.14706</v>
      </c>
      <c r="AK7" s="37">
        <f>_xlfn.IFNA(VLOOKUP(Y7,'Compare - ZDY&amp;ZWH'!$AD$1:$AE$12,2,0),0)</f>
        <v>6</v>
      </c>
      <c r="AL7" s="18">
        <f t="shared" si="0"/>
        <v>8.6591786774332546E-2</v>
      </c>
      <c r="AM7" s="18">
        <f t="shared" si="1"/>
        <v>0.15144601103152683</v>
      </c>
      <c r="AN7" s="18">
        <f t="shared" si="2"/>
        <v>0.1116220630528376</v>
      </c>
      <c r="AO7" s="18">
        <f t="shared" si="6"/>
        <v>1.8311251044577181</v>
      </c>
      <c r="AP7" s="18">
        <f t="shared" si="5"/>
        <v>0.83513790112969932</v>
      </c>
      <c r="AQ7" s="18">
        <f t="shared" si="3"/>
        <v>-1.1326865767388801</v>
      </c>
      <c r="AR7" s="18">
        <f t="shared" si="4"/>
        <v>52.360910820689853</v>
      </c>
    </row>
    <row r="8" spans="1:44" x14ac:dyDescent="0.2">
      <c r="A8" s="18" t="s">
        <v>42</v>
      </c>
      <c r="B8" s="18" t="s">
        <v>12</v>
      </c>
      <c r="C8" s="18">
        <v>83051</v>
      </c>
      <c r="D8" s="18">
        <v>274</v>
      </c>
      <c r="E8" s="12">
        <v>1.6235278365447883</v>
      </c>
      <c r="F8" s="18" t="s">
        <v>13</v>
      </c>
      <c r="G8" s="12">
        <v>8457554.9299999997</v>
      </c>
      <c r="H8" s="19">
        <v>44701</v>
      </c>
      <c r="I8" s="19">
        <v>44701</v>
      </c>
      <c r="J8" s="18" t="s">
        <v>0</v>
      </c>
      <c r="K8" s="20" t="s">
        <v>42</v>
      </c>
      <c r="L8" s="16" t="str">
        <f>_xlfn.IFNA(VLOOKUP(A8,'Covered Call ETF - ZWH (fix)'!A:A,1,0),"N")</f>
        <v>MS US Equity</v>
      </c>
      <c r="M8" s="69">
        <f>_xlfn.IFNA(VLOOKUP(A8,'Covered Call ETF - ZWH (fix)'!A:C,2,0),"")</f>
        <v>2.7876911650067817</v>
      </c>
      <c r="N8" s="18" t="s">
        <v>448</v>
      </c>
      <c r="O8" s="18" t="s">
        <v>449</v>
      </c>
      <c r="P8" s="18" t="s">
        <v>506</v>
      </c>
      <c r="Q8" s="12">
        <v>79.37</v>
      </c>
      <c r="R8" s="12">
        <v>8705000</v>
      </c>
      <c r="S8" s="12">
        <v>138840675762.83002</v>
      </c>
      <c r="T8" s="12">
        <v>1194721.6757628301</v>
      </c>
      <c r="U8" s="12">
        <v>3.6991306538994584</v>
      </c>
      <c r="V8" s="12">
        <v>3.5282257463662856</v>
      </c>
      <c r="W8" s="18" t="s">
        <v>507</v>
      </c>
      <c r="X8" s="18" t="s">
        <v>442</v>
      </c>
      <c r="Y8" s="18" t="s">
        <v>447</v>
      </c>
      <c r="Z8" s="12">
        <v>1.2246929342861523</v>
      </c>
      <c r="AA8" s="12">
        <v>14.491291185890406</v>
      </c>
      <c r="AB8" s="12">
        <v>32.635238647460938</v>
      </c>
      <c r="AC8" s="12">
        <v>36.722444525281922</v>
      </c>
      <c r="AD8" s="12">
        <v>24.58015267175573</v>
      </c>
      <c r="AF8" s="12">
        <v>36.690506625793226</v>
      </c>
      <c r="AG8" s="12">
        <v>35.964463278612072</v>
      </c>
      <c r="AH8" s="12">
        <v>35.964463278612072</v>
      </c>
      <c r="AI8" s="12">
        <v>29.573325899563425</v>
      </c>
      <c r="AJ8" s="12">
        <v>-17.902889999999999</v>
      </c>
      <c r="AK8" s="37">
        <f>_xlfn.IFNA(VLOOKUP(Y8,'Compare - ZDY&amp;ZWH'!$AD$1:$AE$12,2,0),0)</f>
        <v>4</v>
      </c>
      <c r="AL8" s="18">
        <f t="shared" si="0"/>
        <v>0.67737653748680204</v>
      </c>
      <c r="AM8" s="18">
        <f t="shared" si="1"/>
        <v>3.9168339139011592</v>
      </c>
      <c r="AN8" s="18">
        <f t="shared" si="2"/>
        <v>-0.17947975252345535</v>
      </c>
      <c r="AO8" s="18">
        <f t="shared" si="6"/>
        <v>-0.56422600181604055</v>
      </c>
      <c r="AP8" s="18">
        <f t="shared" si="5"/>
        <v>-0.12198643499647292</v>
      </c>
      <c r="AQ8" s="18">
        <f t="shared" si="3"/>
        <v>0.64646004806340818</v>
      </c>
      <c r="AR8" s="18">
        <f t="shared" si="4"/>
        <v>47.661424107896899</v>
      </c>
    </row>
    <row r="9" spans="1:44" x14ac:dyDescent="0.2">
      <c r="A9" s="18" t="s">
        <v>87</v>
      </c>
      <c r="B9" s="18" t="s">
        <v>12</v>
      </c>
      <c r="C9" s="18">
        <v>83023</v>
      </c>
      <c r="D9" s="18">
        <v>274</v>
      </c>
      <c r="E9" s="12">
        <v>1.5579549281278198</v>
      </c>
      <c r="F9" s="18" t="s">
        <v>13</v>
      </c>
      <c r="G9" s="12">
        <v>8115961.4800000004</v>
      </c>
      <c r="H9" s="19">
        <v>44701</v>
      </c>
      <c r="I9" s="19">
        <v>44701</v>
      </c>
      <c r="J9" s="18" t="s">
        <v>0</v>
      </c>
      <c r="K9" s="20" t="s">
        <v>87</v>
      </c>
      <c r="L9" s="16" t="str">
        <f>_xlfn.IFNA(VLOOKUP(A9,'Covered Call ETF - ZWH (fix)'!A:A,1,0),"N")</f>
        <v>N</v>
      </c>
      <c r="M9" s="69" t="str">
        <f>_xlfn.IFNA(VLOOKUP(A9,'Covered Call ETF - ZWH (fix)'!A:C,2,0),"")</f>
        <v/>
      </c>
      <c r="N9" s="18" t="s">
        <v>455</v>
      </c>
      <c r="O9" s="18" t="s">
        <v>456</v>
      </c>
      <c r="P9" s="18" t="s">
        <v>540</v>
      </c>
      <c r="Q9" s="12">
        <v>76.19</v>
      </c>
      <c r="R9" s="12">
        <v>17329678</v>
      </c>
      <c r="S9" s="12">
        <v>162213406807.49002</v>
      </c>
      <c r="T9" s="12">
        <v>201864.40680749001</v>
      </c>
      <c r="U9" s="12">
        <v>2.863892899330621</v>
      </c>
      <c r="V9" s="12">
        <v>2.8350178315142256</v>
      </c>
      <c r="W9" s="18" t="s">
        <v>441</v>
      </c>
      <c r="X9" s="18" t="s">
        <v>442</v>
      </c>
      <c r="Y9" s="18" t="s">
        <v>475</v>
      </c>
      <c r="Z9" s="12">
        <v>5.8022267704402957</v>
      </c>
      <c r="AA9" s="12">
        <v>1219.6389891696751</v>
      </c>
      <c r="AB9" s="12">
        <v>8.338810920715332</v>
      </c>
      <c r="AE9" s="12">
        <v>14.549966162869389</v>
      </c>
      <c r="AF9" s="12">
        <v>18.08998039971625</v>
      </c>
      <c r="AG9" s="12">
        <v>16.567678367499706</v>
      </c>
      <c r="AH9" s="12">
        <v>16.567678367499706</v>
      </c>
      <c r="AI9" s="12">
        <v>18.509505757699234</v>
      </c>
      <c r="AJ9" s="12">
        <v>24.18207</v>
      </c>
      <c r="AK9" s="37">
        <f>_xlfn.IFNA(VLOOKUP(Y9,'Compare - ZDY&amp;ZWH'!$AD$1:$AE$12,2,0),0)</f>
        <v>6</v>
      </c>
      <c r="AL9" s="18">
        <f t="shared" si="0"/>
        <v>-3.2798824855149136E-2</v>
      </c>
      <c r="AM9" s="18">
        <f t="shared" si="1"/>
        <v>1.8657241654991615E-2</v>
      </c>
      <c r="AN9" s="18">
        <f t="shared" si="2"/>
        <v>-0.2278116833381601</v>
      </c>
      <c r="AO9" s="18">
        <f t="shared" si="6"/>
        <v>1.891520119518745</v>
      </c>
      <c r="AP9" s="18">
        <f t="shared" si="5"/>
        <v>0.83513790112969932</v>
      </c>
      <c r="AQ9" s="18">
        <f t="shared" si="3"/>
        <v>-1.453791113291597</v>
      </c>
      <c r="AR9" s="18">
        <f t="shared" si="4"/>
        <v>43.247728366118238</v>
      </c>
    </row>
    <row r="10" spans="1:44" x14ac:dyDescent="0.2">
      <c r="A10" s="18" t="s">
        <v>52</v>
      </c>
      <c r="B10" s="18" t="s">
        <v>12</v>
      </c>
      <c r="C10" s="18">
        <v>40976</v>
      </c>
      <c r="D10" s="18">
        <v>135</v>
      </c>
      <c r="E10" s="12">
        <v>1.7261786549539082</v>
      </c>
      <c r="F10" s="18" t="s">
        <v>13</v>
      </c>
      <c r="G10" s="12">
        <v>8992300.8800000008</v>
      </c>
      <c r="H10" s="19">
        <v>44701</v>
      </c>
      <c r="I10" s="19">
        <v>44701</v>
      </c>
      <c r="J10" s="18" t="s">
        <v>0</v>
      </c>
      <c r="K10" s="20" t="s">
        <v>52</v>
      </c>
      <c r="L10" s="16" t="str">
        <f>_xlfn.IFNA(VLOOKUP(A10,'Covered Call ETF - ZWH (fix)'!A:A,1,0),"N")</f>
        <v>UPS US Equity</v>
      </c>
      <c r="M10" s="69">
        <f>_xlfn.IFNA(VLOOKUP(A10,'Covered Call ETF - ZWH (fix)'!A:C,2,0),"")</f>
        <v>2.8120484834296562</v>
      </c>
      <c r="N10" s="18" t="s">
        <v>471</v>
      </c>
      <c r="O10" s="18" t="s">
        <v>472</v>
      </c>
      <c r="P10" s="18" t="s">
        <v>502</v>
      </c>
      <c r="Q10" s="12">
        <v>171.04</v>
      </c>
      <c r="R10" s="12">
        <v>3483296</v>
      </c>
      <c r="S10" s="12">
        <v>149448996161.91998</v>
      </c>
      <c r="T10" s="12">
        <v>179149.99616191999</v>
      </c>
      <c r="U10" s="12">
        <v>3.6149438727782974</v>
      </c>
      <c r="V10" s="12">
        <v>3.5553475958751273</v>
      </c>
      <c r="W10" s="18" t="s">
        <v>503</v>
      </c>
      <c r="X10" s="18" t="s">
        <v>442</v>
      </c>
      <c r="Y10" s="18" t="s">
        <v>452</v>
      </c>
      <c r="Z10" s="12">
        <v>16.128911373430764</v>
      </c>
      <c r="AA10" s="12">
        <v>48.670332642206795</v>
      </c>
      <c r="AB10" s="12">
        <v>10.746677398681641</v>
      </c>
      <c r="AC10" s="12">
        <v>859.79151154132535</v>
      </c>
      <c r="AD10" s="12">
        <v>851.61290322580646</v>
      </c>
      <c r="AE10" s="12">
        <v>114.24608678422825</v>
      </c>
      <c r="AF10" s="12">
        <v>35.249823995722501</v>
      </c>
      <c r="AG10" s="12">
        <v>37.767473304777091</v>
      </c>
      <c r="AH10" s="12">
        <v>37.767473304777091</v>
      </c>
      <c r="AI10" s="12">
        <v>28.49383548282151</v>
      </c>
      <c r="AJ10" s="12">
        <v>-18.935980000000001</v>
      </c>
      <c r="AK10" s="37">
        <f>_xlfn.IFNA(VLOOKUP(Y10,'Compare - ZDY&amp;ZWH'!$AD$1:$AE$12,2,0),0)</f>
        <v>5</v>
      </c>
      <c r="AL10" s="18">
        <f t="shared" si="0"/>
        <v>0.7051622405776794</v>
      </c>
      <c r="AM10" s="18">
        <f t="shared" si="1"/>
        <v>0.40498106834492681</v>
      </c>
      <c r="AN10" s="18">
        <f t="shared" si="2"/>
        <v>1.4467139581121986</v>
      </c>
      <c r="AO10" s="18">
        <f t="shared" si="6"/>
        <v>-0.62450898083015283</v>
      </c>
      <c r="AP10" s="18">
        <f t="shared" si="5"/>
        <v>0.35657573306661322</v>
      </c>
      <c r="AQ10" s="18">
        <f t="shared" si="3"/>
        <v>0.84168693327871857</v>
      </c>
      <c r="AR10" s="18">
        <f t="shared" si="4"/>
        <v>40.678399453641241</v>
      </c>
    </row>
    <row r="11" spans="1:44" x14ac:dyDescent="0.2">
      <c r="A11" s="18" t="s">
        <v>32</v>
      </c>
      <c r="B11" s="18" t="s">
        <v>12</v>
      </c>
      <c r="C11" s="18">
        <v>59980</v>
      </c>
      <c r="D11" s="18">
        <v>198</v>
      </c>
      <c r="E11" s="12">
        <v>1.8980186799253247</v>
      </c>
      <c r="F11" s="18" t="s">
        <v>13</v>
      </c>
      <c r="G11" s="12">
        <v>9887478.9100000001</v>
      </c>
      <c r="H11" s="19">
        <v>44701</v>
      </c>
      <c r="I11" s="19">
        <v>44701</v>
      </c>
      <c r="J11" s="18" t="s">
        <v>0</v>
      </c>
      <c r="K11" s="20" t="s">
        <v>32</v>
      </c>
      <c r="L11" s="16" t="str">
        <f>_xlfn.IFNA(VLOOKUP(A11,'Covered Call ETF - ZWH (fix)'!A:A,1,0),"N")</f>
        <v>IBM US Equity</v>
      </c>
      <c r="M11" s="69">
        <f>_xlfn.IFNA(VLOOKUP(A11,'Covered Call ETF - ZWH (fix)'!A:C,2,0),"")</f>
        <v>3.2317262519798446</v>
      </c>
      <c r="N11" s="18" t="s">
        <v>444</v>
      </c>
      <c r="O11" s="18" t="s">
        <v>234</v>
      </c>
      <c r="P11" s="18" t="s">
        <v>445</v>
      </c>
      <c r="Q11" s="12">
        <v>128.47999999999999</v>
      </c>
      <c r="R11" s="12">
        <v>6914458</v>
      </c>
      <c r="S11" s="12">
        <v>115559450556</v>
      </c>
      <c r="T11" s="12">
        <v>195552.450556</v>
      </c>
      <c r="U11" s="12">
        <v>5.1759028642590295</v>
      </c>
      <c r="V11" s="12">
        <v>5.13698622714241</v>
      </c>
      <c r="W11" s="18" t="s">
        <v>446</v>
      </c>
      <c r="X11" s="18" t="s">
        <v>442</v>
      </c>
      <c r="Y11" s="18" t="s">
        <v>447</v>
      </c>
      <c r="Z11" s="12">
        <v>3.916226800612975</v>
      </c>
      <c r="AA11" s="12">
        <v>15.643397813288479</v>
      </c>
      <c r="AB11" s="12">
        <v>1.248180747032166</v>
      </c>
      <c r="AC11" s="12">
        <v>2.737030411449016</v>
      </c>
      <c r="AD11" s="12">
        <v>19.004524886877824</v>
      </c>
      <c r="AE11" s="12">
        <v>-31.099557096090891</v>
      </c>
      <c r="AF11" s="12">
        <v>36.341489522891123</v>
      </c>
      <c r="AG11" s="12">
        <v>26.894639845262937</v>
      </c>
      <c r="AH11" s="12">
        <v>26.894639845262937</v>
      </c>
      <c r="AI11" s="12">
        <v>24.391772253962575</v>
      </c>
      <c r="AJ11" s="12">
        <v>-1.5005919999999999</v>
      </c>
      <c r="AK11" s="37">
        <f>_xlfn.IFNA(VLOOKUP(Y11,'Compare - ZDY&amp;ZWH'!$AD$1:$AE$12,2,0),0)</f>
        <v>4</v>
      </c>
      <c r="AL11" s="18">
        <f t="shared" si="0"/>
        <v>2.3255141782701179</v>
      </c>
      <c r="AM11" s="18">
        <f t="shared" si="1"/>
        <v>-1.1189803339359956</v>
      </c>
      <c r="AN11" s="18">
        <f t="shared" si="2"/>
        <v>-0.19044310413261423</v>
      </c>
      <c r="AO11" s="18">
        <f t="shared" si="6"/>
        <v>0.39288265872390793</v>
      </c>
      <c r="AP11" s="18">
        <f t="shared" si="5"/>
        <v>-0.12198643499647292</v>
      </c>
      <c r="AQ11" s="18">
        <f t="shared" si="3"/>
        <v>-0.33560513884616539</v>
      </c>
      <c r="AR11" s="18">
        <f t="shared" si="4"/>
        <v>39.477922270803305</v>
      </c>
    </row>
    <row r="12" spans="1:44" x14ac:dyDescent="0.2">
      <c r="A12" s="18" t="s">
        <v>107</v>
      </c>
      <c r="B12" s="18" t="s">
        <v>12</v>
      </c>
      <c r="C12" s="18">
        <v>77355</v>
      </c>
      <c r="D12" s="18">
        <v>256</v>
      </c>
      <c r="E12" s="12">
        <v>0.93756254293228813</v>
      </c>
      <c r="F12" s="18" t="s">
        <v>13</v>
      </c>
      <c r="G12" s="12">
        <v>4884108.87</v>
      </c>
      <c r="H12" s="19">
        <v>44701</v>
      </c>
      <c r="I12" s="19">
        <v>44701</v>
      </c>
      <c r="J12" s="18" t="s">
        <v>0</v>
      </c>
      <c r="K12" s="20" t="s">
        <v>107</v>
      </c>
      <c r="L12" s="16" t="str">
        <f>_xlfn.IFNA(VLOOKUP(A12,'Covered Call ETF - ZWH (fix)'!A:A,1,0),"N")</f>
        <v>N</v>
      </c>
      <c r="M12" s="69" t="str">
        <f>_xlfn.IFNA(VLOOKUP(A12,'Covered Call ETF - ZWH (fix)'!A:C,2,0),"")</f>
        <v/>
      </c>
      <c r="N12" s="18" t="s">
        <v>448</v>
      </c>
      <c r="O12" s="18" t="s">
        <v>449</v>
      </c>
      <c r="P12" s="18" t="s">
        <v>490</v>
      </c>
      <c r="Q12" s="12">
        <v>49.21</v>
      </c>
      <c r="R12" s="12">
        <v>8463807</v>
      </c>
      <c r="S12" s="12">
        <v>73113272387.820007</v>
      </c>
      <c r="T12" s="12">
        <v>598055.27238782006</v>
      </c>
      <c r="U12" s="12">
        <v>3.856939646413331</v>
      </c>
      <c r="V12" s="12">
        <v>3.7390774911168481</v>
      </c>
      <c r="W12" s="18" t="s">
        <v>491</v>
      </c>
      <c r="X12" s="18" t="s">
        <v>442</v>
      </c>
      <c r="Y12" s="18" t="s">
        <v>475</v>
      </c>
      <c r="Z12" s="12">
        <v>1.2702957824074561</v>
      </c>
      <c r="AB12" s="12">
        <v>8.4803628921508789</v>
      </c>
      <c r="AC12" s="12">
        <v>60.576729179270011</v>
      </c>
      <c r="AD12" s="12">
        <v>66.993464052287592</v>
      </c>
      <c r="AE12" s="12">
        <v>165.60818083961249</v>
      </c>
      <c r="AF12" s="12">
        <v>25.839561809310922</v>
      </c>
      <c r="AG12" s="12">
        <v>31.364777599326683</v>
      </c>
      <c r="AH12" s="12">
        <v>31.364777599326683</v>
      </c>
      <c r="AI12" s="12">
        <v>27.888439802704717</v>
      </c>
      <c r="AJ12" s="12">
        <v>-11.66062</v>
      </c>
      <c r="AK12" s="37">
        <f>_xlfn.IFNA(VLOOKUP(Y12,'Compare - ZDY&amp;ZWH'!$AD$1:$AE$12,2,0),0)</f>
        <v>6</v>
      </c>
      <c r="AL12" s="18">
        <f t="shared" si="0"/>
        <v>0.8933892387564063</v>
      </c>
      <c r="AM12" s="18">
        <f t="shared" si="1"/>
        <v>4.1368176742501907E-2</v>
      </c>
      <c r="AN12" s="18">
        <f t="shared" si="2"/>
        <v>-9.6082498704853594E-2</v>
      </c>
      <c r="AO12" s="18">
        <f t="shared" si="6"/>
        <v>-0.19997639005866949</v>
      </c>
      <c r="AP12" s="18">
        <f t="shared" si="5"/>
        <v>0.83513790112969932</v>
      </c>
      <c r="AQ12" s="18">
        <f t="shared" si="3"/>
        <v>0.14841383916552769</v>
      </c>
      <c r="AR12" s="18">
        <f t="shared" si="4"/>
        <v>37.508010168580483</v>
      </c>
    </row>
    <row r="13" spans="1:44" x14ac:dyDescent="0.2">
      <c r="A13" s="18" t="s">
        <v>113</v>
      </c>
      <c r="B13" s="18" t="s">
        <v>12</v>
      </c>
      <c r="C13" s="18">
        <v>37123</v>
      </c>
      <c r="D13" s="18">
        <v>123</v>
      </c>
      <c r="E13" s="12">
        <v>0.61433633072265348</v>
      </c>
      <c r="F13" s="18" t="s">
        <v>13</v>
      </c>
      <c r="G13" s="12">
        <v>3200304.39</v>
      </c>
      <c r="H13" s="19">
        <v>44701</v>
      </c>
      <c r="I13" s="19">
        <v>44701</v>
      </c>
      <c r="J13" s="18" t="s">
        <v>0</v>
      </c>
      <c r="K13" s="20" t="s">
        <v>113</v>
      </c>
      <c r="L13" s="16" t="str">
        <f>_xlfn.IFNA(VLOOKUP(A13,'Covered Call ETF - ZWH (fix)'!A:A,1,0),"N")</f>
        <v>N</v>
      </c>
      <c r="M13" s="69" t="str">
        <f>_xlfn.IFNA(VLOOKUP(A13,'Covered Call ETF - ZWH (fix)'!A:C,2,0),"")</f>
        <v/>
      </c>
      <c r="N13" s="18" t="s">
        <v>479</v>
      </c>
      <c r="O13" s="18" t="s">
        <v>480</v>
      </c>
      <c r="P13" s="18" t="s">
        <v>517</v>
      </c>
      <c r="Q13" s="12">
        <v>67.19</v>
      </c>
      <c r="R13" s="12">
        <v>6135071</v>
      </c>
      <c r="S13" s="12">
        <v>53325420029.409996</v>
      </c>
      <c r="T13" s="12">
        <v>64332.420029409986</v>
      </c>
      <c r="U13" s="12">
        <v>3.1924393510939129</v>
      </c>
      <c r="V13" s="12">
        <v>3.2742968413212026</v>
      </c>
      <c r="W13" s="18" t="s">
        <v>451</v>
      </c>
      <c r="X13" s="18" t="s">
        <v>442</v>
      </c>
      <c r="Y13" s="18" t="s">
        <v>443</v>
      </c>
      <c r="Z13" s="12">
        <v>2.6057103339261016</v>
      </c>
      <c r="AA13" s="12">
        <v>-30.173590793836553</v>
      </c>
      <c r="AB13" s="12">
        <v>15.173721313476562</v>
      </c>
      <c r="AC13" s="12">
        <v>-58.784022622834925</v>
      </c>
      <c r="AD13" s="12">
        <v>-58.132530120481931</v>
      </c>
      <c r="AE13" s="12">
        <v>-26.648044692737429</v>
      </c>
      <c r="AF13" s="12">
        <v>37.665873545852826</v>
      </c>
      <c r="AG13" s="12">
        <v>38.145314647834454</v>
      </c>
      <c r="AH13" s="12">
        <v>38.145314647834454</v>
      </c>
      <c r="AI13" s="12">
        <v>30.464549630611092</v>
      </c>
      <c r="AJ13" s="12">
        <v>9.1203430000000001</v>
      </c>
      <c r="AK13" s="37">
        <f>_xlfn.IFNA(VLOOKUP(Y13,'Compare - ZDY&amp;ZWH'!$AD$1:$AE$12,2,0),0)</f>
        <v>3</v>
      </c>
      <c r="AL13" s="18">
        <f t="shared" si="0"/>
        <v>0.41723228886267533</v>
      </c>
      <c r="AM13" s="18">
        <f t="shared" si="1"/>
        <v>1.1152665271684024</v>
      </c>
      <c r="AN13" s="18">
        <f t="shared" si="2"/>
        <v>-0.34211762201100487</v>
      </c>
      <c r="AO13" s="18">
        <f t="shared" si="6"/>
        <v>1.0126366024415419</v>
      </c>
      <c r="AP13" s="18">
        <f t="shared" si="5"/>
        <v>-0.60054860305955904</v>
      </c>
      <c r="AQ13" s="18">
        <f t="shared" si="3"/>
        <v>0.88259895675068745</v>
      </c>
      <c r="AR13" s="18">
        <f t="shared" si="4"/>
        <v>36.143884383974012</v>
      </c>
    </row>
    <row r="14" spans="1:44" x14ac:dyDescent="0.2">
      <c r="A14" s="18" t="s">
        <v>114</v>
      </c>
      <c r="B14" s="18" t="s">
        <v>12</v>
      </c>
      <c r="C14" s="18">
        <v>33304</v>
      </c>
      <c r="D14" s="18">
        <v>110</v>
      </c>
      <c r="E14" s="12">
        <v>1.3928942736951291</v>
      </c>
      <c r="F14" s="18" t="s">
        <v>13</v>
      </c>
      <c r="G14" s="12">
        <v>7256099.6900000004</v>
      </c>
      <c r="H14" s="19">
        <v>44701</v>
      </c>
      <c r="I14" s="19">
        <v>44701</v>
      </c>
      <c r="J14" s="18" t="s">
        <v>0</v>
      </c>
      <c r="K14" s="20" t="s">
        <v>114</v>
      </c>
      <c r="L14" s="16" t="str">
        <f>_xlfn.IFNA(VLOOKUP(A14,'Covered Call ETF - ZWH (fix)'!A:A,1,0),"N")</f>
        <v>TXN US Equity</v>
      </c>
      <c r="M14" s="69">
        <f>_xlfn.IFNA(VLOOKUP(A14,'Covered Call ETF - ZWH (fix)'!A:C,2,0),"")</f>
        <v>2.3317628164903659</v>
      </c>
      <c r="N14" s="18" t="s">
        <v>444</v>
      </c>
      <c r="O14" s="18" t="s">
        <v>234</v>
      </c>
      <c r="P14" s="18" t="s">
        <v>546</v>
      </c>
      <c r="Q14" s="12">
        <v>169.81</v>
      </c>
      <c r="R14" s="12">
        <v>6278490</v>
      </c>
      <c r="S14" s="12">
        <v>156587548219.44998</v>
      </c>
      <c r="T14" s="12">
        <v>156204.54821944999</v>
      </c>
      <c r="U14" s="12">
        <v>2.8337553736529064</v>
      </c>
      <c r="V14" s="12">
        <v>2.708909902027306</v>
      </c>
      <c r="W14" s="18" t="s">
        <v>547</v>
      </c>
      <c r="X14" s="18" t="s">
        <v>442</v>
      </c>
      <c r="Y14" s="18" t="s">
        <v>475</v>
      </c>
      <c r="Z14" s="12">
        <v>36.589112768562842</v>
      </c>
      <c r="AA14" s="12">
        <v>43.516388729154684</v>
      </c>
      <c r="AB14" s="12">
        <v>15.118900299072266</v>
      </c>
      <c r="AC14" s="12">
        <v>38.856121537086686</v>
      </c>
      <c r="AD14" s="12">
        <v>38.512396694214893</v>
      </c>
      <c r="AE14" s="12">
        <v>14.644808743169399</v>
      </c>
      <c r="AF14" s="12">
        <v>33.058308827924186</v>
      </c>
      <c r="AG14" s="12">
        <v>33.429830886130027</v>
      </c>
      <c r="AH14" s="12">
        <v>33.429830886130027</v>
      </c>
      <c r="AI14" s="12">
        <v>28.560187309283414</v>
      </c>
      <c r="AJ14" s="12">
        <v>-8.6935669999999998</v>
      </c>
      <c r="AK14" s="37">
        <f>_xlfn.IFNA(VLOOKUP(Y14,'Compare - ZDY&amp;ZWH'!$AD$1:$AE$12,2,0),0)</f>
        <v>6</v>
      </c>
      <c r="AL14" s="18">
        <f t="shared" si="0"/>
        <v>-0.1619934612676307</v>
      </c>
      <c r="AM14" s="18">
        <f t="shared" si="1"/>
        <v>1.1064709131833697</v>
      </c>
      <c r="AN14" s="18">
        <f t="shared" si="2"/>
        <v>-0.152084794356217</v>
      </c>
      <c r="AO14" s="18">
        <f t="shared" si="6"/>
        <v>-2.684259364910322E-2</v>
      </c>
      <c r="AP14" s="18">
        <f t="shared" si="5"/>
        <v>0.83513790112969932</v>
      </c>
      <c r="AQ14" s="18">
        <f t="shared" si="3"/>
        <v>0.37201432675891044</v>
      </c>
      <c r="AR14" s="18">
        <f t="shared" si="4"/>
        <v>32.190041380119936</v>
      </c>
    </row>
    <row r="15" spans="1:44" x14ac:dyDescent="0.2">
      <c r="A15" s="18" t="s">
        <v>25</v>
      </c>
      <c r="B15" s="18" t="s">
        <v>12</v>
      </c>
      <c r="C15" s="18">
        <v>67447</v>
      </c>
      <c r="D15" s="18">
        <v>223</v>
      </c>
      <c r="E15" s="12">
        <v>2.5085735446931969</v>
      </c>
      <c r="F15" s="18" t="s">
        <v>13</v>
      </c>
      <c r="G15" s="12">
        <v>13068084.25</v>
      </c>
      <c r="H15" s="19">
        <v>44701</v>
      </c>
      <c r="I15" s="19">
        <v>44701</v>
      </c>
      <c r="J15" s="18" t="s">
        <v>0</v>
      </c>
      <c r="K15" s="20" t="s">
        <v>25</v>
      </c>
      <c r="L15" s="16" t="str">
        <f>_xlfn.IFNA(VLOOKUP(A15,'Covered Call ETF - ZWH (fix)'!A:A,1,0),"N")</f>
        <v>ABBV US Equity</v>
      </c>
      <c r="M15" s="69">
        <f>_xlfn.IFNA(VLOOKUP(A15,'Covered Call ETF - ZWH (fix)'!A:C,2,0),"")</f>
        <v>4.0477360748532876</v>
      </c>
      <c r="N15" s="18" t="s">
        <v>455</v>
      </c>
      <c r="O15" s="18" t="s">
        <v>456</v>
      </c>
      <c r="P15" s="18" t="s">
        <v>492</v>
      </c>
      <c r="Q15" s="12">
        <v>151.01</v>
      </c>
      <c r="R15" s="12">
        <v>6746396</v>
      </c>
      <c r="S15" s="12">
        <v>266851293633.82999</v>
      </c>
      <c r="T15" s="12">
        <v>365621.29363382998</v>
      </c>
      <c r="U15" s="12">
        <v>3.7745844646049931</v>
      </c>
      <c r="V15" s="12">
        <v>3.7353466232767705</v>
      </c>
      <c r="W15" s="18" t="s">
        <v>493</v>
      </c>
      <c r="X15" s="18" t="s">
        <v>442</v>
      </c>
      <c r="Y15" s="18" t="s">
        <v>443</v>
      </c>
      <c r="Z15" s="12">
        <v>8.4974396687911966</v>
      </c>
      <c r="AA15" s="12">
        <v>47.958504382558523</v>
      </c>
      <c r="AB15" s="12">
        <v>10.109405517578125</v>
      </c>
      <c r="AC15" s="12">
        <v>150.04332755632583</v>
      </c>
      <c r="AD15" s="12">
        <v>137.36263736263737</v>
      </c>
      <c r="AE15" s="12">
        <v>30.970815961882074</v>
      </c>
      <c r="AF15" s="12">
        <v>30.75170143855409</v>
      </c>
      <c r="AG15" s="12">
        <v>24.053895443682482</v>
      </c>
      <c r="AH15" s="12">
        <v>24.053895443682482</v>
      </c>
      <c r="AI15" s="12">
        <v>21.14118942892901</v>
      </c>
      <c r="AJ15" s="12">
        <v>13.70636</v>
      </c>
      <c r="AK15" s="37">
        <f>_xlfn.IFNA(VLOOKUP(Y15,'Compare - ZDY&amp;ZWH'!$AD$1:$AE$12,2,0),0)</f>
        <v>3</v>
      </c>
      <c r="AL15" s="18">
        <f t="shared" si="0"/>
        <v>0.88956705155483273</v>
      </c>
      <c r="AM15" s="18">
        <f t="shared" si="1"/>
        <v>0.30273565149866577</v>
      </c>
      <c r="AN15" s="18">
        <f t="shared" si="2"/>
        <v>4.2284339831176437E-2</v>
      </c>
      <c r="AO15" s="18">
        <f t="shared" si="6"/>
        <v>1.2802403606517287</v>
      </c>
      <c r="AP15" s="18">
        <f t="shared" si="5"/>
        <v>-0.60054860305955904</v>
      </c>
      <c r="AQ15" s="18">
        <f t="shared" si="3"/>
        <v>-0.64319615229881322</v>
      </c>
      <c r="AR15" s="18">
        <f t="shared" si="4"/>
        <v>31.403414573250334</v>
      </c>
    </row>
    <row r="16" spans="1:44" x14ac:dyDescent="0.2">
      <c r="A16" s="18" t="s">
        <v>70</v>
      </c>
      <c r="B16" s="18" t="s">
        <v>12</v>
      </c>
      <c r="C16" s="18">
        <v>9907</v>
      </c>
      <c r="D16" s="18">
        <v>33</v>
      </c>
      <c r="E16" s="12">
        <v>1.0349518081448326</v>
      </c>
      <c r="F16" s="18" t="s">
        <v>13</v>
      </c>
      <c r="G16" s="12">
        <v>5391445.4500000002</v>
      </c>
      <c r="H16" s="19">
        <v>44701</v>
      </c>
      <c r="I16" s="19">
        <v>44701</v>
      </c>
      <c r="J16" s="18" t="s">
        <v>0</v>
      </c>
      <c r="K16" s="20" t="s">
        <v>70</v>
      </c>
      <c r="L16" s="16" t="str">
        <f>_xlfn.IFNA(VLOOKUP(A16,'Covered Call ETF - ZWH (fix)'!A:A,1,0),"N")</f>
        <v>LMT US Equity</v>
      </c>
      <c r="M16" s="69">
        <f>_xlfn.IFNA(VLOOKUP(A16,'Covered Call ETF - ZWH (fix)'!A:C,2,0),"")</f>
        <v>2.0417389331990554</v>
      </c>
      <c r="N16" s="18" t="s">
        <v>471</v>
      </c>
      <c r="O16" s="18" t="s">
        <v>472</v>
      </c>
      <c r="P16" s="18" t="s">
        <v>554</v>
      </c>
      <c r="Q16" s="12">
        <v>424.15</v>
      </c>
      <c r="R16" s="12">
        <v>1632492</v>
      </c>
      <c r="S16" s="12">
        <v>112869273022.09998</v>
      </c>
      <c r="T16" s="12">
        <v>135733.27302209998</v>
      </c>
      <c r="U16" s="12">
        <v>2.7285158552398916</v>
      </c>
      <c r="V16" s="12">
        <v>2.6405752232146971</v>
      </c>
      <c r="W16" s="18" t="s">
        <v>497</v>
      </c>
      <c r="X16" s="18" t="s">
        <v>442</v>
      </c>
      <c r="Y16" s="18" t="s">
        <v>447</v>
      </c>
      <c r="Z16" s="12">
        <v>12.066403100624594</v>
      </c>
      <c r="AA16" s="12">
        <v>5.9564832135473074</v>
      </c>
      <c r="AB16" s="12">
        <v>8.7380409240722656</v>
      </c>
      <c r="AC16" s="12">
        <v>-7.5808576028098935</v>
      </c>
      <c r="AD16" s="12">
        <v>-7.1138211382113816</v>
      </c>
      <c r="AE16" s="12">
        <v>19.978182951534986</v>
      </c>
      <c r="AF16" s="12">
        <v>20.699995672564015</v>
      </c>
      <c r="AG16" s="12">
        <v>28.649385889510111</v>
      </c>
      <c r="AH16" s="12">
        <v>28.649385889510111</v>
      </c>
      <c r="AI16" s="12">
        <v>22.736954565354509</v>
      </c>
      <c r="AJ16" s="12">
        <v>20.111329999999999</v>
      </c>
      <c r="AK16" s="37">
        <f>_xlfn.IFNA(VLOOKUP(Y16,'Compare - ZDY&amp;ZWH'!$AD$1:$AE$12,2,0),0)</f>
        <v>4</v>
      </c>
      <c r="AL16" s="18">
        <f t="shared" si="0"/>
        <v>-0.23200074803760687</v>
      </c>
      <c r="AM16" s="18">
        <f t="shared" si="1"/>
        <v>8.2710653269638584E-2</v>
      </c>
      <c r="AN16" s="18">
        <f t="shared" si="2"/>
        <v>-0.24179958307465335</v>
      </c>
      <c r="AO16" s="18">
        <f t="shared" si="6"/>
        <v>1.6539838603429644</v>
      </c>
      <c r="AP16" s="18">
        <f t="shared" si="5"/>
        <v>-0.12198643499647292</v>
      </c>
      <c r="AQ16" s="18">
        <f t="shared" si="3"/>
        <v>-0.14560419620531218</v>
      </c>
      <c r="AR16" s="18">
        <f t="shared" si="4"/>
        <v>26.953002286074422</v>
      </c>
    </row>
    <row r="17" spans="1:44" x14ac:dyDescent="0.2">
      <c r="A17" s="18" t="s">
        <v>44</v>
      </c>
      <c r="B17" s="18" t="s">
        <v>12</v>
      </c>
      <c r="C17" s="18">
        <v>188657</v>
      </c>
      <c r="D17" s="18">
        <v>623</v>
      </c>
      <c r="E17" s="12">
        <v>1.935291650025212</v>
      </c>
      <c r="F17" s="18" t="s">
        <v>13</v>
      </c>
      <c r="G17" s="12">
        <v>10081647.550000001</v>
      </c>
      <c r="H17" s="19">
        <v>44701</v>
      </c>
      <c r="I17" s="19">
        <v>44701</v>
      </c>
      <c r="J17" s="18" t="s">
        <v>0</v>
      </c>
      <c r="K17" s="20" t="s">
        <v>44</v>
      </c>
      <c r="L17" s="16" t="str">
        <f>_xlfn.IFNA(VLOOKUP(A17,'Covered Call ETF - ZWH (fix)'!A:A,1,0),"N")</f>
        <v>INTC US Equity</v>
      </c>
      <c r="M17" s="69">
        <f>_xlfn.IFNA(VLOOKUP(A17,'Covered Call ETF - ZWH (fix)'!A:C,2,0),"")</f>
        <v>3.3073187976297485</v>
      </c>
      <c r="N17" s="18" t="s">
        <v>444</v>
      </c>
      <c r="O17" s="18" t="s">
        <v>234</v>
      </c>
      <c r="P17" s="18" t="s">
        <v>508</v>
      </c>
      <c r="Q17" s="12">
        <v>41.65</v>
      </c>
      <c r="R17" s="12">
        <v>44802286</v>
      </c>
      <c r="S17" s="12">
        <v>170306850000</v>
      </c>
      <c r="T17" s="12">
        <v>185919.85</v>
      </c>
      <c r="U17" s="12">
        <v>3.5342136854741897</v>
      </c>
      <c r="V17" s="12">
        <v>3.5045608212841404</v>
      </c>
      <c r="W17" s="18" t="s">
        <v>470</v>
      </c>
      <c r="X17" s="18" t="s">
        <v>442</v>
      </c>
      <c r="Y17" s="18" t="s">
        <v>475</v>
      </c>
      <c r="Z17" s="12">
        <v>15.059117127146168</v>
      </c>
      <c r="AA17" s="12">
        <v>-12.937721631205674</v>
      </c>
      <c r="AB17" s="12">
        <v>5.0275530815124512</v>
      </c>
      <c r="AC17" s="12">
        <v>-4.9332503947557296</v>
      </c>
      <c r="AD17" s="12">
        <v>-1.8072289156626655</v>
      </c>
      <c r="AE17" s="12">
        <v>-53.838803688309206</v>
      </c>
      <c r="AF17" s="12">
        <v>42.669731690723445</v>
      </c>
      <c r="AG17" s="12">
        <v>38.991576000280652</v>
      </c>
      <c r="AH17" s="12">
        <v>38.991576000280652</v>
      </c>
      <c r="AI17" s="12">
        <v>34.412699615514967</v>
      </c>
      <c r="AJ17" s="12">
        <v>-17.844470000000001</v>
      </c>
      <c r="AK17" s="37">
        <f>_xlfn.IFNA(VLOOKUP(Y17,'Compare - ZDY&amp;ZWH'!$AD$1:$AE$12,2,0),0)</f>
        <v>6</v>
      </c>
      <c r="AL17" s="18">
        <f t="shared" si="0"/>
        <v>0.65313237295126825</v>
      </c>
      <c r="AM17" s="18">
        <f t="shared" si="1"/>
        <v>-0.51260884444390797</v>
      </c>
      <c r="AN17" s="18">
        <f t="shared" si="2"/>
        <v>-0.23136523583576149</v>
      </c>
      <c r="AO17" s="18">
        <f t="shared" si="6"/>
        <v>-0.56081707168023021</v>
      </c>
      <c r="AP17" s="18">
        <f t="shared" si="5"/>
        <v>0.83513790112969932</v>
      </c>
      <c r="AQ17" s="18">
        <f t="shared" si="3"/>
        <v>0.97423070894209007</v>
      </c>
      <c r="AR17" s="18">
        <f t="shared" si="4"/>
        <v>26.851630334638955</v>
      </c>
    </row>
    <row r="18" spans="1:44" x14ac:dyDescent="0.2">
      <c r="A18" s="18" t="s">
        <v>21</v>
      </c>
      <c r="B18" s="18" t="s">
        <v>12</v>
      </c>
      <c r="C18" s="18">
        <v>213658</v>
      </c>
      <c r="D18" s="18">
        <v>706</v>
      </c>
      <c r="E18" s="12">
        <v>2.6064294845044325</v>
      </c>
      <c r="F18" s="18" t="s">
        <v>13</v>
      </c>
      <c r="G18" s="12">
        <v>13577851.91</v>
      </c>
      <c r="H18" s="19">
        <v>44701</v>
      </c>
      <c r="I18" s="19">
        <v>44701</v>
      </c>
      <c r="J18" s="18" t="s">
        <v>0</v>
      </c>
      <c r="K18" s="20" t="s">
        <v>21</v>
      </c>
      <c r="L18" s="16" t="str">
        <f>_xlfn.IFNA(VLOOKUP(A18,'Covered Call ETF - ZWH (fix)'!A:A,1,0),"N")</f>
        <v>VZ US Equity</v>
      </c>
      <c r="M18" s="69">
        <f>_xlfn.IFNA(VLOOKUP(A18,'Covered Call ETF - ZWH (fix)'!A:C,2,0),"")</f>
        <v>3.4721730213269075</v>
      </c>
      <c r="N18" s="18" t="s">
        <v>439</v>
      </c>
      <c r="O18" s="18" t="s">
        <v>169</v>
      </c>
      <c r="P18" s="18" t="s">
        <v>440</v>
      </c>
      <c r="Q18" s="12">
        <v>49.53</v>
      </c>
      <c r="R18" s="12">
        <v>24181815</v>
      </c>
      <c r="S18" s="12">
        <v>208008352510.53</v>
      </c>
      <c r="T18" s="12">
        <v>454035.35251053004</v>
      </c>
      <c r="U18" s="12">
        <v>5.2291540480516856</v>
      </c>
      <c r="V18" s="12">
        <v>5.1685845806168809</v>
      </c>
      <c r="W18" s="18" t="s">
        <v>441</v>
      </c>
      <c r="X18" s="18" t="s">
        <v>442</v>
      </c>
      <c r="Y18" s="18" t="s">
        <v>443</v>
      </c>
      <c r="Z18" s="12">
        <v>6.0172447486183538</v>
      </c>
      <c r="AA18" s="12">
        <v>6.6352969206027756</v>
      </c>
      <c r="AB18" s="12">
        <v>2.0434613227844238</v>
      </c>
      <c r="AC18" s="12">
        <v>23.953710465704173</v>
      </c>
      <c r="AD18" s="12">
        <v>23.72093023255815</v>
      </c>
      <c r="AE18" s="12">
        <v>-18.336443841194434</v>
      </c>
      <c r="AF18" s="12">
        <v>29.285882692424181</v>
      </c>
      <c r="AG18" s="12">
        <v>22.486092307031676</v>
      </c>
      <c r="AH18" s="12">
        <v>22.486092307031676</v>
      </c>
      <c r="AI18" s="12">
        <v>16.951616833661031</v>
      </c>
      <c r="AJ18" s="12">
        <v>-2.3799640000000002</v>
      </c>
      <c r="AK18" s="37">
        <f>_xlfn.IFNA(VLOOKUP(Y18,'Compare - ZDY&amp;ZWH'!$AD$1:$AE$12,2,0),0)</f>
        <v>3</v>
      </c>
      <c r="AL18" s="18">
        <f t="shared" si="0"/>
        <v>2.3578859554055973</v>
      </c>
      <c r="AM18" s="18">
        <f t="shared" si="1"/>
        <v>-0.99138362617490761</v>
      </c>
      <c r="AN18" s="18">
        <f t="shared" si="2"/>
        <v>-0.18116924078824787</v>
      </c>
      <c r="AO18" s="18">
        <f t="shared" si="6"/>
        <v>0.34156944901168734</v>
      </c>
      <c r="AP18" s="18">
        <f t="shared" si="5"/>
        <v>-0.60054860305955904</v>
      </c>
      <c r="AQ18" s="18">
        <f t="shared" si="3"/>
        <v>-0.81295523214716736</v>
      </c>
      <c r="AR18" s="18">
        <f t="shared" si="4"/>
        <v>25.123055036051277</v>
      </c>
    </row>
    <row r="19" spans="1:44" x14ac:dyDescent="0.2">
      <c r="A19" s="18" t="s">
        <v>79</v>
      </c>
      <c r="B19" s="18" t="s">
        <v>12</v>
      </c>
      <c r="C19" s="18">
        <v>12902</v>
      </c>
      <c r="D19" s="18">
        <v>43</v>
      </c>
      <c r="E19" s="12">
        <v>0.23785228989711618</v>
      </c>
      <c r="F19" s="18" t="s">
        <v>13</v>
      </c>
      <c r="G19" s="12">
        <v>1239060.25</v>
      </c>
      <c r="H19" s="19">
        <v>44701</v>
      </c>
      <c r="I19" s="19">
        <v>44701</v>
      </c>
      <c r="J19" s="18" t="s">
        <v>0</v>
      </c>
      <c r="K19" s="20" t="s">
        <v>79</v>
      </c>
      <c r="L19" s="16" t="str">
        <f>_xlfn.IFNA(VLOOKUP(A19,'Covered Call ETF - ZWH (fix)'!A:A,1,0),"N")</f>
        <v>N</v>
      </c>
      <c r="M19" s="69" t="str">
        <f>_xlfn.IFNA(VLOOKUP(A19,'Covered Call ETF - ZWH (fix)'!A:C,2,0),"")</f>
        <v/>
      </c>
      <c r="N19" s="18" t="s">
        <v>439</v>
      </c>
      <c r="O19" s="18" t="s">
        <v>169</v>
      </c>
      <c r="P19" s="18" t="s">
        <v>488</v>
      </c>
      <c r="Q19" s="12">
        <v>74.849999999999994</v>
      </c>
      <c r="R19" s="12">
        <v>1369618</v>
      </c>
      <c r="S19" s="12">
        <v>15399091397.4</v>
      </c>
      <c r="T19" s="12">
        <v>19293.391397400002</v>
      </c>
      <c r="U19" s="12">
        <v>3.9786239144956586</v>
      </c>
      <c r="V19" s="12">
        <v>3.7408148995541541</v>
      </c>
      <c r="W19" s="18" t="s">
        <v>489</v>
      </c>
      <c r="X19" s="18" t="s">
        <v>442</v>
      </c>
      <c r="Y19" s="18" t="s">
        <v>443</v>
      </c>
      <c r="Z19" s="12">
        <v>4.9992272024729525</v>
      </c>
      <c r="AA19" s="12">
        <v>26.444141047973275</v>
      </c>
      <c r="AB19" s="12">
        <v>4.5515899658203116</v>
      </c>
      <c r="AC19" s="12">
        <v>48.910514068119319</v>
      </c>
      <c r="AD19" s="12">
        <v>50.000000000000007</v>
      </c>
      <c r="AE19" s="12">
        <v>-22.410865874363314</v>
      </c>
      <c r="AF19" s="12">
        <v>32.648089844437607</v>
      </c>
      <c r="AG19" s="12">
        <v>39.21674162443616</v>
      </c>
      <c r="AH19" s="12">
        <v>39.21674162443616</v>
      </c>
      <c r="AI19" s="12">
        <v>29.207477789056803</v>
      </c>
      <c r="AJ19" s="12">
        <v>3.0864319999999998</v>
      </c>
      <c r="AK19" s="37">
        <f>_xlfn.IFNA(VLOOKUP(Y19,'Compare - ZDY&amp;ZWH'!$AD$1:$AE$12,2,0),0)</f>
        <v>3</v>
      </c>
      <c r="AL19" s="18">
        <f t="shared" si="0"/>
        <v>0.89516917323214451</v>
      </c>
      <c r="AM19" s="18">
        <f t="shared" si="1"/>
        <v>-0.58897349917042496</v>
      </c>
      <c r="AN19" s="18">
        <f t="shared" si="2"/>
        <v>-0.12949673090452157</v>
      </c>
      <c r="AO19" s="18">
        <f t="shared" si="6"/>
        <v>0.66054517750661734</v>
      </c>
      <c r="AP19" s="18">
        <f t="shared" si="5"/>
        <v>-0.60054860305955904</v>
      </c>
      <c r="AQ19" s="18">
        <f t="shared" si="3"/>
        <v>0.99861126302860281</v>
      </c>
      <c r="AR19" s="18">
        <f t="shared" si="4"/>
        <v>24.904725283120619</v>
      </c>
    </row>
    <row r="20" spans="1:44" x14ac:dyDescent="0.2">
      <c r="A20" s="18" t="s">
        <v>102</v>
      </c>
      <c r="B20" s="18" t="s">
        <v>12</v>
      </c>
      <c r="C20" s="18">
        <v>7671</v>
      </c>
      <c r="D20" s="18">
        <v>25</v>
      </c>
      <c r="E20" s="12">
        <v>0.22666430638215848</v>
      </c>
      <c r="F20" s="18" t="s">
        <v>13</v>
      </c>
      <c r="G20" s="12">
        <v>1180777.92</v>
      </c>
      <c r="H20" s="19">
        <v>44701</v>
      </c>
      <c r="I20" s="19">
        <v>44701</v>
      </c>
      <c r="J20" s="18" t="s">
        <v>0</v>
      </c>
      <c r="K20" s="20" t="s">
        <v>102</v>
      </c>
      <c r="L20" s="16" t="str">
        <f>_xlfn.IFNA(VLOOKUP(A20,'Covered Call ETF - ZWH (fix)'!A:A,1,0),"N")</f>
        <v>N</v>
      </c>
      <c r="M20" s="69" t="str">
        <f>_xlfn.IFNA(VLOOKUP(A20,'Covered Call ETF - ZWH (fix)'!A:C,2,0),"")</f>
        <v/>
      </c>
      <c r="N20" s="18" t="s">
        <v>479</v>
      </c>
      <c r="O20" s="18" t="s">
        <v>480</v>
      </c>
      <c r="P20" s="18" t="s">
        <v>596</v>
      </c>
      <c r="Q20" s="12">
        <v>119.97</v>
      </c>
      <c r="R20" s="12">
        <v>2869527</v>
      </c>
      <c r="S20" s="12">
        <v>31912020000</v>
      </c>
      <c r="T20" s="12">
        <v>36702.103999999999</v>
      </c>
      <c r="U20" s="12">
        <v>1.6670834375260482</v>
      </c>
      <c r="V20" s="12">
        <v>1.6679176048703195</v>
      </c>
      <c r="W20" s="18" t="s">
        <v>528</v>
      </c>
      <c r="X20" s="18" t="s">
        <v>442</v>
      </c>
      <c r="Y20" s="18" t="s">
        <v>447</v>
      </c>
      <c r="Z20" s="12">
        <v>32.047416020744471</v>
      </c>
      <c r="AA20" s="12">
        <v>460.92199381452645</v>
      </c>
      <c r="AB20" s="12">
        <v>5.079498291015625</v>
      </c>
      <c r="AC20" s="12">
        <v>846.32638917765109</v>
      </c>
      <c r="AD20" s="12">
        <v>880.16877637130801</v>
      </c>
      <c r="AE20" s="12">
        <v>299.49335071572341</v>
      </c>
      <c r="AF20" s="12">
        <v>55.054627875186966</v>
      </c>
      <c r="AG20" s="12">
        <v>49.900081756247758</v>
      </c>
      <c r="AH20" s="12">
        <v>49.900081756247758</v>
      </c>
      <c r="AI20" s="12">
        <v>44.028795023903562</v>
      </c>
      <c r="AJ20" s="12">
        <v>5.4501210000000002</v>
      </c>
      <c r="AK20" s="37">
        <f>_xlfn.IFNA(VLOOKUP(Y20,'Compare - ZDY&amp;ZWH'!$AD$1:$AE$12,2,0),0)</f>
        <v>4</v>
      </c>
      <c r="AL20" s="18">
        <f t="shared" si="0"/>
        <v>-1.2284658225741472</v>
      </c>
      <c r="AM20" s="18">
        <f t="shared" si="1"/>
        <v>-0.50427463143952833</v>
      </c>
      <c r="AN20" s="18">
        <f t="shared" si="2"/>
        <v>1.5028633443122186</v>
      </c>
      <c r="AO20" s="18">
        <f t="shared" si="6"/>
        <v>0.79847141276481171</v>
      </c>
      <c r="AP20" s="18">
        <f t="shared" si="5"/>
        <v>-0.12198643499647292</v>
      </c>
      <c r="AQ20" s="18">
        <f t="shared" si="3"/>
        <v>2.1553853171726658</v>
      </c>
      <c r="AR20" s="18">
        <f t="shared" si="4"/>
        <v>24.500123404337394</v>
      </c>
    </row>
    <row r="21" spans="1:44" x14ac:dyDescent="0.2">
      <c r="A21" s="18" t="s">
        <v>49</v>
      </c>
      <c r="B21" s="18" t="s">
        <v>12</v>
      </c>
      <c r="C21" s="18">
        <v>5416</v>
      </c>
      <c r="D21" s="18">
        <v>18</v>
      </c>
      <c r="E21" s="12">
        <v>0.26320021786781622</v>
      </c>
      <c r="F21" s="18" t="s">
        <v>13</v>
      </c>
      <c r="G21" s="12">
        <v>1371106.95</v>
      </c>
      <c r="H21" s="19">
        <v>44701</v>
      </c>
      <c r="I21" s="19">
        <v>44701</v>
      </c>
      <c r="J21" s="18" t="s">
        <v>0</v>
      </c>
      <c r="K21" s="20" t="s">
        <v>49</v>
      </c>
      <c r="L21" s="16" t="str">
        <f>_xlfn.IFNA(VLOOKUP(A21,'Covered Call ETF - ZWH (fix)'!A:A,1,0),"N")</f>
        <v>N</v>
      </c>
      <c r="M21" s="69" t="str">
        <f>_xlfn.IFNA(VLOOKUP(A21,'Covered Call ETF - ZWH (fix)'!A:C,2,0),"")</f>
        <v/>
      </c>
      <c r="N21" s="18" t="s">
        <v>471</v>
      </c>
      <c r="O21" s="18" t="s">
        <v>466</v>
      </c>
      <c r="P21" s="18" t="s">
        <v>533</v>
      </c>
      <c r="Q21" s="12">
        <v>197.31</v>
      </c>
      <c r="R21" s="12">
        <v>819090</v>
      </c>
      <c r="S21" s="12">
        <v>27840010272.27</v>
      </c>
      <c r="T21" s="12">
        <v>33513.010272269996</v>
      </c>
      <c r="U21" s="12">
        <v>2.994779788150626</v>
      </c>
      <c r="V21" s="12">
        <v>2.9393878931354469</v>
      </c>
      <c r="W21" s="18" t="s">
        <v>503</v>
      </c>
      <c r="X21" s="18" t="s">
        <v>442</v>
      </c>
      <c r="Y21" s="18" t="s">
        <v>475</v>
      </c>
      <c r="Z21" s="12">
        <v>8.2660776484580758</v>
      </c>
      <c r="AA21" s="12">
        <v>13.680154142581888</v>
      </c>
      <c r="AB21" s="12">
        <v>8.8274612426757812</v>
      </c>
      <c r="AC21" s="12">
        <v>19.116825041922862</v>
      </c>
      <c r="AD21" s="12">
        <v>22.120961060480528</v>
      </c>
      <c r="AE21" s="12">
        <v>-30.628988149498632</v>
      </c>
      <c r="AF21" s="12">
        <v>33.027993688046067</v>
      </c>
      <c r="AG21" s="12">
        <v>30.759012958330057</v>
      </c>
      <c r="AH21" s="12">
        <v>30.759012958330057</v>
      </c>
      <c r="AI21" s="12">
        <v>25.680655968821043</v>
      </c>
      <c r="AJ21" s="12">
        <v>-8.295223</v>
      </c>
      <c r="AK21" s="37">
        <f>_xlfn.IFNA(VLOOKUP(Y21,'Compare - ZDY&amp;ZWH'!$AD$1:$AE$12,2,0),0)</f>
        <v>6</v>
      </c>
      <c r="AL21" s="18">
        <f t="shared" si="0"/>
        <v>7.4125872254405728E-2</v>
      </c>
      <c r="AM21" s="18">
        <f t="shared" si="1"/>
        <v>9.7057461941488343E-2</v>
      </c>
      <c r="AN21" s="18">
        <f t="shared" si="2"/>
        <v>-0.18431525864920983</v>
      </c>
      <c r="AO21" s="18">
        <f t="shared" si="6"/>
        <v>-3.5983816323403835E-3</v>
      </c>
      <c r="AP21" s="18">
        <f t="shared" si="5"/>
        <v>0.83513790112969932</v>
      </c>
      <c r="AQ21" s="18">
        <f t="shared" si="3"/>
        <v>8.2822665340009469E-2</v>
      </c>
      <c r="AR21" s="18">
        <f t="shared" si="4"/>
        <v>24.068956521358174</v>
      </c>
    </row>
    <row r="22" spans="1:44" x14ac:dyDescent="0.2">
      <c r="A22" s="18" t="s">
        <v>37</v>
      </c>
      <c r="B22" s="18" t="s">
        <v>12</v>
      </c>
      <c r="C22" s="18">
        <v>11959</v>
      </c>
      <c r="D22" s="18">
        <v>40</v>
      </c>
      <c r="E22" s="12">
        <v>0.72900173570213556</v>
      </c>
      <c r="F22" s="18" t="s">
        <v>13</v>
      </c>
      <c r="G22" s="12">
        <v>3797638.75</v>
      </c>
      <c r="H22" s="19">
        <v>44701</v>
      </c>
      <c r="I22" s="19">
        <v>44701</v>
      </c>
      <c r="J22" s="18" t="s">
        <v>0</v>
      </c>
      <c r="K22" s="20" t="s">
        <v>37</v>
      </c>
      <c r="L22" s="16" t="str">
        <f>_xlfn.IFNA(VLOOKUP(A22,'Covered Call ETF - ZWH (fix)'!A:A,1,0),"N")</f>
        <v>AMGN US Equity</v>
      </c>
      <c r="M22" s="69">
        <f>_xlfn.IFNA(VLOOKUP(A22,'Covered Call ETF - ZWH (fix)'!A:C,2,0),"")</f>
        <v>1.6487266852480018</v>
      </c>
      <c r="N22" s="18" t="s">
        <v>455</v>
      </c>
      <c r="O22" s="18" t="s">
        <v>456</v>
      </c>
      <c r="P22" s="18" t="s">
        <v>524</v>
      </c>
      <c r="Q22" s="12">
        <v>247.5</v>
      </c>
      <c r="R22" s="12">
        <v>3860535</v>
      </c>
      <c r="S22" s="12">
        <v>132214483417.49998</v>
      </c>
      <c r="T22" s="12">
        <v>166690.48341749999</v>
      </c>
      <c r="U22" s="12">
        <v>3.1212121212121211</v>
      </c>
      <c r="V22" s="12">
        <v>3.1353536278310443</v>
      </c>
      <c r="W22" s="18" t="s">
        <v>525</v>
      </c>
      <c r="X22" s="18" t="s">
        <v>442</v>
      </c>
      <c r="Y22" s="18" t="s">
        <v>447</v>
      </c>
      <c r="Z22" s="12">
        <v>9.4023904382470125</v>
      </c>
      <c r="AA22" s="12">
        <v>-13.094593549385102</v>
      </c>
      <c r="AB22" s="12">
        <v>10.130426406860352</v>
      </c>
      <c r="AC22" s="12">
        <v>-18.873898678414097</v>
      </c>
      <c r="AD22" s="12">
        <v>-16.612903225806456</v>
      </c>
      <c r="AE22" s="12">
        <v>-15.249266862170089</v>
      </c>
      <c r="AF22" s="12">
        <v>20.511394962726825</v>
      </c>
      <c r="AG22" s="12">
        <v>23.190885898285739</v>
      </c>
      <c r="AH22" s="12">
        <v>23.190885898285739</v>
      </c>
      <c r="AI22" s="12">
        <v>21.040581016335395</v>
      </c>
      <c r="AJ22" s="12">
        <v>11.849069999999999</v>
      </c>
      <c r="AK22" s="37">
        <f>_xlfn.IFNA(VLOOKUP(Y22,'Compare - ZDY&amp;ZWH'!$AD$1:$AE$12,2,0),0)</f>
        <v>4</v>
      </c>
      <c r="AL22" s="18">
        <f t="shared" si="0"/>
        <v>0.27488820295248112</v>
      </c>
      <c r="AM22" s="18">
        <f t="shared" si="1"/>
        <v>0.30610829298948222</v>
      </c>
      <c r="AN22" s="18">
        <f t="shared" si="2"/>
        <v>-0.2604776191467561</v>
      </c>
      <c r="AO22" s="18">
        <f t="shared" si="6"/>
        <v>1.1718635744151757</v>
      </c>
      <c r="AP22" s="18">
        <f t="shared" si="5"/>
        <v>-0.12198643499647292</v>
      </c>
      <c r="AQ22" s="18">
        <f t="shared" si="3"/>
        <v>-0.73664137058040413</v>
      </c>
      <c r="AR22" s="18">
        <f t="shared" si="4"/>
        <v>23.585199880046897</v>
      </c>
    </row>
    <row r="23" spans="1:44" x14ac:dyDescent="0.2">
      <c r="A23" s="18" t="s">
        <v>58</v>
      </c>
      <c r="B23" s="18" t="s">
        <v>12</v>
      </c>
      <c r="C23" s="18">
        <v>73067</v>
      </c>
      <c r="D23" s="18">
        <v>241</v>
      </c>
      <c r="E23" s="12">
        <v>0.23430996232859358</v>
      </c>
      <c r="F23" s="18" t="s">
        <v>13</v>
      </c>
      <c r="G23" s="12">
        <v>1220606.96</v>
      </c>
      <c r="H23" s="19">
        <v>44701</v>
      </c>
      <c r="I23" s="19">
        <v>44701</v>
      </c>
      <c r="J23" s="18" t="s">
        <v>0</v>
      </c>
      <c r="K23" s="20" t="s">
        <v>58</v>
      </c>
      <c r="L23" s="16" t="str">
        <f>_xlfn.IFNA(VLOOKUP(A23,'Covered Call ETF - ZWH (fix)'!A:A,1,0),"N")</f>
        <v>N</v>
      </c>
      <c r="M23" s="69" t="str">
        <f>_xlfn.IFNA(VLOOKUP(A23,'Covered Call ETF - ZWH (fix)'!A:C,2,0),"")</f>
        <v/>
      </c>
      <c r="N23" s="18" t="s">
        <v>448</v>
      </c>
      <c r="O23" s="18" t="s">
        <v>449</v>
      </c>
      <c r="P23" s="18" t="s">
        <v>453</v>
      </c>
      <c r="Q23" s="12">
        <v>13.02</v>
      </c>
      <c r="R23" s="12">
        <v>14067504</v>
      </c>
      <c r="S23" s="12">
        <v>18738054060.18</v>
      </c>
      <c r="T23" s="12">
        <v>172072.05406018</v>
      </c>
      <c r="U23" s="12">
        <v>5.0230414746543781</v>
      </c>
      <c r="V23" s="12">
        <v>4.7619047985282004</v>
      </c>
      <c r="W23" s="18" t="s">
        <v>454</v>
      </c>
      <c r="X23" s="18" t="s">
        <v>442</v>
      </c>
      <c r="Y23" s="18" t="s">
        <v>443</v>
      </c>
      <c r="Z23" s="12">
        <v>0.80826371999577029</v>
      </c>
      <c r="AB23" s="12">
        <v>4.797600269317627</v>
      </c>
      <c r="AC23" s="12">
        <v>58.506731946144434</v>
      </c>
      <c r="AD23" s="12">
        <v>28.169014084507054</v>
      </c>
      <c r="AE23" s="12">
        <v>50.747508305647841</v>
      </c>
      <c r="AF23" s="12">
        <v>31.150193482579585</v>
      </c>
      <c r="AG23" s="12">
        <v>37.503719376885705</v>
      </c>
      <c r="AH23" s="12">
        <v>37.503719376885705</v>
      </c>
      <c r="AI23" s="12">
        <v>33.208084557800326</v>
      </c>
      <c r="AJ23" s="12">
        <v>-14.70261</v>
      </c>
      <c r="AK23" s="37">
        <f>_xlfn.IFNA(VLOOKUP(Y23,'Compare - ZDY&amp;ZWH'!$AD$1:$AE$12,2,0),0)</f>
        <v>3</v>
      </c>
      <c r="AL23" s="18">
        <f t="shared" si="0"/>
        <v>1.9412519911733637</v>
      </c>
      <c r="AM23" s="18">
        <f t="shared" si="1"/>
        <v>-0.54950302075232516</v>
      </c>
      <c r="AN23" s="18">
        <f t="shared" si="2"/>
        <v>-0.172422977741744</v>
      </c>
      <c r="AO23" s="18">
        <f t="shared" si="6"/>
        <v>-0.37748291836805137</v>
      </c>
      <c r="AP23" s="18">
        <f t="shared" si="5"/>
        <v>-0.60054860305955904</v>
      </c>
      <c r="AQ23" s="18">
        <f t="shared" si="3"/>
        <v>0.81312810273518499</v>
      </c>
      <c r="AR23" s="18">
        <f t="shared" si="4"/>
        <v>23.176430437326221</v>
      </c>
    </row>
    <row r="24" spans="1:44" x14ac:dyDescent="0.2">
      <c r="A24" s="18" t="s">
        <v>98</v>
      </c>
      <c r="B24" s="18" t="s">
        <v>12</v>
      </c>
      <c r="C24" s="18">
        <v>31232</v>
      </c>
      <c r="D24" s="18">
        <v>103</v>
      </c>
      <c r="E24" s="12">
        <v>1.1063887976733882</v>
      </c>
      <c r="F24" s="18" t="s">
        <v>13</v>
      </c>
      <c r="G24" s="12">
        <v>5763587.0599999996</v>
      </c>
      <c r="H24" s="19">
        <v>44701</v>
      </c>
      <c r="I24" s="19">
        <v>44701</v>
      </c>
      <c r="J24" s="18" t="s">
        <v>0</v>
      </c>
      <c r="K24" s="20" t="s">
        <v>98</v>
      </c>
      <c r="L24" s="16" t="str">
        <f>_xlfn.IFNA(VLOOKUP(A24,'Covered Call ETF - ZWH (fix)'!A:A,1,0),"N")</f>
        <v>N</v>
      </c>
      <c r="M24" s="69" t="str">
        <f>_xlfn.IFNA(VLOOKUP(A24,'Covered Call ETF - ZWH (fix)'!A:C,2,0),"")</f>
        <v/>
      </c>
      <c r="N24" s="18" t="s">
        <v>471</v>
      </c>
      <c r="O24" s="18" t="s">
        <v>472</v>
      </c>
      <c r="P24" s="18" t="s">
        <v>473</v>
      </c>
      <c r="Q24" s="12">
        <v>143.83000000000001</v>
      </c>
      <c r="R24" s="12">
        <v>4195356</v>
      </c>
      <c r="S24" s="12">
        <v>81847734251.670013</v>
      </c>
      <c r="T24" s="12">
        <v>101650.73425167002</v>
      </c>
      <c r="U24" s="12">
        <v>4.1458666481262592</v>
      </c>
      <c r="V24" s="12">
        <v>4.1434927962645807</v>
      </c>
      <c r="W24" s="18" t="s">
        <v>474</v>
      </c>
      <c r="X24" s="18" t="s">
        <v>442</v>
      </c>
      <c r="Y24" s="18" t="s">
        <v>475</v>
      </c>
      <c r="Z24" s="12">
        <v>12.029881227495029</v>
      </c>
      <c r="AA24" s="12">
        <v>1.9426751592356688</v>
      </c>
      <c r="AB24" s="12">
        <v>2.4744968414306641</v>
      </c>
      <c r="AC24" s="12">
        <v>8.6621398421728752</v>
      </c>
      <c r="AD24" s="12">
        <v>8.1171119449985927</v>
      </c>
      <c r="AE24" s="12">
        <v>-11.509376890502118</v>
      </c>
      <c r="AF24" s="12">
        <v>28.859833402228354</v>
      </c>
      <c r="AG24" s="12">
        <v>26.404105057528731</v>
      </c>
      <c r="AH24" s="12">
        <v>26.404105057528731</v>
      </c>
      <c r="AI24" s="12">
        <v>20.870725452041057</v>
      </c>
      <c r="AJ24" s="12">
        <v>-17.387460000000001</v>
      </c>
      <c r="AK24" s="37">
        <f>_xlfn.IFNA(VLOOKUP(Y24,'Compare - ZDY&amp;ZWH'!$AD$1:$AE$12,2,0),0)</f>
        <v>6</v>
      </c>
      <c r="AL24" s="18">
        <f t="shared" si="0"/>
        <v>1.3077032991075714</v>
      </c>
      <c r="AM24" s="18">
        <f t="shared" si="1"/>
        <v>-0.92222726201332872</v>
      </c>
      <c r="AN24" s="18">
        <f t="shared" si="2"/>
        <v>-0.21185101384273897</v>
      </c>
      <c r="AO24" s="18">
        <f t="shared" si="6"/>
        <v>-0.53414957490914594</v>
      </c>
      <c r="AP24" s="18">
        <f t="shared" si="5"/>
        <v>0.83513790112969932</v>
      </c>
      <c r="AQ24" s="18">
        <f t="shared" si="3"/>
        <v>-0.38871941847266012</v>
      </c>
      <c r="AR24" s="18">
        <f t="shared" si="4"/>
        <v>22.945855563275213</v>
      </c>
    </row>
    <row r="25" spans="1:44" x14ac:dyDescent="0.2">
      <c r="A25" s="18" t="s">
        <v>76</v>
      </c>
      <c r="B25" s="18" t="s">
        <v>12</v>
      </c>
      <c r="C25" s="18">
        <v>14546</v>
      </c>
      <c r="D25" s="18">
        <v>48</v>
      </c>
      <c r="E25" s="12">
        <v>0.2480613678299729</v>
      </c>
      <c r="F25" s="18" t="s">
        <v>13</v>
      </c>
      <c r="G25" s="12">
        <v>1292243.1000000001</v>
      </c>
      <c r="H25" s="19">
        <v>44701</v>
      </c>
      <c r="I25" s="19">
        <v>44701</v>
      </c>
      <c r="J25" s="18" t="s">
        <v>0</v>
      </c>
      <c r="K25" s="20" t="s">
        <v>76</v>
      </c>
      <c r="L25" s="16" t="str">
        <f>_xlfn.IFNA(VLOOKUP(A25,'Covered Call ETF - ZWH (fix)'!A:A,1,0),"N")</f>
        <v>N</v>
      </c>
      <c r="M25" s="69" t="str">
        <f>_xlfn.IFNA(VLOOKUP(A25,'Covered Call ETF - ZWH (fix)'!A:C,2,0),"")</f>
        <v/>
      </c>
      <c r="N25" s="18" t="s">
        <v>448</v>
      </c>
      <c r="O25" s="18" t="s">
        <v>449</v>
      </c>
      <c r="P25" s="18" t="s">
        <v>496</v>
      </c>
      <c r="Q25" s="12">
        <v>69.239999999999995</v>
      </c>
      <c r="R25" s="12">
        <v>2435832</v>
      </c>
      <c r="S25" s="12">
        <v>17495855877.479996</v>
      </c>
      <c r="T25" s="12">
        <v>306068.15587747999</v>
      </c>
      <c r="U25" s="12">
        <v>3.8734835355285964</v>
      </c>
      <c r="V25" s="12">
        <v>3.6972847238294935</v>
      </c>
      <c r="W25" s="18" t="s">
        <v>497</v>
      </c>
      <c r="X25" s="18" t="s">
        <v>442</v>
      </c>
      <c r="Y25" s="18" t="s">
        <v>447</v>
      </c>
      <c r="Z25" s="12">
        <v>0.53466345784573577</v>
      </c>
      <c r="AB25" s="12">
        <v>5.764594554901123</v>
      </c>
      <c r="AC25" s="12">
        <v>22.553374408941107</v>
      </c>
      <c r="AD25" s="12">
        <v>25.196850393700792</v>
      </c>
      <c r="AE25" s="12">
        <v>-14.901647473690002</v>
      </c>
      <c r="AF25" s="12">
        <v>33.919234489854801</v>
      </c>
      <c r="AG25" s="12">
        <v>31.636136761138488</v>
      </c>
      <c r="AH25" s="12">
        <v>31.636136761138488</v>
      </c>
      <c r="AI25" s="12">
        <v>29.352755393694313</v>
      </c>
      <c r="AJ25" s="12">
        <v>-3.346206</v>
      </c>
      <c r="AK25" s="37">
        <f>_xlfn.IFNA(VLOOKUP(Y25,'Compare - ZDY&amp;ZWH'!$AD$1:$AE$12,2,0),0)</f>
        <v>4</v>
      </c>
      <c r="AL25" s="18">
        <f t="shared" si="0"/>
        <v>0.85057352212122617</v>
      </c>
      <c r="AM25" s="18">
        <f t="shared" si="1"/>
        <v>-0.39435615683259606</v>
      </c>
      <c r="AN25" s="18">
        <f t="shared" si="2"/>
        <v>-0.17826714037947614</v>
      </c>
      <c r="AO25" s="18">
        <f t="shared" si="6"/>
        <v>0.28518719169765483</v>
      </c>
      <c r="AP25" s="18">
        <f t="shared" si="5"/>
        <v>-0.12198643499647292</v>
      </c>
      <c r="AQ25" s="18">
        <f t="shared" si="3"/>
        <v>0.17779615161324977</v>
      </c>
      <c r="AR25" s="18">
        <f t="shared" si="4"/>
        <v>20.327214120459939</v>
      </c>
    </row>
    <row r="26" spans="1:44" x14ac:dyDescent="0.2">
      <c r="A26" s="18" t="s">
        <v>31</v>
      </c>
      <c r="B26" s="18" t="s">
        <v>12</v>
      </c>
      <c r="C26" s="18">
        <v>7072</v>
      </c>
      <c r="D26" s="18">
        <v>23</v>
      </c>
      <c r="E26" s="12">
        <v>1.0458523134420812</v>
      </c>
      <c r="F26" s="18" t="s">
        <v>13</v>
      </c>
      <c r="G26" s="12">
        <v>5448230.2000000002</v>
      </c>
      <c r="H26" s="19">
        <v>44701</v>
      </c>
      <c r="I26" s="19">
        <v>44701</v>
      </c>
      <c r="J26" s="18" t="s">
        <v>0</v>
      </c>
      <c r="K26" s="20" t="s">
        <v>31</v>
      </c>
      <c r="L26" s="16" t="str">
        <f>_xlfn.IFNA(VLOOKUP(A26,'Covered Call ETF - ZWH (fix)'!A:A,1,0),"N")</f>
        <v>N</v>
      </c>
      <c r="M26" s="69" t="str">
        <f>_xlfn.IFNA(VLOOKUP(A26,'Covered Call ETF - ZWH (fix)'!A:C,2,0),"")</f>
        <v/>
      </c>
      <c r="N26" s="18" t="s">
        <v>448</v>
      </c>
      <c r="O26" s="18" t="s">
        <v>449</v>
      </c>
      <c r="P26" s="18" t="s">
        <v>518</v>
      </c>
      <c r="Q26" s="12">
        <v>600.44000000000005</v>
      </c>
      <c r="R26" s="12">
        <v>1200898</v>
      </c>
      <c r="S26" s="12">
        <v>91549027356.440002</v>
      </c>
      <c r="T26" s="12">
        <v>195075.02735644</v>
      </c>
      <c r="U26" s="12">
        <v>3.3034108320564917</v>
      </c>
      <c r="V26" s="12">
        <v>3.2509493800818849</v>
      </c>
      <c r="W26" s="18" t="s">
        <v>519</v>
      </c>
      <c r="X26" s="18" t="s">
        <v>442</v>
      </c>
      <c r="Y26" s="18" t="s">
        <v>485</v>
      </c>
      <c r="Z26" s="12">
        <v>3.8702843126745821</v>
      </c>
      <c r="AA26" s="12">
        <v>23.9288256227758</v>
      </c>
      <c r="AB26" s="12">
        <v>11.555415153503418</v>
      </c>
      <c r="AC26" s="12">
        <v>19.64720194647202</v>
      </c>
      <c r="AD26" s="12">
        <v>20.634920634920618</v>
      </c>
      <c r="AE26" s="12">
        <v>29.698506621583544</v>
      </c>
      <c r="AF26" s="12">
        <v>38.669082354738784</v>
      </c>
      <c r="AG26" s="12">
        <v>34.564445588821194</v>
      </c>
      <c r="AH26" s="12">
        <v>34.564445588821194</v>
      </c>
      <c r="AI26" s="12">
        <v>26.422721670964943</v>
      </c>
      <c r="AJ26" s="12">
        <v>-33.958840000000002</v>
      </c>
      <c r="AK26" s="37">
        <f>_xlfn.IFNA(VLOOKUP(Y26,'Compare - ZDY&amp;ZWH'!$AD$1:$AE$12,2,0),0)</f>
        <v>7</v>
      </c>
      <c r="AL26" s="18">
        <f t="shared" si="0"/>
        <v>0.3933133586396475</v>
      </c>
      <c r="AM26" s="18">
        <f t="shared" si="1"/>
        <v>0.53473687793419389</v>
      </c>
      <c r="AN26" s="18">
        <f t="shared" si="2"/>
        <v>-0.18723725852427756</v>
      </c>
      <c r="AO26" s="18">
        <f t="shared" si="6"/>
        <v>-1.5011245265347348</v>
      </c>
      <c r="AP26" s="18">
        <f t="shared" si="5"/>
        <v>1.3137000691927856</v>
      </c>
      <c r="AQ26" s="18">
        <f t="shared" si="3"/>
        <v>0.49486849346425893</v>
      </c>
      <c r="AR26" s="18">
        <f t="shared" si="4"/>
        <v>19.541459154695723</v>
      </c>
    </row>
    <row r="27" spans="1:44" x14ac:dyDescent="0.2">
      <c r="A27" s="18" t="s">
        <v>43</v>
      </c>
      <c r="B27" s="18" t="s">
        <v>12</v>
      </c>
      <c r="C27" s="18">
        <v>175486</v>
      </c>
      <c r="D27" s="18">
        <v>580</v>
      </c>
      <c r="E27" s="12">
        <v>1.8559360520852157</v>
      </c>
      <c r="F27" s="18" t="s">
        <v>13</v>
      </c>
      <c r="G27" s="12">
        <v>9668254.9900000002</v>
      </c>
      <c r="H27" s="19">
        <v>44701</v>
      </c>
      <c r="I27" s="19">
        <v>44701</v>
      </c>
      <c r="J27" s="18" t="s">
        <v>0</v>
      </c>
      <c r="K27" s="20" t="s">
        <v>43</v>
      </c>
      <c r="L27" s="16" t="str">
        <f>_xlfn.IFNA(VLOOKUP(A27,'Covered Call ETF - ZWH (fix)'!A:A,1,0),"N")</f>
        <v>CSCO US Equity</v>
      </c>
      <c r="M27" s="69">
        <f>_xlfn.IFNA(VLOOKUP(A27,'Covered Call ETF - ZWH (fix)'!A:C,2,0),"")</f>
        <v>3.0584212886309063</v>
      </c>
      <c r="N27" s="18" t="s">
        <v>444</v>
      </c>
      <c r="O27" s="18" t="s">
        <v>169</v>
      </c>
      <c r="P27" s="18" t="s">
        <v>504</v>
      </c>
      <c r="Q27" s="12">
        <v>42.94</v>
      </c>
      <c r="R27" s="12">
        <v>46148684</v>
      </c>
      <c r="S27" s="12">
        <v>178379973920</v>
      </c>
      <c r="T27" s="12">
        <v>186671.97391999999</v>
      </c>
      <c r="U27" s="12">
        <v>3.5607824871914304</v>
      </c>
      <c r="V27" s="12">
        <v>3.5398229644306327</v>
      </c>
      <c r="W27" s="18" t="s">
        <v>505</v>
      </c>
      <c r="X27" s="18" t="s">
        <v>442</v>
      </c>
      <c r="Y27" s="18" t="s">
        <v>485</v>
      </c>
      <c r="Z27" s="12">
        <v>12.861757002137198</v>
      </c>
      <c r="AA27" s="12">
        <v>-4.8057517658930378</v>
      </c>
      <c r="AB27" s="12">
        <v>3.600174188613892</v>
      </c>
      <c r="AC27" s="12">
        <v>-5.5555555555555554</v>
      </c>
      <c r="AD27" s="12">
        <v>-5.2830188679245333</v>
      </c>
      <c r="AE27" s="12">
        <v>0.72325327510917026</v>
      </c>
      <c r="AF27" s="12">
        <v>56.576974354479567</v>
      </c>
      <c r="AG27" s="12">
        <v>38.027535359430935</v>
      </c>
      <c r="AH27" s="12">
        <v>38.027535359430935</v>
      </c>
      <c r="AI27" s="12">
        <v>25.543213493107043</v>
      </c>
      <c r="AJ27" s="12">
        <v>-31.358219999999999</v>
      </c>
      <c r="AK27" s="37">
        <f>_xlfn.IFNA(VLOOKUP(Y27,'Compare - ZDY&amp;ZWH'!$AD$1:$AE$12,2,0),0)</f>
        <v>7</v>
      </c>
      <c r="AL27" s="18">
        <f t="shared" si="0"/>
        <v>0.68925761726755441</v>
      </c>
      <c r="AM27" s="18">
        <f t="shared" si="1"/>
        <v>-0.74162091014065479</v>
      </c>
      <c r="AN27" s="18">
        <f t="shared" si="2"/>
        <v>-0.23819967831228039</v>
      </c>
      <c r="AO27" s="18">
        <f t="shared" si="6"/>
        <v>-1.3493728680309443</v>
      </c>
      <c r="AP27" s="18">
        <f t="shared" si="5"/>
        <v>1.3137000691927856</v>
      </c>
      <c r="AQ27" s="18">
        <f t="shared" si="3"/>
        <v>0.8698460140137011</v>
      </c>
      <c r="AR27" s="18">
        <f t="shared" si="4"/>
        <v>18.971950624195575</v>
      </c>
    </row>
    <row r="28" spans="1:44" x14ac:dyDescent="0.2">
      <c r="A28" s="18" t="s">
        <v>95</v>
      </c>
      <c r="B28" s="18" t="s">
        <v>12</v>
      </c>
      <c r="C28" s="18">
        <v>203975</v>
      </c>
      <c r="D28" s="18">
        <v>674</v>
      </c>
      <c r="E28" s="12">
        <v>2.6360066351889202</v>
      </c>
      <c r="F28" s="18" t="s">
        <v>13</v>
      </c>
      <c r="G28" s="12">
        <v>13731930.189999999</v>
      </c>
      <c r="H28" s="19">
        <v>44701</v>
      </c>
      <c r="I28" s="19">
        <v>44701</v>
      </c>
      <c r="J28" s="18" t="s">
        <v>0</v>
      </c>
      <c r="K28" s="20" t="s">
        <v>95</v>
      </c>
      <c r="L28" s="16" t="str">
        <f>_xlfn.IFNA(VLOOKUP(A28,'Covered Call ETF - ZWH (fix)'!A:A,1,0),"N")</f>
        <v>PFE US Equity</v>
      </c>
      <c r="M28" s="69">
        <f>_xlfn.IFNA(VLOOKUP(A28,'Covered Call ETF - ZWH (fix)'!A:C,2,0),"")</f>
        <v>4.1433853023001221</v>
      </c>
      <c r="N28" s="18" t="s">
        <v>455</v>
      </c>
      <c r="O28" s="18" t="s">
        <v>456</v>
      </c>
      <c r="P28" s="18" t="s">
        <v>529</v>
      </c>
      <c r="Q28" s="12">
        <v>52.47</v>
      </c>
      <c r="R28" s="12">
        <v>31250361</v>
      </c>
      <c r="S28" s="12">
        <v>294403702678.46997</v>
      </c>
      <c r="T28" s="12">
        <v>327628.70267847</v>
      </c>
      <c r="U28" s="12">
        <v>3.0493615399275775</v>
      </c>
      <c r="V28" s="12">
        <v>3.0493615853666056</v>
      </c>
      <c r="W28" s="18" t="s">
        <v>446</v>
      </c>
      <c r="X28" s="18" t="s">
        <v>442</v>
      </c>
      <c r="Y28" s="18" t="s">
        <v>475</v>
      </c>
      <c r="Z28" s="12">
        <v>14.571921356217112</v>
      </c>
      <c r="AA28" s="12">
        <v>88.444811037792448</v>
      </c>
      <c r="AB28" s="12">
        <v>4.1141347885131836</v>
      </c>
      <c r="AC28" s="12">
        <v>128.56697171381032</v>
      </c>
      <c r="AD28" s="12">
        <v>217.46031746031747</v>
      </c>
      <c r="AE28" s="12">
        <v>145.81515924615258</v>
      </c>
      <c r="AF28" s="12">
        <v>28.530627995405855</v>
      </c>
      <c r="AG28" s="12">
        <v>28.959177999804265</v>
      </c>
      <c r="AH28" s="12">
        <v>28.959177999804265</v>
      </c>
      <c r="AI28" s="12">
        <v>27.13363191831646</v>
      </c>
      <c r="AJ28" s="12">
        <v>-9.7664840000000002</v>
      </c>
      <c r="AK28" s="37">
        <f>_xlfn.IFNA(VLOOKUP(Y28,'Compare - ZDY&amp;ZWH'!$AD$1:$AE$12,2,0),0)</f>
        <v>6</v>
      </c>
      <c r="AL28" s="18">
        <f t="shared" si="0"/>
        <v>0.18679135840225661</v>
      </c>
      <c r="AM28" s="18">
        <f t="shared" si="1"/>
        <v>-0.65915984864165944</v>
      </c>
      <c r="AN28" s="18">
        <f t="shared" si="2"/>
        <v>0.19978033200814066</v>
      </c>
      <c r="AO28" s="18">
        <f t="shared" si="6"/>
        <v>-8.9449562059294302E-2</v>
      </c>
      <c r="AP28" s="18">
        <f t="shared" si="5"/>
        <v>0.83513790112969932</v>
      </c>
      <c r="AQ28" s="18">
        <f t="shared" si="3"/>
        <v>-0.11206042890544568</v>
      </c>
      <c r="AR28" s="18">
        <f t="shared" si="4"/>
        <v>18.935194494063587</v>
      </c>
    </row>
    <row r="29" spans="1:44" x14ac:dyDescent="0.2">
      <c r="A29" s="18" t="s">
        <v>53</v>
      </c>
      <c r="B29" s="18" t="s">
        <v>12</v>
      </c>
      <c r="C29" s="18">
        <v>159256</v>
      </c>
      <c r="D29" s="18">
        <v>526</v>
      </c>
      <c r="E29" s="12">
        <v>2.3918928282988863</v>
      </c>
      <c r="F29" s="18" t="s">
        <v>13</v>
      </c>
      <c r="G29" s="12">
        <v>12460251.390000001</v>
      </c>
      <c r="H29" s="19">
        <v>44701</v>
      </c>
      <c r="I29" s="19">
        <v>44701</v>
      </c>
      <c r="J29" s="18" t="s">
        <v>0</v>
      </c>
      <c r="K29" s="20" t="s">
        <v>53</v>
      </c>
      <c r="L29" s="16" t="str">
        <f>_xlfn.IFNA(VLOOKUP(A29,'Covered Call ETF - ZWH (fix)'!A:A,1,0),"N")</f>
        <v>KO US Equity</v>
      </c>
      <c r="M29" s="69">
        <f>_xlfn.IFNA(VLOOKUP(A29,'Covered Call ETF - ZWH (fix)'!A:C,2,0),"")</f>
        <v>3.7703313965047927</v>
      </c>
      <c r="N29" s="18" t="s">
        <v>498</v>
      </c>
      <c r="O29" s="18" t="s">
        <v>456</v>
      </c>
      <c r="P29" s="18" t="s">
        <v>535</v>
      </c>
      <c r="Q29" s="12">
        <v>60.98</v>
      </c>
      <c r="R29" s="12">
        <v>29133763</v>
      </c>
      <c r="S29" s="12">
        <v>264350051772.45999</v>
      </c>
      <c r="T29" s="12">
        <v>308085.05177245999</v>
      </c>
      <c r="U29" s="12">
        <v>2.8845523122335193</v>
      </c>
      <c r="V29" s="12">
        <v>2.8861921785228879</v>
      </c>
      <c r="W29" s="18" t="s">
        <v>454</v>
      </c>
      <c r="X29" s="18" t="s">
        <v>442</v>
      </c>
      <c r="Y29" s="18" t="s">
        <v>475</v>
      </c>
      <c r="Z29" s="12">
        <v>11.199791368978088</v>
      </c>
      <c r="AA29" s="12">
        <v>11.170310490538306</v>
      </c>
      <c r="AB29" s="12">
        <v>2.6872258186340332</v>
      </c>
      <c r="AC29" s="12">
        <v>26.126242416419259</v>
      </c>
      <c r="AD29" s="12">
        <v>25.555555555555539</v>
      </c>
      <c r="AE29" s="12">
        <v>29.895004038306219</v>
      </c>
      <c r="AF29" s="12">
        <v>29.594683733820869</v>
      </c>
      <c r="AG29" s="12">
        <v>22.881533366215841</v>
      </c>
      <c r="AH29" s="12">
        <v>22.881533366215841</v>
      </c>
      <c r="AI29" s="12">
        <v>17.641343815411453</v>
      </c>
      <c r="AJ29" s="12">
        <v>3.7634590000000001</v>
      </c>
      <c r="AK29" s="37">
        <f>_xlfn.IFNA(VLOOKUP(Y29,'Compare - ZDY&amp;ZWH'!$AD$1:$AE$12,2,0),0)</f>
        <v>6</v>
      </c>
      <c r="AL29" s="18">
        <f t="shared" si="0"/>
        <v>1.9628101685707708E-2</v>
      </c>
      <c r="AM29" s="18">
        <f t="shared" si="1"/>
        <v>-0.88809651877109841</v>
      </c>
      <c r="AN29" s="18">
        <f t="shared" si="2"/>
        <v>-0.17756181876096711</v>
      </c>
      <c r="AO29" s="18">
        <f t="shared" si="6"/>
        <v>0.70005112997250829</v>
      </c>
      <c r="AP29" s="18">
        <f t="shared" si="5"/>
        <v>0.83513790112969932</v>
      </c>
      <c r="AQ29" s="18">
        <f t="shared" si="3"/>
        <v>-0.77013754109140942</v>
      </c>
      <c r="AR29" s="18">
        <f t="shared" si="4"/>
        <v>18.738383869523556</v>
      </c>
    </row>
    <row r="30" spans="1:44" x14ac:dyDescent="0.2">
      <c r="A30" s="18" t="s">
        <v>17</v>
      </c>
      <c r="B30" s="18" t="s">
        <v>12</v>
      </c>
      <c r="C30" s="18">
        <v>41567</v>
      </c>
      <c r="D30" s="18">
        <v>137</v>
      </c>
      <c r="E30" s="12">
        <v>0.20629192381804692</v>
      </c>
      <c r="F30" s="18" t="s">
        <v>13</v>
      </c>
      <c r="G30" s="12">
        <v>1074650.67</v>
      </c>
      <c r="H30" s="19">
        <v>44701</v>
      </c>
      <c r="I30" s="19">
        <v>44701</v>
      </c>
      <c r="J30" s="18" t="s">
        <v>0</v>
      </c>
      <c r="K30" s="20" t="s">
        <v>17</v>
      </c>
      <c r="L30" s="16" t="str">
        <f>_xlfn.IFNA(VLOOKUP(A30,'Covered Call ETF - ZWH (fix)'!A:A,1,0),"N")</f>
        <v>N</v>
      </c>
      <c r="M30" s="69" t="str">
        <f>_xlfn.IFNA(VLOOKUP(A30,'Covered Call ETF - ZWH (fix)'!A:C,2,0),"")</f>
        <v/>
      </c>
      <c r="N30" s="18" t="s">
        <v>448</v>
      </c>
      <c r="O30" s="18" t="s">
        <v>449</v>
      </c>
      <c r="P30" s="18" t="s">
        <v>514</v>
      </c>
      <c r="Q30" s="12">
        <v>20.149999999999999</v>
      </c>
      <c r="R30" s="12">
        <v>7964047</v>
      </c>
      <c r="S30" s="12">
        <v>18830168290.049999</v>
      </c>
      <c r="T30" s="12">
        <v>165192.16829005</v>
      </c>
      <c r="U30" s="12">
        <v>3.5880893300248142</v>
      </c>
      <c r="V30" s="12">
        <v>3.3746898617992924</v>
      </c>
      <c r="W30" s="18" t="s">
        <v>454</v>
      </c>
      <c r="X30" s="18" t="s">
        <v>442</v>
      </c>
      <c r="Y30" s="18" t="s">
        <v>443</v>
      </c>
      <c r="Z30" s="12">
        <v>1.5758648826607606</v>
      </c>
      <c r="AB30" s="12">
        <v>9.2489213943481445</v>
      </c>
      <c r="AC30" s="12">
        <v>130.43875685557586</v>
      </c>
      <c r="AD30" s="12">
        <v>143.68932038834947</v>
      </c>
      <c r="AE30" s="12">
        <v>34.200913242009129</v>
      </c>
      <c r="AF30" s="12">
        <v>32.693054627460356</v>
      </c>
      <c r="AG30" s="12">
        <v>41.270519967926624</v>
      </c>
      <c r="AH30" s="12">
        <v>41.270519967926624</v>
      </c>
      <c r="AI30" s="12">
        <v>35.034570003408099</v>
      </c>
      <c r="AJ30" s="12">
        <v>-6.854565</v>
      </c>
      <c r="AK30" s="37">
        <f>_xlfn.IFNA(VLOOKUP(Y30,'Compare - ZDY&amp;ZWH'!$AD$1:$AE$12,2,0),0)</f>
        <v>3</v>
      </c>
      <c r="AL30" s="18">
        <f t="shared" si="0"/>
        <v>0.52008259995562656</v>
      </c>
      <c r="AM30" s="18">
        <f t="shared" si="1"/>
        <v>0.16467753144339287</v>
      </c>
      <c r="AN30" s="18">
        <f t="shared" si="2"/>
        <v>5.4724490645888295E-2</v>
      </c>
      <c r="AO30" s="18">
        <f t="shared" si="6"/>
        <v>8.0467049240587368E-2</v>
      </c>
      <c r="AP30" s="18">
        <f t="shared" si="5"/>
        <v>-0.60054860305955904</v>
      </c>
      <c r="AQ30" s="18">
        <f t="shared" si="3"/>
        <v>1.2209909187730166</v>
      </c>
      <c r="AR30" s="18">
        <f t="shared" si="4"/>
        <v>17.403950331356075</v>
      </c>
    </row>
    <row r="31" spans="1:44" x14ac:dyDescent="0.2">
      <c r="A31" s="18" t="s">
        <v>106</v>
      </c>
      <c r="B31" s="18" t="s">
        <v>12</v>
      </c>
      <c r="C31" s="18">
        <v>39086</v>
      </c>
      <c r="D31" s="18">
        <v>129</v>
      </c>
      <c r="E31" s="12">
        <v>2.431332131954802</v>
      </c>
      <c r="F31" s="18" t="s">
        <v>13</v>
      </c>
      <c r="G31" s="12">
        <v>12665705.26</v>
      </c>
      <c r="H31" s="19">
        <v>44701</v>
      </c>
      <c r="I31" s="19">
        <v>44701</v>
      </c>
      <c r="J31" s="18" t="s">
        <v>0</v>
      </c>
      <c r="K31" s="20" t="s">
        <v>106</v>
      </c>
      <c r="L31" s="16" t="str">
        <f>_xlfn.IFNA(VLOOKUP(A31,'Covered Call ETF - ZWH (fix)'!A:A,1,0),"N")</f>
        <v>MSFT US Equity</v>
      </c>
      <c r="M31" s="69">
        <f>_xlfn.IFNA(VLOOKUP(A31,'Covered Call ETF - ZWH (fix)'!A:C,2,0),"")</f>
        <v>3.9957140128503674</v>
      </c>
      <c r="N31" s="18" t="s">
        <v>444</v>
      </c>
      <c r="O31" s="18" t="s">
        <v>234</v>
      </c>
      <c r="P31" s="18" t="s">
        <v>606</v>
      </c>
      <c r="Q31" s="12">
        <v>252.56</v>
      </c>
      <c r="R31" s="12">
        <v>39199279</v>
      </c>
      <c r="S31" s="12">
        <v>1888904608575.5999</v>
      </c>
      <c r="T31" s="12">
        <v>1872529.6085756</v>
      </c>
      <c r="U31" s="12">
        <v>0.9997624326892619</v>
      </c>
      <c r="V31" s="12">
        <v>0.98194489193597023</v>
      </c>
      <c r="W31" s="18" t="s">
        <v>590</v>
      </c>
      <c r="X31" s="18" t="s">
        <v>442</v>
      </c>
      <c r="Y31" s="18" t="s">
        <v>565</v>
      </c>
      <c r="Z31" s="12">
        <v>22.175226401177682</v>
      </c>
      <c r="AA31" s="12">
        <v>23.497743296262428</v>
      </c>
      <c r="AB31" s="12">
        <v>10.369132041931152</v>
      </c>
      <c r="AC31" s="12">
        <v>38.368600528443352</v>
      </c>
      <c r="AD31" s="12">
        <v>39.518900343642592</v>
      </c>
      <c r="AE31" s="12">
        <v>24.061546624220718</v>
      </c>
      <c r="AF31" s="12">
        <v>43.149574319358905</v>
      </c>
      <c r="AG31" s="12">
        <v>37.166419482255655</v>
      </c>
      <c r="AH31" s="12">
        <v>37.166419482255655</v>
      </c>
      <c r="AI31" s="12">
        <v>26.253748550937033</v>
      </c>
      <c r="AJ31" s="12">
        <v>-24.56578</v>
      </c>
      <c r="AK31" s="37">
        <f>_xlfn.IFNA(VLOOKUP(Y31,'Compare - ZDY&amp;ZWH'!$AD$1:$AE$12,2,0),0)</f>
        <v>10</v>
      </c>
      <c r="AL31" s="18">
        <f t="shared" si="0"/>
        <v>-1.9312288890760774</v>
      </c>
      <c r="AM31" s="18">
        <f t="shared" si="1"/>
        <v>0.34440679302545196</v>
      </c>
      <c r="AN31" s="18">
        <f t="shared" si="2"/>
        <v>-0.15010570718786168</v>
      </c>
      <c r="AO31" s="18">
        <f t="shared" si="6"/>
        <v>-0.95301967714281588</v>
      </c>
      <c r="AP31" s="18">
        <f t="shared" si="5"/>
        <v>2.749386573382044</v>
      </c>
      <c r="AQ31" s="18">
        <f t="shared" si="3"/>
        <v>0.77660583893383539</v>
      </c>
      <c r="AR31" s="18">
        <f t="shared" si="4"/>
        <v>17.011829390977269</v>
      </c>
    </row>
    <row r="32" spans="1:44" x14ac:dyDescent="0.2">
      <c r="A32" s="18" t="s">
        <v>97</v>
      </c>
      <c r="B32" s="18" t="s">
        <v>12</v>
      </c>
      <c r="C32" s="18">
        <v>18358</v>
      </c>
      <c r="D32" s="18">
        <v>61</v>
      </c>
      <c r="E32" s="12">
        <v>1.3512543924099092</v>
      </c>
      <c r="F32" s="18" t="s">
        <v>13</v>
      </c>
      <c r="G32" s="12">
        <v>7039182.2000000002</v>
      </c>
      <c r="H32" s="19">
        <v>44701</v>
      </c>
      <c r="I32" s="19">
        <v>44701</v>
      </c>
      <c r="J32" s="18" t="s">
        <v>0</v>
      </c>
      <c r="K32" s="20" t="s">
        <v>97</v>
      </c>
      <c r="L32" s="16" t="str">
        <f>_xlfn.IFNA(VLOOKUP(A32,'Covered Call ETF - ZWH (fix)'!A:A,1,0),"N")</f>
        <v>N</v>
      </c>
      <c r="M32" s="69" t="str">
        <f>_xlfn.IFNA(VLOOKUP(A32,'Covered Call ETF - ZWH (fix)'!A:C,2,0),"")</f>
        <v/>
      </c>
      <c r="N32" s="18" t="s">
        <v>455</v>
      </c>
      <c r="O32" s="18" t="s">
        <v>456</v>
      </c>
      <c r="P32" s="18" t="s">
        <v>601</v>
      </c>
      <c r="Q32" s="12">
        <v>298.85000000000002</v>
      </c>
      <c r="R32" s="12">
        <v>3129140</v>
      </c>
      <c r="S32" s="12">
        <v>283955184207.15002</v>
      </c>
      <c r="T32" s="12">
        <v>306358.98420715006</v>
      </c>
      <c r="U32" s="12">
        <v>1.2665216663878198</v>
      </c>
      <c r="V32" s="12">
        <v>1.3106423070961735</v>
      </c>
      <c r="W32" s="18" t="s">
        <v>446</v>
      </c>
      <c r="X32" s="18" t="s">
        <v>442</v>
      </c>
      <c r="Y32" s="18" t="s">
        <v>475</v>
      </c>
      <c r="Z32" s="12">
        <v>13.074780071162232</v>
      </c>
      <c r="AA32" s="12">
        <v>7.0821875126999974</v>
      </c>
      <c r="AB32" s="12">
        <v>14.865071296691895</v>
      </c>
      <c r="AC32" s="12">
        <v>-9.881008121155368</v>
      </c>
      <c r="AD32" s="12">
        <v>-9.8240469208211145</v>
      </c>
      <c r="AE32" s="12">
        <v>16.417238883346023</v>
      </c>
      <c r="AF32" s="12">
        <v>32.059720509830065</v>
      </c>
      <c r="AG32" s="12">
        <v>27.424416025673299</v>
      </c>
      <c r="AH32" s="12">
        <v>27.424416025673299</v>
      </c>
      <c r="AI32" s="12">
        <v>30.201372579408154</v>
      </c>
      <c r="AJ32" s="12">
        <v>9.0096129999999999</v>
      </c>
      <c r="AK32" s="37">
        <f>_xlfn.IFNA(VLOOKUP(Y32,'Compare - ZDY&amp;ZWH'!$AD$1:$AE$12,2,0),0)</f>
        <v>6</v>
      </c>
      <c r="AL32" s="18">
        <f t="shared" si="0"/>
        <v>-1.594486043371441</v>
      </c>
      <c r="AM32" s="18">
        <f t="shared" si="1"/>
        <v>1.0657459841136749</v>
      </c>
      <c r="AN32" s="18">
        <f t="shared" si="2"/>
        <v>-0.24712869745268731</v>
      </c>
      <c r="AO32" s="18">
        <f t="shared" si="6"/>
        <v>1.0061752735483838</v>
      </c>
      <c r="AP32" s="18">
        <f t="shared" si="5"/>
        <v>0.83513790112969932</v>
      </c>
      <c r="AQ32" s="18">
        <f t="shared" si="3"/>
        <v>-0.2782418673935011</v>
      </c>
      <c r="AR32" s="18">
        <f t="shared" si="4"/>
        <v>16.340296818807708</v>
      </c>
    </row>
    <row r="33" spans="1:44" x14ac:dyDescent="0.2">
      <c r="A33" s="18" t="s">
        <v>80</v>
      </c>
      <c r="B33" s="18" t="s">
        <v>12</v>
      </c>
      <c r="C33" s="18">
        <v>22070</v>
      </c>
      <c r="D33" s="18">
        <v>73</v>
      </c>
      <c r="E33" s="12">
        <v>0.54194596269795603</v>
      </c>
      <c r="F33" s="18" t="s">
        <v>13</v>
      </c>
      <c r="G33" s="12">
        <v>2823196.28</v>
      </c>
      <c r="H33" s="19">
        <v>44701</v>
      </c>
      <c r="I33" s="19">
        <v>44701</v>
      </c>
      <c r="J33" s="18" t="s">
        <v>0</v>
      </c>
      <c r="K33" s="20" t="s">
        <v>80</v>
      </c>
      <c r="L33" s="16" t="str">
        <f>_xlfn.IFNA(VLOOKUP(A33,'Covered Call ETF - ZWH (fix)'!A:A,1,0),"N")</f>
        <v>N</v>
      </c>
      <c r="M33" s="69" t="str">
        <f>_xlfn.IFNA(VLOOKUP(A33,'Covered Call ETF - ZWH (fix)'!A:C,2,0),"")</f>
        <v/>
      </c>
      <c r="N33" s="18" t="s">
        <v>461</v>
      </c>
      <c r="O33" s="18" t="s">
        <v>461</v>
      </c>
      <c r="P33" s="18" t="s">
        <v>526</v>
      </c>
      <c r="Q33" s="12">
        <v>99.7</v>
      </c>
      <c r="R33" s="12">
        <v>2925622</v>
      </c>
      <c r="S33" s="12">
        <v>51200354347.200005</v>
      </c>
      <c r="T33" s="12">
        <v>108159.45434720001</v>
      </c>
      <c r="U33" s="12">
        <v>3.2497492477432295</v>
      </c>
      <c r="V33" s="12">
        <v>3.1293880497082065</v>
      </c>
      <c r="W33" s="18" t="s">
        <v>446</v>
      </c>
      <c r="X33" s="18" t="s">
        <v>442</v>
      </c>
      <c r="Y33" s="18" t="s">
        <v>447</v>
      </c>
      <c r="Z33" s="12">
        <v>3.0411447980950896</v>
      </c>
      <c r="AA33" s="12">
        <v>9.275208692195573</v>
      </c>
      <c r="AB33" s="12">
        <v>5.4059128761291504</v>
      </c>
      <c r="AC33" s="12">
        <v>13.090314076632881</v>
      </c>
      <c r="AD33" s="12">
        <v>11.936936936936922</v>
      </c>
      <c r="AE33" s="12">
        <v>22.508155128669795</v>
      </c>
      <c r="AF33" s="12">
        <v>19.701444295178863</v>
      </c>
      <c r="AG33" s="12">
        <v>19.721174836329222</v>
      </c>
      <c r="AH33" s="12">
        <v>19.721174836329222</v>
      </c>
      <c r="AI33" s="12">
        <v>17.573842150801937</v>
      </c>
      <c r="AJ33" s="12">
        <v>13.922599999999999</v>
      </c>
      <c r="AK33" s="37">
        <f>_xlfn.IFNA(VLOOKUP(Y33,'Compare - ZDY&amp;ZWH'!$AD$1:$AE$12,2,0),0)</f>
        <v>4</v>
      </c>
      <c r="AL33" s="18">
        <f t="shared" si="0"/>
        <v>0.2687766071178177</v>
      </c>
      <c r="AM33" s="18">
        <f t="shared" si="1"/>
        <v>-0.45190389877541048</v>
      </c>
      <c r="AN33" s="18">
        <f t="shared" si="2"/>
        <v>-0.20434009559499419</v>
      </c>
      <c r="AO33" s="18">
        <f t="shared" si="6"/>
        <v>1.2928584204354956</v>
      </c>
      <c r="AP33" s="18">
        <f t="shared" si="5"/>
        <v>-0.12198643499647292</v>
      </c>
      <c r="AQ33" s="18">
        <f t="shared" si="3"/>
        <v>-1.112335833391384</v>
      </c>
      <c r="AR33" s="18">
        <f t="shared" si="4"/>
        <v>15.107173573518917</v>
      </c>
    </row>
    <row r="34" spans="1:44" x14ac:dyDescent="0.2">
      <c r="A34" s="18" t="s">
        <v>28</v>
      </c>
      <c r="B34" s="18" t="s">
        <v>12</v>
      </c>
      <c r="C34" s="18">
        <v>16852</v>
      </c>
      <c r="D34" s="18">
        <v>56</v>
      </c>
      <c r="E34" s="12">
        <v>0.39766812636675453</v>
      </c>
      <c r="F34" s="18" t="s">
        <v>13</v>
      </c>
      <c r="G34" s="12">
        <v>2071599.85</v>
      </c>
      <c r="H34" s="19">
        <v>44701</v>
      </c>
      <c r="I34" s="19">
        <v>44701</v>
      </c>
      <c r="J34" s="18" t="s">
        <v>0</v>
      </c>
      <c r="K34" s="20" t="s">
        <v>28</v>
      </c>
      <c r="L34" s="16" t="str">
        <f>_xlfn.IFNA(VLOOKUP(A34,'Covered Call ETF - ZWH (fix)'!A:A,1,0),"N")</f>
        <v>N</v>
      </c>
      <c r="M34" s="69" t="str">
        <f>_xlfn.IFNA(VLOOKUP(A34,'Covered Call ETF - ZWH (fix)'!A:C,2,0),"")</f>
        <v/>
      </c>
      <c r="N34" s="18" t="s">
        <v>461</v>
      </c>
      <c r="O34" s="18" t="s">
        <v>461</v>
      </c>
      <c r="P34" s="18" t="s">
        <v>516</v>
      </c>
      <c r="Q34" s="12">
        <v>95.81</v>
      </c>
      <c r="R34" s="12">
        <v>2400453</v>
      </c>
      <c r="S34" s="12">
        <v>33944998009.779999</v>
      </c>
      <c r="T34" s="12">
        <v>72645.99800978</v>
      </c>
      <c r="U34" s="12">
        <v>3.3608182861914204</v>
      </c>
      <c r="V34" s="12">
        <v>3.2981944325547317</v>
      </c>
      <c r="W34" s="18" t="s">
        <v>460</v>
      </c>
      <c r="X34" s="18" t="s">
        <v>442</v>
      </c>
      <c r="Y34" s="18" t="s">
        <v>447</v>
      </c>
      <c r="Z34" s="12">
        <v>2.426290901012409</v>
      </c>
      <c r="AA34" s="12">
        <v>6.1171925305859629</v>
      </c>
      <c r="AB34" s="12">
        <v>2.459078311920166</v>
      </c>
      <c r="AC34" s="12">
        <v>22.252497729336966</v>
      </c>
      <c r="AD34" s="12">
        <v>17.32522796352583</v>
      </c>
      <c r="AE34" s="12">
        <v>24.547677261613693</v>
      </c>
      <c r="AF34" s="12">
        <v>17.727488557681504</v>
      </c>
      <c r="AG34" s="12">
        <v>19.50766062471298</v>
      </c>
      <c r="AH34" s="12">
        <v>19.50766062471298</v>
      </c>
      <c r="AI34" s="12">
        <v>18.057920141381544</v>
      </c>
      <c r="AJ34" s="12">
        <v>14.32321</v>
      </c>
      <c r="AK34" s="37">
        <f>_xlfn.IFNA(VLOOKUP(Y34,'Compare - ZDY&amp;ZWH'!$AD$1:$AE$12,2,0),0)</f>
        <v>4</v>
      </c>
      <c r="AL34" s="18">
        <f t="shared" ref="AL34:AL65" si="7">(V34-V$104)/V$105</f>
        <v>0.44171481445096628</v>
      </c>
      <c r="AM34" s="18">
        <f t="shared" ref="AM34:AM65" si="8">(AB34-AB$104)/AB$105</f>
        <v>-0.92470104757284122</v>
      </c>
      <c r="AN34" s="18">
        <f t="shared" ref="AN34:AN65" si="9">(AD34-AD$104)/AD$105</f>
        <v>-0.19374510407544038</v>
      </c>
      <c r="AO34" s="18">
        <f t="shared" si="6"/>
        <v>1.3162348583284609</v>
      </c>
      <c r="AP34" s="18">
        <f t="shared" si="5"/>
        <v>-0.12198643499647292</v>
      </c>
      <c r="AQ34" s="18">
        <f t="shared" ref="AQ34:AQ65" si="10">(AG34-AG$104)/AG$105</f>
        <v>-1.1354547921759353</v>
      </c>
      <c r="AR34" s="18">
        <f t="shared" ref="AR34:AR65" si="11">AK34+20*(AL34+AO34+AP34)+10*(AM34+AN34+AQ34)</f>
        <v>14.180255317416915</v>
      </c>
    </row>
    <row r="35" spans="1:44" x14ac:dyDescent="0.2">
      <c r="A35" s="18" t="s">
        <v>27</v>
      </c>
      <c r="B35" s="18" t="s">
        <v>12</v>
      </c>
      <c r="C35" s="18">
        <v>15517</v>
      </c>
      <c r="D35" s="18">
        <v>51</v>
      </c>
      <c r="E35" s="12">
        <v>0.49048788962310691</v>
      </c>
      <c r="F35" s="18" t="s">
        <v>13</v>
      </c>
      <c r="G35" s="12">
        <v>2555132.21</v>
      </c>
      <c r="H35" s="19">
        <v>44701</v>
      </c>
      <c r="I35" s="19">
        <v>44701</v>
      </c>
      <c r="J35" s="18" t="s">
        <v>0</v>
      </c>
      <c r="K35" s="20" t="s">
        <v>27</v>
      </c>
      <c r="L35" s="16" t="str">
        <f>_xlfn.IFNA(VLOOKUP(A35,'Covered Call ETF - ZWH (fix)'!A:A,1,0),"N")</f>
        <v>N</v>
      </c>
      <c r="M35" s="69" t="str">
        <f>_xlfn.IFNA(VLOOKUP(A35,'Covered Call ETF - ZWH (fix)'!A:C,2,0),"")</f>
        <v/>
      </c>
      <c r="N35" s="18" t="s">
        <v>498</v>
      </c>
      <c r="O35" s="18" t="s">
        <v>456</v>
      </c>
      <c r="P35" s="18" t="s">
        <v>499</v>
      </c>
      <c r="Q35" s="12">
        <v>128.34</v>
      </c>
      <c r="R35" s="12">
        <v>2110672</v>
      </c>
      <c r="S35" s="12">
        <v>43241017771.620003</v>
      </c>
      <c r="T35" s="12">
        <v>54082.017771620005</v>
      </c>
      <c r="U35" s="12">
        <v>3.6325385694249648</v>
      </c>
      <c r="V35" s="12">
        <v>3.6156782252673541</v>
      </c>
      <c r="W35" s="18" t="s">
        <v>500</v>
      </c>
      <c r="X35" s="18" t="s">
        <v>442</v>
      </c>
      <c r="Y35" s="18" t="s">
        <v>452</v>
      </c>
      <c r="Z35" s="12">
        <v>9.7665608111872526</v>
      </c>
      <c r="AA35" s="12">
        <v>-17.045993361782834</v>
      </c>
      <c r="AB35" s="12">
        <v>4.3566527366638184</v>
      </c>
      <c r="AC35" s="12">
        <v>-22.874149659863946</v>
      </c>
      <c r="AD35" s="12">
        <v>-22.028985507246382</v>
      </c>
      <c r="AE35" s="12">
        <v>-31.409235668789808</v>
      </c>
      <c r="AF35" s="12">
        <v>35.790727926434144</v>
      </c>
      <c r="AG35" s="12">
        <v>26.776430059719207</v>
      </c>
      <c r="AH35" s="12">
        <v>26.776430059719207</v>
      </c>
      <c r="AI35" s="12">
        <v>19.885549507644164</v>
      </c>
      <c r="AJ35" s="12">
        <v>-9.3974480000000007</v>
      </c>
      <c r="AK35" s="37">
        <f>_xlfn.IFNA(VLOOKUP(Y35,'Compare - ZDY&amp;ZWH'!$AD$1:$AE$12,2,0),0)</f>
        <v>5</v>
      </c>
      <c r="AL35" s="18">
        <f t="shared" si="7"/>
        <v>0.76696956514939374</v>
      </c>
      <c r="AM35" s="18">
        <f t="shared" si="8"/>
        <v>-0.62024969202463809</v>
      </c>
      <c r="AN35" s="18">
        <f t="shared" si="9"/>
        <v>-0.27112725658428488</v>
      </c>
      <c r="AO35" s="18">
        <f t="shared" si="6"/>
        <v>-6.7915533616997981E-2</v>
      </c>
      <c r="AP35" s="18">
        <f t="shared" si="5"/>
        <v>0.35657573306661322</v>
      </c>
      <c r="AQ35" s="18">
        <f t="shared" si="10"/>
        <v>-0.34840469508754596</v>
      </c>
      <c r="AR35" s="18">
        <f t="shared" si="11"/>
        <v>13.714778855015489</v>
      </c>
    </row>
    <row r="36" spans="1:44" x14ac:dyDescent="0.2">
      <c r="A36" s="18" t="s">
        <v>104</v>
      </c>
      <c r="B36" s="18" t="s">
        <v>12</v>
      </c>
      <c r="C36" s="18">
        <v>74655</v>
      </c>
      <c r="D36" s="18">
        <v>247</v>
      </c>
      <c r="E36" s="12">
        <v>0.83993076464427496</v>
      </c>
      <c r="F36" s="18" t="s">
        <v>13</v>
      </c>
      <c r="G36" s="12">
        <v>4375508.95</v>
      </c>
      <c r="H36" s="19">
        <v>44701</v>
      </c>
      <c r="I36" s="19">
        <v>44701</v>
      </c>
      <c r="J36" s="18" t="s">
        <v>0</v>
      </c>
      <c r="K36" s="20" t="s">
        <v>104</v>
      </c>
      <c r="L36" s="16" t="str">
        <f>_xlfn.IFNA(VLOOKUP(A36,'Covered Call ETF - ZWH (fix)'!A:A,1,0),"N")</f>
        <v>N</v>
      </c>
      <c r="M36" s="69" t="str">
        <f>_xlfn.IFNA(VLOOKUP(A36,'Covered Call ETF - ZWH (fix)'!A:C,2,0),"")</f>
        <v/>
      </c>
      <c r="N36" s="18" t="s">
        <v>448</v>
      </c>
      <c r="O36" s="18" t="s">
        <v>449</v>
      </c>
      <c r="P36" s="18" t="s">
        <v>469</v>
      </c>
      <c r="Q36" s="12">
        <v>45.68</v>
      </c>
      <c r="R36" s="12">
        <v>9730275</v>
      </c>
      <c r="S36" s="12">
        <v>60818986769.280006</v>
      </c>
      <c r="T36" s="12">
        <v>539461.98676928005</v>
      </c>
      <c r="U36" s="12">
        <v>4.3826619964973732</v>
      </c>
      <c r="V36" s="12">
        <v>4.203152270325428</v>
      </c>
      <c r="W36" s="18" t="s">
        <v>470</v>
      </c>
      <c r="X36" s="18" t="s">
        <v>442</v>
      </c>
      <c r="Y36" s="18" t="s">
        <v>447</v>
      </c>
      <c r="Z36" s="12">
        <v>1.2016776007144498</v>
      </c>
      <c r="AB36" s="12">
        <v>5.8267374038696289</v>
      </c>
      <c r="AC36" s="12">
        <v>43.685854529228024</v>
      </c>
      <c r="AD36" s="12">
        <v>45.016077170418008</v>
      </c>
      <c r="AE36" s="12">
        <v>12.50377529447297</v>
      </c>
      <c r="AF36" s="12">
        <v>25.918141585137207</v>
      </c>
      <c r="AG36" s="12">
        <v>32.820758245099832</v>
      </c>
      <c r="AH36" s="12">
        <v>32.820758245099832</v>
      </c>
      <c r="AI36" s="12">
        <v>29.97599616874076</v>
      </c>
      <c r="AJ36" s="12">
        <v>-20.58982</v>
      </c>
      <c r="AK36" s="37">
        <f>_xlfn.IFNA(VLOOKUP(Y36,'Compare - ZDY&amp;ZWH'!$AD$1:$AE$12,2,0),0)</f>
        <v>4</v>
      </c>
      <c r="AL36" s="18">
        <f t="shared" si="7"/>
        <v>1.3688230406750557</v>
      </c>
      <c r="AM36" s="18">
        <f t="shared" si="8"/>
        <v>-0.38438581028945862</v>
      </c>
      <c r="AN36" s="18">
        <f t="shared" si="9"/>
        <v>-0.13929661362298718</v>
      </c>
      <c r="AO36" s="18">
        <f t="shared" si="6"/>
        <v>-0.72101403074129256</v>
      </c>
      <c r="AP36" s="18">
        <f t="shared" ref="AP36:AP67" si="12">(AK36-AK$104)/AK$105</f>
        <v>-0.12198643499647292</v>
      </c>
      <c r="AQ36" s="18">
        <f t="shared" si="10"/>
        <v>0.30606496826804142</v>
      </c>
      <c r="AR36" s="18">
        <f t="shared" si="11"/>
        <v>12.340276942301761</v>
      </c>
    </row>
    <row r="37" spans="1:44" s="61" customFormat="1" x14ac:dyDescent="0.2">
      <c r="A37" s="61" t="s">
        <v>101</v>
      </c>
      <c r="B37" s="61" t="s">
        <v>12</v>
      </c>
      <c r="C37" s="61">
        <v>68085</v>
      </c>
      <c r="D37" s="61">
        <v>225</v>
      </c>
      <c r="E37" s="64">
        <v>2.377691677313801</v>
      </c>
      <c r="F37" s="61" t="s">
        <v>13</v>
      </c>
      <c r="G37" s="64">
        <v>12386272.359999999</v>
      </c>
      <c r="H37" s="65">
        <v>44701</v>
      </c>
      <c r="I37" s="65">
        <v>44701</v>
      </c>
      <c r="J37" s="61" t="s">
        <v>0</v>
      </c>
      <c r="K37" s="66" t="s">
        <v>101</v>
      </c>
      <c r="L37" s="67" t="str">
        <f>_xlfn.IFNA(VLOOKUP(A37,'Covered Call ETF - ZWH (fix)'!A:A,1,0),"N")</f>
        <v>PG US Equity</v>
      </c>
      <c r="M37" s="70">
        <f>_xlfn.IFNA(VLOOKUP(A37,'Covered Call ETF - ZWH (fix)'!A:C,2,0),"")</f>
        <v>3.7870674641621234</v>
      </c>
      <c r="N37" s="61" t="s">
        <v>498</v>
      </c>
      <c r="O37" s="61" t="s">
        <v>456</v>
      </c>
      <c r="P37" s="61" t="s">
        <v>560</v>
      </c>
      <c r="Q37" s="64">
        <v>141.79</v>
      </c>
      <c r="R37" s="64">
        <v>7786869</v>
      </c>
      <c r="S37" s="64">
        <v>340196299085.38995</v>
      </c>
      <c r="T37" s="64">
        <v>379683.29908538994</v>
      </c>
      <c r="U37" s="64">
        <v>2.5530714436843218</v>
      </c>
      <c r="V37" s="64">
        <v>2.5773951679960163</v>
      </c>
      <c r="W37" s="61" t="s">
        <v>493</v>
      </c>
      <c r="X37" s="61" t="s">
        <v>442</v>
      </c>
      <c r="Y37" s="61" t="s">
        <v>485</v>
      </c>
      <c r="Z37" s="64">
        <v>12.317559442182324</v>
      </c>
      <c r="AA37" s="64">
        <v>10.405476566614007</v>
      </c>
      <c r="AB37" s="64">
        <v>6.7294025421142578</v>
      </c>
      <c r="AC37" s="64">
        <v>9.8180701619712902</v>
      </c>
      <c r="AD37" s="64">
        <v>10.916179337231979</v>
      </c>
      <c r="AE37" s="64">
        <v>8.7508722958827629</v>
      </c>
      <c r="AF37" s="64">
        <v>27.25411271885833</v>
      </c>
      <c r="AG37" s="64">
        <v>24.584684211550918</v>
      </c>
      <c r="AH37" s="64">
        <v>24.584684211550918</v>
      </c>
      <c r="AI37" s="64">
        <v>17.648844471718032</v>
      </c>
      <c r="AJ37" s="64">
        <v>-12.365869999999999</v>
      </c>
      <c r="AK37" s="68">
        <f>_xlfn.IFNA(VLOOKUP(Y37,'Compare - ZDY&amp;ZWH'!$AD$1:$AE$12,2,0),0)</f>
        <v>7</v>
      </c>
      <c r="AL37" s="61">
        <f t="shared" si="7"/>
        <v>-0.29672724299877118</v>
      </c>
      <c r="AM37" s="61">
        <f t="shared" si="8"/>
        <v>-0.23956006782520237</v>
      </c>
      <c r="AN37" s="61">
        <f t="shared" si="9"/>
        <v>-0.2063472102922195</v>
      </c>
      <c r="AO37" s="61">
        <f t="shared" ref="AO37:AO68" si="13">(AJ37-AJ$104)/AJ$105</f>
        <v>-0.24112921406209864</v>
      </c>
      <c r="AP37" s="18">
        <f t="shared" si="12"/>
        <v>1.3137000691927856</v>
      </c>
      <c r="AQ37" s="61">
        <f t="shared" si="10"/>
        <v>-0.58572323958371597</v>
      </c>
      <c r="AR37" s="18">
        <f t="shared" si="11"/>
        <v>12.200567065626936</v>
      </c>
    </row>
    <row r="38" spans="1:44" x14ac:dyDescent="0.2">
      <c r="A38" s="18" t="s">
        <v>73</v>
      </c>
      <c r="B38" s="18" t="s">
        <v>12</v>
      </c>
      <c r="C38" s="18">
        <v>10335</v>
      </c>
      <c r="D38" s="18">
        <v>34</v>
      </c>
      <c r="E38" s="12">
        <v>0.39546512233974723</v>
      </c>
      <c r="F38" s="18" t="s">
        <v>13</v>
      </c>
      <c r="G38" s="12">
        <v>2060123.59</v>
      </c>
      <c r="H38" s="19">
        <v>44701</v>
      </c>
      <c r="I38" s="19">
        <v>44701</v>
      </c>
      <c r="J38" s="18" t="s">
        <v>0</v>
      </c>
      <c r="K38" s="20" t="s">
        <v>73</v>
      </c>
      <c r="L38" s="16" t="str">
        <f>_xlfn.IFNA(VLOOKUP(A38,'Covered Call ETF - ZWH (fix)'!A:A,1,0),"N")</f>
        <v>TGT US Equity</v>
      </c>
      <c r="M38" s="69">
        <f>_xlfn.IFNA(VLOOKUP(A38,'Covered Call ETF - ZWH (fix)'!A:C,2,0),"")</f>
        <v>1.4419330373316013</v>
      </c>
      <c r="N38" s="18" t="s">
        <v>465</v>
      </c>
      <c r="O38" s="18" t="s">
        <v>466</v>
      </c>
      <c r="P38" s="18" t="s">
        <v>577</v>
      </c>
      <c r="Q38" s="12">
        <v>155.36000000000001</v>
      </c>
      <c r="R38" s="12">
        <v>12300170</v>
      </c>
      <c r="S38" s="12">
        <v>72037901340.960022</v>
      </c>
      <c r="T38" s="12">
        <v>85788.901340960016</v>
      </c>
      <c r="U38" s="12">
        <v>2.6821575695159625</v>
      </c>
      <c r="V38" s="12">
        <v>2.3167513383310179</v>
      </c>
      <c r="W38" s="18" t="s">
        <v>446</v>
      </c>
      <c r="X38" s="18" t="s">
        <v>442</v>
      </c>
      <c r="Y38" s="18" t="s">
        <v>452</v>
      </c>
      <c r="Z38" s="12">
        <v>11.564162545773987</v>
      </c>
      <c r="AA38" s="12">
        <v>28.005566855797024</v>
      </c>
      <c r="AB38" s="12">
        <v>12.03511905670166</v>
      </c>
      <c r="AC38" s="12">
        <v>59.020146520146518</v>
      </c>
      <c r="AD38" s="12">
        <v>63.188073394495412</v>
      </c>
      <c r="AE38" s="12">
        <v>-35.487557135601826</v>
      </c>
      <c r="AF38" s="12">
        <v>90.645051866900275</v>
      </c>
      <c r="AG38" s="12">
        <v>61.333202621895687</v>
      </c>
      <c r="AH38" s="12">
        <v>61.333202621895687</v>
      </c>
      <c r="AI38" s="12">
        <v>36.849091417800587</v>
      </c>
      <c r="AJ38" s="12">
        <v>-32.298990000000003</v>
      </c>
      <c r="AK38" s="37">
        <f>_xlfn.IFNA(VLOOKUP(Y38,'Compare - ZDY&amp;ZWH'!$AD$1:$AE$12,2,0),0)</f>
        <v>5</v>
      </c>
      <c r="AL38" s="18">
        <f t="shared" si="7"/>
        <v>-0.56375077548979524</v>
      </c>
      <c r="AM38" s="18">
        <f t="shared" si="8"/>
        <v>0.61170171350853431</v>
      </c>
      <c r="AN38" s="18">
        <f t="shared" si="9"/>
        <v>-0.10356503473509861</v>
      </c>
      <c r="AO38" s="18">
        <f t="shared" si="13"/>
        <v>-1.4042687804559091</v>
      </c>
      <c r="AP38" s="18">
        <f t="shared" si="12"/>
        <v>0.35657573306661322</v>
      </c>
      <c r="AQ38" s="18">
        <f t="shared" si="10"/>
        <v>3.3933443648204311</v>
      </c>
      <c r="AR38" s="18">
        <f t="shared" si="11"/>
        <v>11.785933978356852</v>
      </c>
    </row>
    <row r="39" spans="1:44" x14ac:dyDescent="0.2">
      <c r="A39" s="18" t="s">
        <v>72</v>
      </c>
      <c r="B39" s="18" t="s">
        <v>12</v>
      </c>
      <c r="C39" s="18">
        <v>12615</v>
      </c>
      <c r="D39" s="18">
        <v>42</v>
      </c>
      <c r="E39" s="12">
        <v>0.95323746561451395</v>
      </c>
      <c r="F39" s="18" t="s">
        <v>13</v>
      </c>
      <c r="G39" s="12">
        <v>4965765.32</v>
      </c>
      <c r="H39" s="19">
        <v>44701</v>
      </c>
      <c r="I39" s="19">
        <v>44701</v>
      </c>
      <c r="J39" s="18" t="s">
        <v>0</v>
      </c>
      <c r="K39" s="20" t="s">
        <v>72</v>
      </c>
      <c r="L39" s="16" t="str">
        <f>_xlfn.IFNA(VLOOKUP(A39,'Covered Call ETF - ZWH (fix)'!A:A,1,0),"N")</f>
        <v>N</v>
      </c>
      <c r="M39" s="69" t="str">
        <f>_xlfn.IFNA(VLOOKUP(A39,'Covered Call ETF - ZWH (fix)'!A:C,2,0),"")</f>
        <v/>
      </c>
      <c r="N39" s="18" t="s">
        <v>448</v>
      </c>
      <c r="O39" s="18" t="s">
        <v>449</v>
      </c>
      <c r="P39" s="18" t="s">
        <v>559</v>
      </c>
      <c r="Q39" s="12">
        <v>306.8</v>
      </c>
      <c r="R39" s="12">
        <v>2201054</v>
      </c>
      <c r="S39" s="12">
        <v>109849188066.8</v>
      </c>
      <c r="T39" s="12">
        <v>1422661.1880668001</v>
      </c>
      <c r="U39" s="12">
        <v>2.8324641460234679</v>
      </c>
      <c r="V39" s="12">
        <v>2.6076469246064082</v>
      </c>
      <c r="W39" s="18" t="s">
        <v>458</v>
      </c>
      <c r="X39" s="18" t="s">
        <v>442</v>
      </c>
      <c r="Y39" s="18" t="s">
        <v>443</v>
      </c>
      <c r="Z39" s="12">
        <v>1.2963037908480455</v>
      </c>
      <c r="AA39" s="12">
        <v>47.924464818942674</v>
      </c>
      <c r="AB39" s="12">
        <v>31.339698791503906</v>
      </c>
      <c r="AC39" s="12">
        <v>128.72396659266306</v>
      </c>
      <c r="AD39" s="12">
        <v>141.28437025189925</v>
      </c>
      <c r="AE39" s="12">
        <v>81.304586514947346</v>
      </c>
      <c r="AF39" s="12">
        <v>32.610648014275441</v>
      </c>
      <c r="AG39" s="12">
        <v>30.807565471366257</v>
      </c>
      <c r="AH39" s="12">
        <v>30.807565471366257</v>
      </c>
      <c r="AI39" s="12">
        <v>27.628057201449082</v>
      </c>
      <c r="AJ39" s="12">
        <v>-19.312609999999999</v>
      </c>
      <c r="AK39" s="37">
        <f>_xlfn.IFNA(VLOOKUP(Y39,'Compare - ZDY&amp;ZWH'!$AD$1:$AE$12,2,0),0)</f>
        <v>3</v>
      </c>
      <c r="AL39" s="18">
        <f t="shared" si="7"/>
        <v>-0.26573502298516877</v>
      </c>
      <c r="AM39" s="18">
        <f t="shared" si="8"/>
        <v>3.7089744169720067</v>
      </c>
      <c r="AN39" s="18">
        <f t="shared" si="9"/>
        <v>4.9995639480480775E-2</v>
      </c>
      <c r="AO39" s="18">
        <f t="shared" si="13"/>
        <v>-0.64648613517883979</v>
      </c>
      <c r="AP39" s="18">
        <f t="shared" si="12"/>
        <v>-0.60054860305955904</v>
      </c>
      <c r="AQ39" s="18">
        <f t="shared" si="10"/>
        <v>8.8079849577411704E-2</v>
      </c>
      <c r="AR39" s="18">
        <f t="shared" si="11"/>
        <v>11.215103835827641</v>
      </c>
    </row>
    <row r="40" spans="1:44" x14ac:dyDescent="0.2">
      <c r="A40" s="18" t="s">
        <v>23</v>
      </c>
      <c r="B40" s="18" t="s">
        <v>12</v>
      </c>
      <c r="C40" s="18">
        <v>21950</v>
      </c>
      <c r="D40" s="18">
        <v>73</v>
      </c>
      <c r="E40" s="12">
        <v>0.84326084192196926</v>
      </c>
      <c r="F40" s="18" t="s">
        <v>13</v>
      </c>
      <c r="G40" s="12">
        <v>4392856.55</v>
      </c>
      <c r="H40" s="19">
        <v>44701</v>
      </c>
      <c r="I40" s="19">
        <v>44701</v>
      </c>
      <c r="J40" s="18" t="s">
        <v>0</v>
      </c>
      <c r="K40" s="20" t="s">
        <v>23</v>
      </c>
      <c r="L40" s="16" t="str">
        <f>_xlfn.IFNA(VLOOKUP(A40,'Covered Call ETF - ZWH (fix)'!A:A,1,0),"N")</f>
        <v>N</v>
      </c>
      <c r="M40" s="69" t="str">
        <f>_xlfn.IFNA(VLOOKUP(A40,'Covered Call ETF - ZWH (fix)'!A:C,2,0),"")</f>
        <v/>
      </c>
      <c r="N40" s="18" t="s">
        <v>448</v>
      </c>
      <c r="O40" s="18" t="s">
        <v>449</v>
      </c>
      <c r="P40" s="18" t="s">
        <v>482</v>
      </c>
      <c r="Q40" s="12">
        <v>155.97999999999999</v>
      </c>
      <c r="R40" s="12">
        <v>2014476</v>
      </c>
      <c r="S40" s="12">
        <v>64510326788.82</v>
      </c>
      <c r="T40" s="12">
        <v>555292.36678882001</v>
      </c>
      <c r="U40" s="12">
        <v>3.8216438004872422</v>
      </c>
      <c r="V40" s="12">
        <v>3.8466470060264135</v>
      </c>
      <c r="W40" s="18" t="s">
        <v>483</v>
      </c>
      <c r="X40" s="18" t="s">
        <v>442</v>
      </c>
      <c r="Y40" s="18" t="s">
        <v>447</v>
      </c>
      <c r="Z40" s="12">
        <v>1.039718015871453</v>
      </c>
      <c r="AB40" s="12">
        <v>11.376072883605957</v>
      </c>
      <c r="AC40" s="12">
        <v>-24.517759744578953</v>
      </c>
      <c r="AD40" s="12">
        <v>100.32281004709576</v>
      </c>
      <c r="AE40" s="12">
        <v>54.840094440867141</v>
      </c>
      <c r="AF40" s="12">
        <v>25.463720791095966</v>
      </c>
      <c r="AG40" s="12">
        <v>29.710062608109133</v>
      </c>
      <c r="AH40" s="12">
        <v>29.710062608109133</v>
      </c>
      <c r="AI40" s="12">
        <v>27.57091527876009</v>
      </c>
      <c r="AJ40" s="12">
        <v>-21.121860000000002</v>
      </c>
      <c r="AK40" s="37">
        <f>_xlfn.IFNA(VLOOKUP(Y40,'Compare - ZDY&amp;ZWH'!$AD$1:$AE$12,2,0),0)</f>
        <v>4</v>
      </c>
      <c r="AL40" s="18">
        <f t="shared" si="7"/>
        <v>1.0035917012371642</v>
      </c>
      <c r="AM40" s="18">
        <f t="shared" si="8"/>
        <v>0.50596277744812213</v>
      </c>
      <c r="AN40" s="18">
        <f t="shared" si="9"/>
        <v>-3.0547037382376713E-2</v>
      </c>
      <c r="AO40" s="18">
        <f t="shared" si="13"/>
        <v>-0.75205968615821506</v>
      </c>
      <c r="AP40" s="18">
        <f t="shared" si="12"/>
        <v>-0.12198643499647292</v>
      </c>
      <c r="AQ40" s="18">
        <f t="shared" si="10"/>
        <v>-3.0755909735755173E-2</v>
      </c>
      <c r="AR40" s="18">
        <f t="shared" si="11"/>
        <v>11.037509904949427</v>
      </c>
    </row>
    <row r="41" spans="1:44" x14ac:dyDescent="0.2">
      <c r="A41" s="18" t="s">
        <v>48</v>
      </c>
      <c r="B41" s="18" t="s">
        <v>12</v>
      </c>
      <c r="C41" s="18">
        <v>6552</v>
      </c>
      <c r="D41" s="18">
        <v>22</v>
      </c>
      <c r="E41" s="12">
        <v>0.25837520893896349</v>
      </c>
      <c r="F41" s="18" t="s">
        <v>13</v>
      </c>
      <c r="G41" s="12">
        <v>1345971.7</v>
      </c>
      <c r="H41" s="19">
        <v>44701</v>
      </c>
      <c r="I41" s="19">
        <v>44701</v>
      </c>
      <c r="J41" s="18" t="s">
        <v>0</v>
      </c>
      <c r="K41" s="20" t="s">
        <v>48</v>
      </c>
      <c r="L41" s="16" t="str">
        <f>_xlfn.IFNA(VLOOKUP(A41,'Covered Call ETF - ZWH (fix)'!A:A,1,0),"N")</f>
        <v>N</v>
      </c>
      <c r="M41" s="69" t="str">
        <f>_xlfn.IFNA(VLOOKUP(A41,'Covered Call ETF - ZWH (fix)'!A:C,2,0),"")</f>
        <v/>
      </c>
      <c r="N41" s="18" t="s">
        <v>461</v>
      </c>
      <c r="O41" s="18" t="s">
        <v>461</v>
      </c>
      <c r="P41" s="18" t="s">
        <v>537</v>
      </c>
      <c r="Q41" s="12">
        <v>160.11000000000001</v>
      </c>
      <c r="R41" s="12">
        <v>1568303</v>
      </c>
      <c r="S41" s="12">
        <v>50323330320.300003</v>
      </c>
      <c r="T41" s="12">
        <v>90308.3313203</v>
      </c>
      <c r="U41" s="12">
        <v>2.9617138217475483</v>
      </c>
      <c r="V41" s="12">
        <v>2.860533335648026</v>
      </c>
      <c r="W41" s="18" t="s">
        <v>538</v>
      </c>
      <c r="X41" s="18" t="s">
        <v>442</v>
      </c>
      <c r="Y41" s="18" t="s">
        <v>443</v>
      </c>
      <c r="Z41" s="12">
        <v>1.4655709912219863</v>
      </c>
      <c r="AA41" s="12">
        <v>-24.439252336448597</v>
      </c>
      <c r="AB41" s="12">
        <v>6.7645783424377441</v>
      </c>
      <c r="AC41" s="12">
        <v>-66.488685481820497</v>
      </c>
      <c r="AD41" s="12">
        <v>-38.712630672883613</v>
      </c>
      <c r="AE41" s="12">
        <v>43.741007194244602</v>
      </c>
      <c r="AF41" s="12">
        <v>21.600454400950124</v>
      </c>
      <c r="AG41" s="12">
        <v>20.936555898793184</v>
      </c>
      <c r="AH41" s="12">
        <v>20.936555898793184</v>
      </c>
      <c r="AI41" s="12">
        <v>20.344844961117232</v>
      </c>
      <c r="AJ41" s="12">
        <v>21.911100000000001</v>
      </c>
      <c r="AK41" s="37">
        <f>_xlfn.IFNA(VLOOKUP(Y41,'Compare - ZDY&amp;ZWH'!$AD$1:$AE$12,2,0),0)</f>
        <v>3</v>
      </c>
      <c r="AL41" s="18">
        <f t="shared" si="7"/>
        <v>-6.6587851854831648E-3</v>
      </c>
      <c r="AM41" s="18">
        <f t="shared" si="8"/>
        <v>-0.2339163787285678</v>
      </c>
      <c r="AN41" s="18">
        <f t="shared" si="9"/>
        <v>-0.3039322922018714</v>
      </c>
      <c r="AO41" s="18">
        <f t="shared" si="13"/>
        <v>1.7590042333406983</v>
      </c>
      <c r="AP41" s="18">
        <f t="shared" si="12"/>
        <v>-0.60054860305955904</v>
      </c>
      <c r="AQ41" s="18">
        <f t="shared" si="10"/>
        <v>-0.98073642144624085</v>
      </c>
      <c r="AR41" s="18">
        <f t="shared" si="11"/>
        <v>10.850085978146325</v>
      </c>
    </row>
    <row r="42" spans="1:44" x14ac:dyDescent="0.2">
      <c r="A42" s="18" t="s">
        <v>18</v>
      </c>
      <c r="B42" s="18" t="s">
        <v>12</v>
      </c>
      <c r="C42" s="18">
        <v>15765</v>
      </c>
      <c r="D42" s="18">
        <v>52</v>
      </c>
      <c r="E42" s="12">
        <v>0.76810866702398373</v>
      </c>
      <c r="F42" s="18" t="s">
        <v>13</v>
      </c>
      <c r="G42" s="12">
        <v>4001361.17</v>
      </c>
      <c r="H42" s="19">
        <v>44701</v>
      </c>
      <c r="I42" s="19">
        <v>44701</v>
      </c>
      <c r="J42" s="18" t="s">
        <v>0</v>
      </c>
      <c r="K42" s="20" t="s">
        <v>18</v>
      </c>
      <c r="L42" s="16" t="str">
        <f>_xlfn.IFNA(VLOOKUP(A42,'Covered Call ETF - ZWH (fix)'!A:A,1,0),"N")</f>
        <v>CAT US Equity</v>
      </c>
      <c r="M42" s="69">
        <f>_xlfn.IFNA(VLOOKUP(A42,'Covered Call ETF - ZWH (fix)'!A:C,2,0),"")</f>
        <v>2.0684162257738263</v>
      </c>
      <c r="N42" s="18" t="s">
        <v>471</v>
      </c>
      <c r="O42" s="18" t="s">
        <v>472</v>
      </c>
      <c r="P42" s="18" t="s">
        <v>582</v>
      </c>
      <c r="Q42" s="12">
        <v>197.82</v>
      </c>
      <c r="R42" s="12">
        <v>5404500</v>
      </c>
      <c r="S42" s="12">
        <v>105512126775.3</v>
      </c>
      <c r="T42" s="12">
        <v>144634.12677530001</v>
      </c>
      <c r="U42" s="12">
        <v>2.4648670508543122</v>
      </c>
      <c r="V42" s="12">
        <v>2.2437841404995247</v>
      </c>
      <c r="W42" s="18" t="s">
        <v>122</v>
      </c>
      <c r="X42" s="18" t="s">
        <v>442</v>
      </c>
      <c r="Y42" s="18" t="s">
        <v>452</v>
      </c>
      <c r="Z42" s="12">
        <v>7.9703076592742548</v>
      </c>
      <c r="AA42" s="12">
        <v>31.367366810404786</v>
      </c>
      <c r="AB42" s="12">
        <v>8.8783454895019531</v>
      </c>
      <c r="AC42" s="12">
        <v>116.44429619746498</v>
      </c>
      <c r="AD42" s="12">
        <v>116.51542649727769</v>
      </c>
      <c r="AE42" s="12">
        <v>12.203228869895536</v>
      </c>
      <c r="AF42" s="12">
        <v>39.836590173603902</v>
      </c>
      <c r="AG42" s="12">
        <v>33.18207289266531</v>
      </c>
      <c r="AH42" s="12">
        <v>33.18207289266531</v>
      </c>
      <c r="AI42" s="12">
        <v>27.864840219579062</v>
      </c>
      <c r="AJ42" s="12">
        <v>-3.3419430000000001</v>
      </c>
      <c r="AK42" s="37">
        <f>_xlfn.IFNA(VLOOKUP(Y42,'Compare - ZDY&amp;ZWH'!$AD$1:$AE$12,2,0),0)</f>
        <v>5</v>
      </c>
      <c r="AL42" s="18">
        <f t="shared" si="7"/>
        <v>-0.63850397009248017</v>
      </c>
      <c r="AM42" s="18">
        <f t="shared" si="8"/>
        <v>0.10522145156965283</v>
      </c>
      <c r="AN42" s="18">
        <f t="shared" si="9"/>
        <v>1.2924889391390578E-3</v>
      </c>
      <c r="AO42" s="18">
        <f t="shared" si="13"/>
        <v>0.2854359467330701</v>
      </c>
      <c r="AP42" s="18">
        <f t="shared" si="12"/>
        <v>0.35657573306661322</v>
      </c>
      <c r="AQ42" s="18">
        <f t="shared" si="10"/>
        <v>0.34518750902113432</v>
      </c>
      <c r="AR42" s="18">
        <f t="shared" si="11"/>
        <v>9.5871686894433239</v>
      </c>
    </row>
    <row r="43" spans="1:44" x14ac:dyDescent="0.2">
      <c r="A43" s="18" t="s">
        <v>103</v>
      </c>
      <c r="B43" s="18" t="s">
        <v>12</v>
      </c>
      <c r="C43" s="18">
        <v>50746</v>
      </c>
      <c r="D43" s="18">
        <v>168</v>
      </c>
      <c r="E43" s="12">
        <v>2.027392953850359</v>
      </c>
      <c r="F43" s="18" t="s">
        <v>13</v>
      </c>
      <c r="G43" s="12">
        <v>10561437.189999999</v>
      </c>
      <c r="H43" s="19">
        <v>44701</v>
      </c>
      <c r="I43" s="19">
        <v>44701</v>
      </c>
      <c r="J43" s="18" t="s">
        <v>0</v>
      </c>
      <c r="K43" s="20" t="s">
        <v>103</v>
      </c>
      <c r="L43" s="16" t="str">
        <f>_xlfn.IFNA(VLOOKUP(A43,'Covered Call ETF - ZWH (fix)'!A:A,1,0),"N")</f>
        <v>N</v>
      </c>
      <c r="M43" s="69" t="str">
        <f>_xlfn.IFNA(VLOOKUP(A43,'Covered Call ETF - ZWH (fix)'!A:C,2,0),"")</f>
        <v/>
      </c>
      <c r="N43" s="18" t="s">
        <v>498</v>
      </c>
      <c r="O43" s="18" t="s">
        <v>456</v>
      </c>
      <c r="P43" s="18" t="s">
        <v>539</v>
      </c>
      <c r="Q43" s="12">
        <v>162.21</v>
      </c>
      <c r="R43" s="12">
        <v>5768823</v>
      </c>
      <c r="S43" s="12">
        <v>224285100105.39001</v>
      </c>
      <c r="T43" s="12">
        <v>273165.10010539001</v>
      </c>
      <c r="U43" s="12">
        <v>2.825349855126071</v>
      </c>
      <c r="V43" s="12">
        <v>2.8358300379955419</v>
      </c>
      <c r="W43" s="18" t="s">
        <v>523</v>
      </c>
      <c r="X43" s="18" t="s">
        <v>442</v>
      </c>
      <c r="Y43" s="18" t="s">
        <v>475</v>
      </c>
      <c r="Z43" s="12">
        <v>11.037755312564473</v>
      </c>
      <c r="AA43" s="12">
        <v>9.630135945925419</v>
      </c>
      <c r="AB43" s="12">
        <v>5.0424537658691406</v>
      </c>
      <c r="AC43" s="12">
        <v>6.9943820224719104</v>
      </c>
      <c r="AD43" s="12">
        <v>7.1984435797665398</v>
      </c>
      <c r="AE43" s="12">
        <v>9.6971598932998582</v>
      </c>
      <c r="AF43" s="12">
        <v>29.31075483162493</v>
      </c>
      <c r="AG43" s="12">
        <v>22.704325321771321</v>
      </c>
      <c r="AH43" s="12">
        <v>22.704325321771321</v>
      </c>
      <c r="AI43" s="12">
        <v>17.015490403635418</v>
      </c>
      <c r="AJ43" s="12">
        <v>-6.0053970000000003</v>
      </c>
      <c r="AK43" s="37">
        <f>_xlfn.IFNA(VLOOKUP(Y43,'Compare - ZDY&amp;ZWH'!$AD$1:$AE$12,2,0),0)</f>
        <v>6</v>
      </c>
      <c r="AL43" s="18">
        <f t="shared" si="7"/>
        <v>-3.1966738233217842E-2</v>
      </c>
      <c r="AM43" s="18">
        <f t="shared" si="8"/>
        <v>-0.5102181431929661</v>
      </c>
      <c r="AN43" s="18">
        <f t="shared" si="9"/>
        <v>-0.21365739057534056</v>
      </c>
      <c r="AO43" s="18">
        <f t="shared" si="13"/>
        <v>0.13001779188978121</v>
      </c>
      <c r="AP43" s="18">
        <f t="shared" si="12"/>
        <v>0.83513790112969932</v>
      </c>
      <c r="AQ43" s="18">
        <f t="shared" si="10"/>
        <v>-0.78932532931773702</v>
      </c>
      <c r="AR43" s="18">
        <f t="shared" si="11"/>
        <v>9.5317704648648149</v>
      </c>
    </row>
    <row r="44" spans="1:44" x14ac:dyDescent="0.2">
      <c r="A44" s="18" t="s">
        <v>108</v>
      </c>
      <c r="B44" s="18" t="s">
        <v>12</v>
      </c>
      <c r="C44" s="18">
        <v>10332</v>
      </c>
      <c r="D44" s="18">
        <v>34</v>
      </c>
      <c r="E44" s="12">
        <v>0.53093391029302128</v>
      </c>
      <c r="F44" s="18" t="s">
        <v>13</v>
      </c>
      <c r="G44" s="12">
        <v>2765830.44</v>
      </c>
      <c r="H44" s="19">
        <v>44701</v>
      </c>
      <c r="I44" s="19">
        <v>44701</v>
      </c>
      <c r="J44" s="18" t="s">
        <v>0</v>
      </c>
      <c r="K44" s="20" t="s">
        <v>108</v>
      </c>
      <c r="L44" s="16" t="str">
        <f>_xlfn.IFNA(VLOOKUP(A44,'Covered Call ETF - ZWH (fix)'!A:A,1,0),"N")</f>
        <v>N</v>
      </c>
      <c r="M44" s="69" t="str">
        <f>_xlfn.IFNA(VLOOKUP(A44,'Covered Call ETF - ZWH (fix)'!A:C,2,0),"")</f>
        <v/>
      </c>
      <c r="N44" s="18" t="s">
        <v>444</v>
      </c>
      <c r="O44" s="18" t="s">
        <v>456</v>
      </c>
      <c r="P44" s="18" t="s">
        <v>585</v>
      </c>
      <c r="Q44" s="12">
        <v>208.64</v>
      </c>
      <c r="R44" s="12">
        <v>2651284</v>
      </c>
      <c r="S44" s="12">
        <v>87158765793.280014</v>
      </c>
      <c r="T44" s="12">
        <v>89698.965793279989</v>
      </c>
      <c r="U44" s="12">
        <v>2.0087231595092025</v>
      </c>
      <c r="V44" s="12">
        <v>1.9938649575403133</v>
      </c>
      <c r="W44" s="18" t="s">
        <v>454</v>
      </c>
      <c r="X44" s="18" t="s">
        <v>442</v>
      </c>
      <c r="Y44" s="18" t="s">
        <v>485</v>
      </c>
      <c r="Z44" s="12">
        <v>4.525134452598838</v>
      </c>
      <c r="AA44" s="12">
        <v>5.4868706081259662</v>
      </c>
      <c r="AB44" s="12">
        <v>10.002232551574707</v>
      </c>
      <c r="AC44" s="12">
        <v>5.3517129535779446</v>
      </c>
      <c r="AD44" s="12">
        <v>6.4572425828970195</v>
      </c>
      <c r="AE44" s="12">
        <v>2.1447345365340906</v>
      </c>
      <c r="AF44" s="12">
        <v>34.928060086550886</v>
      </c>
      <c r="AG44" s="12">
        <v>31.1273245750812</v>
      </c>
      <c r="AH44" s="12">
        <v>31.1273245750812</v>
      </c>
      <c r="AI44" s="12">
        <v>22.888520261737323</v>
      </c>
      <c r="AJ44" s="12">
        <v>-14.9663</v>
      </c>
      <c r="AK44" s="37">
        <f>_xlfn.IFNA(VLOOKUP(Y44,'Compare - ZDY&amp;ZWH'!$AD$1:$AE$12,2,0),0)</f>
        <v>7</v>
      </c>
      <c r="AL44" s="18">
        <f t="shared" si="7"/>
        <v>-0.89454035183538094</v>
      </c>
      <c r="AM44" s="18">
        <f t="shared" si="8"/>
        <v>0.28554056583963033</v>
      </c>
      <c r="AN44" s="18">
        <f t="shared" si="9"/>
        <v>-0.21511481339036037</v>
      </c>
      <c r="AO44" s="18">
        <f t="shared" si="13"/>
        <v>-0.39286978566541297</v>
      </c>
      <c r="AP44" s="18">
        <f t="shared" si="12"/>
        <v>1.3137000691927856</v>
      </c>
      <c r="AQ44" s="18">
        <f t="shared" si="10"/>
        <v>0.12270282611752907</v>
      </c>
      <c r="AR44" s="18">
        <f t="shared" si="11"/>
        <v>9.4570844195078259</v>
      </c>
    </row>
    <row r="45" spans="1:44" x14ac:dyDescent="0.2">
      <c r="A45" s="18" t="s">
        <v>59</v>
      </c>
      <c r="B45" s="18" t="s">
        <v>12</v>
      </c>
      <c r="C45" s="18">
        <v>49709</v>
      </c>
      <c r="D45" s="18">
        <v>164</v>
      </c>
      <c r="E45" s="12">
        <v>0.22429468907301564</v>
      </c>
      <c r="F45" s="18" t="s">
        <v>13</v>
      </c>
      <c r="G45" s="12">
        <v>1168433.71</v>
      </c>
      <c r="H45" s="19">
        <v>44701</v>
      </c>
      <c r="I45" s="19">
        <v>44701</v>
      </c>
      <c r="J45" s="18" t="s">
        <v>0</v>
      </c>
      <c r="K45" s="20" t="s">
        <v>59</v>
      </c>
      <c r="L45" s="16" t="str">
        <f>_xlfn.IFNA(VLOOKUP(A45,'Covered Call ETF - ZWH (fix)'!A:A,1,0),"N")</f>
        <v>N</v>
      </c>
      <c r="M45" s="69" t="str">
        <f>_xlfn.IFNA(VLOOKUP(A45,'Covered Call ETF - ZWH (fix)'!A:C,2,0),"")</f>
        <v/>
      </c>
      <c r="N45" s="18" t="s">
        <v>448</v>
      </c>
      <c r="O45" s="18" t="s">
        <v>449</v>
      </c>
      <c r="P45" s="18" t="s">
        <v>459</v>
      </c>
      <c r="Q45" s="12">
        <v>18.32</v>
      </c>
      <c r="R45" s="12">
        <v>9884173</v>
      </c>
      <c r="S45" s="12">
        <v>17082866320.08</v>
      </c>
      <c r="T45" s="12">
        <v>185033.86632008001</v>
      </c>
      <c r="U45" s="12">
        <v>4.5524017467248905</v>
      </c>
      <c r="V45" s="12">
        <v>4.257641765228005</v>
      </c>
      <c r="W45" s="18" t="s">
        <v>460</v>
      </c>
      <c r="X45" s="18" t="s">
        <v>442</v>
      </c>
      <c r="Y45" s="18" t="s">
        <v>443</v>
      </c>
      <c r="Z45" s="12">
        <v>1.3714803706522225</v>
      </c>
      <c r="AB45" s="12">
        <v>6.452946662902832</v>
      </c>
      <c r="AC45" s="12">
        <v>95.457930007446009</v>
      </c>
      <c r="AD45" s="12">
        <v>109.52380952380952</v>
      </c>
      <c r="AE45" s="12">
        <v>-32.484472049689444</v>
      </c>
      <c r="AF45" s="12">
        <v>31.586786153418096</v>
      </c>
      <c r="AG45" s="12">
        <v>35.998244690964654</v>
      </c>
      <c r="AH45" s="12">
        <v>35.998244690964654</v>
      </c>
      <c r="AI45" s="12">
        <v>32.824933522383034</v>
      </c>
      <c r="AJ45" s="12">
        <v>-20.17944</v>
      </c>
      <c r="AK45" s="37">
        <f>_xlfn.IFNA(VLOOKUP(Y45,'Compare - ZDY&amp;ZWH'!$AD$1:$AE$12,2,0),0)</f>
        <v>3</v>
      </c>
      <c r="AL45" s="18">
        <f t="shared" si="7"/>
        <v>1.4246462590157263</v>
      </c>
      <c r="AM45" s="18">
        <f t="shared" si="8"/>
        <v>-0.28391530684912591</v>
      </c>
      <c r="AN45" s="18">
        <f t="shared" si="9"/>
        <v>-1.2455120864475791E-2</v>
      </c>
      <c r="AO45" s="18">
        <f t="shared" si="13"/>
        <v>-0.69706749275543334</v>
      </c>
      <c r="AP45" s="18">
        <f t="shared" si="12"/>
        <v>-0.60054860305955904</v>
      </c>
      <c r="AQ45" s="18">
        <f t="shared" si="10"/>
        <v>0.65011784242731196</v>
      </c>
      <c r="AR45" s="18">
        <f t="shared" si="11"/>
        <v>9.0780774111517797</v>
      </c>
    </row>
    <row r="46" spans="1:44" x14ac:dyDescent="0.2">
      <c r="A46" s="18" t="s">
        <v>63</v>
      </c>
      <c r="B46" s="18" t="s">
        <v>12</v>
      </c>
      <c r="C46" s="18">
        <v>54619</v>
      </c>
      <c r="D46" s="18">
        <v>180</v>
      </c>
      <c r="E46" s="12">
        <v>0.9875462895402688</v>
      </c>
      <c r="F46" s="18" t="s">
        <v>13</v>
      </c>
      <c r="G46" s="12">
        <v>5144492.63</v>
      </c>
      <c r="H46" s="19">
        <v>44701</v>
      </c>
      <c r="I46" s="19">
        <v>44701</v>
      </c>
      <c r="J46" s="18" t="s">
        <v>0</v>
      </c>
      <c r="K46" s="20" t="s">
        <v>63</v>
      </c>
      <c r="L46" s="16" t="str">
        <f>_xlfn.IFNA(VLOOKUP(A46,'Covered Call ETF - ZWH (fix)'!A:A,1,0),"N")</f>
        <v>SO US Equity</v>
      </c>
      <c r="M46" s="69">
        <f>_xlfn.IFNA(VLOOKUP(A46,'Covered Call ETF - ZWH (fix)'!A:C,2,0),"")</f>
        <v>2.0501349747079525</v>
      </c>
      <c r="N46" s="18" t="s">
        <v>461</v>
      </c>
      <c r="O46" s="18" t="s">
        <v>461</v>
      </c>
      <c r="P46" s="18" t="s">
        <v>494</v>
      </c>
      <c r="Q46" s="12">
        <v>73.41</v>
      </c>
      <c r="R46" s="12">
        <v>5758224</v>
      </c>
      <c r="S46" s="12">
        <v>77999936391.749985</v>
      </c>
      <c r="T46" s="12">
        <v>168787.93639175</v>
      </c>
      <c r="U46" s="12">
        <v>3.7093039095491083</v>
      </c>
      <c r="V46" s="12">
        <v>3.705217311824315</v>
      </c>
      <c r="W46" s="18" t="s">
        <v>495</v>
      </c>
      <c r="X46" s="18" t="s">
        <v>442</v>
      </c>
      <c r="Y46" s="18" t="s">
        <v>443</v>
      </c>
      <c r="Z46" s="12">
        <v>1.8155193046545317</v>
      </c>
      <c r="AA46" s="12">
        <v>-12.254093856467744</v>
      </c>
      <c r="AB46" s="12">
        <v>3.2021527290344238</v>
      </c>
      <c r="AC46" s="12">
        <v>-23.165283982131463</v>
      </c>
      <c r="AD46" s="12">
        <v>-23.389830508474589</v>
      </c>
      <c r="AE46" s="12">
        <v>-36.510791366906474</v>
      </c>
      <c r="AF46" s="12">
        <v>19.615850956766536</v>
      </c>
      <c r="AG46" s="12">
        <v>21.246356090724742</v>
      </c>
      <c r="AH46" s="12">
        <v>21.246356090724742</v>
      </c>
      <c r="AI46" s="12">
        <v>17.66143545591996</v>
      </c>
      <c r="AJ46" s="12">
        <v>9.1492769999999997</v>
      </c>
      <c r="AK46" s="37">
        <f>_xlfn.IFNA(VLOOKUP(Y46,'Compare - ZDY&amp;ZWH'!$AD$1:$AE$12,2,0),0)</f>
        <v>3</v>
      </c>
      <c r="AL46" s="18">
        <f t="shared" si="7"/>
        <v>0.85870027375350388</v>
      </c>
      <c r="AM46" s="18">
        <f t="shared" si="8"/>
        <v>-0.80548042011619292</v>
      </c>
      <c r="AN46" s="18">
        <f t="shared" si="9"/>
        <v>-0.27380308481559101</v>
      </c>
      <c r="AO46" s="18">
        <f t="shared" si="13"/>
        <v>1.0143249623277031</v>
      </c>
      <c r="AP46" s="18">
        <f t="shared" si="12"/>
        <v>-0.60054860305955904</v>
      </c>
      <c r="AQ46" s="18">
        <f t="shared" si="10"/>
        <v>-0.94719177908030427</v>
      </c>
      <c r="AR46" s="18">
        <f t="shared" si="11"/>
        <v>8.1847798203120767</v>
      </c>
    </row>
    <row r="47" spans="1:44" x14ac:dyDescent="0.2">
      <c r="A47" s="18" t="s">
        <v>40</v>
      </c>
      <c r="B47" s="18" t="s">
        <v>12</v>
      </c>
      <c r="C47" s="18">
        <v>35268</v>
      </c>
      <c r="D47" s="18">
        <v>117</v>
      </c>
      <c r="E47" s="12">
        <v>0.53899050087762723</v>
      </c>
      <c r="F47" s="18" t="s">
        <v>13</v>
      </c>
      <c r="G47" s="12">
        <v>2807800.19</v>
      </c>
      <c r="H47" s="19">
        <v>44701</v>
      </c>
      <c r="I47" s="19">
        <v>44701</v>
      </c>
      <c r="J47" s="18" t="s">
        <v>0</v>
      </c>
      <c r="K47" s="20" t="s">
        <v>40</v>
      </c>
      <c r="L47" s="16" t="str">
        <f>_xlfn.IFNA(VLOOKUP(A47,'Covered Call ETF - ZWH (fix)'!A:A,1,0),"N")</f>
        <v>MET US Equity</v>
      </c>
      <c r="M47" s="69">
        <f>_xlfn.IFNA(VLOOKUP(A47,'Covered Call ETF - ZWH (fix)'!A:C,2,0),"")</f>
        <v>2.0290778577538018</v>
      </c>
      <c r="N47" s="18" t="s">
        <v>448</v>
      </c>
      <c r="O47" s="18" t="s">
        <v>449</v>
      </c>
      <c r="P47" s="18" t="s">
        <v>520</v>
      </c>
      <c r="Q47" s="12">
        <v>62.05</v>
      </c>
      <c r="R47" s="12">
        <v>5405352</v>
      </c>
      <c r="S47" s="12">
        <v>50459427708.299995</v>
      </c>
      <c r="T47" s="12">
        <v>715170.42770830006</v>
      </c>
      <c r="U47" s="12">
        <v>3.2328767123287676</v>
      </c>
      <c r="V47" s="12">
        <v>3.2232070910556008</v>
      </c>
      <c r="W47" s="18" t="s">
        <v>521</v>
      </c>
      <c r="X47" s="18" t="s">
        <v>442</v>
      </c>
      <c r="Y47" s="18" t="s">
        <v>447</v>
      </c>
      <c r="Z47" s="12">
        <v>0.91894909169278061</v>
      </c>
      <c r="AB47" s="12">
        <v>4.5003156661987296</v>
      </c>
      <c r="AC47" s="12">
        <v>21.213242093582394</v>
      </c>
      <c r="AD47" s="12">
        <v>28.671328671328684</v>
      </c>
      <c r="AE47" s="12">
        <v>8.2223558724976371</v>
      </c>
      <c r="AF47" s="12">
        <v>25.200041850247846</v>
      </c>
      <c r="AG47" s="12">
        <v>26.628180433963529</v>
      </c>
      <c r="AH47" s="12">
        <v>26.628180433963529</v>
      </c>
      <c r="AI47" s="12">
        <v>26.352857690003301</v>
      </c>
      <c r="AJ47" s="12">
        <v>0.74958279999999999</v>
      </c>
      <c r="AK47" s="37">
        <f>_xlfn.IFNA(VLOOKUP(Y47,'Compare - ZDY&amp;ZWH'!$AD$1:$AE$12,2,0),0)</f>
        <v>4</v>
      </c>
      <c r="AL47" s="18">
        <f t="shared" si="7"/>
        <v>0.36489202971462914</v>
      </c>
      <c r="AM47" s="18">
        <f t="shared" si="8"/>
        <v>-0.59720006979712603</v>
      </c>
      <c r="AN47" s="18">
        <f t="shared" si="9"/>
        <v>-0.17143527704754219</v>
      </c>
      <c r="AO47" s="18">
        <f t="shared" si="13"/>
        <v>0.52418510115049644</v>
      </c>
      <c r="AP47" s="18">
        <f t="shared" si="12"/>
        <v>-0.12198643499647292</v>
      </c>
      <c r="AQ47" s="18">
        <f t="shared" si="10"/>
        <v>-0.36445691457085994</v>
      </c>
      <c r="AR47" s="18">
        <f t="shared" si="11"/>
        <v>8.0108913032177682</v>
      </c>
    </row>
    <row r="48" spans="1:44" x14ac:dyDescent="0.2">
      <c r="A48" s="18" t="s">
        <v>75</v>
      </c>
      <c r="B48" s="18" t="s">
        <v>12</v>
      </c>
      <c r="C48" s="18">
        <v>21720</v>
      </c>
      <c r="D48" s="18">
        <v>72</v>
      </c>
      <c r="E48" s="12">
        <v>1.0647235428716837</v>
      </c>
      <c r="F48" s="18" t="s">
        <v>13</v>
      </c>
      <c r="G48" s="12">
        <v>5546537.3899999997</v>
      </c>
      <c r="H48" s="19">
        <v>44701</v>
      </c>
      <c r="I48" s="19">
        <v>44701</v>
      </c>
      <c r="J48" s="18" t="s">
        <v>0</v>
      </c>
      <c r="K48" s="20" t="s">
        <v>75</v>
      </c>
      <c r="L48" s="16" t="str">
        <f>_xlfn.IFNA(VLOOKUP(A48,'Covered Call ETF - ZWH (fix)'!A:A,1,0),"N")</f>
        <v>N</v>
      </c>
      <c r="M48" s="69" t="str">
        <f>_xlfn.IFNA(VLOOKUP(A48,'Covered Call ETF - ZWH (fix)'!A:C,2,0),"")</f>
        <v/>
      </c>
      <c r="N48" s="18" t="s">
        <v>444</v>
      </c>
      <c r="O48" s="18" t="s">
        <v>449</v>
      </c>
      <c r="P48" s="18" t="s">
        <v>608</v>
      </c>
      <c r="Q48" s="12">
        <v>199.03</v>
      </c>
      <c r="R48" s="12">
        <v>6966630</v>
      </c>
      <c r="S48" s="12">
        <v>427883242338.50006</v>
      </c>
      <c r="T48" s="12">
        <v>441416.24233850004</v>
      </c>
      <c r="U48" s="12">
        <v>0.78179168969502078</v>
      </c>
      <c r="V48" s="12">
        <v>0.75369309617123903</v>
      </c>
      <c r="W48" s="18" t="s">
        <v>470</v>
      </c>
      <c r="X48" s="18" t="s">
        <v>442</v>
      </c>
      <c r="Y48" s="18" t="s">
        <v>485</v>
      </c>
      <c r="Z48" s="12">
        <v>16.993512465818533</v>
      </c>
      <c r="AA48" s="12">
        <v>11.743082475604865</v>
      </c>
      <c r="AB48" s="12">
        <v>14.603762626647949</v>
      </c>
      <c r="AC48" s="12">
        <v>13.298361862690962</v>
      </c>
      <c r="AD48" s="12">
        <v>13.705904724656829</v>
      </c>
      <c r="AE48" s="12">
        <v>49.649629018961257</v>
      </c>
      <c r="AF48" s="12">
        <v>41.307427551105462</v>
      </c>
      <c r="AG48" s="12">
        <v>37.6708517944965</v>
      </c>
      <c r="AH48" s="12">
        <v>37.6708517944965</v>
      </c>
      <c r="AI48" s="12">
        <v>28.2118647583662</v>
      </c>
      <c r="AJ48" s="12">
        <v>-7.8278480000000004</v>
      </c>
      <c r="AK48" s="37">
        <f>_xlfn.IFNA(VLOOKUP(Y48,'Compare - ZDY&amp;ZWH'!$AD$1:$AE$12,2,0),0)</f>
        <v>7</v>
      </c>
      <c r="AL48" s="18">
        <f t="shared" si="7"/>
        <v>-2.1650675373220558</v>
      </c>
      <c r="AM48" s="18">
        <f t="shared" si="8"/>
        <v>1.0238209993678857</v>
      </c>
      <c r="AN48" s="18">
        <f t="shared" si="9"/>
        <v>-0.20086177591686774</v>
      </c>
      <c r="AO48" s="18">
        <f t="shared" si="13"/>
        <v>2.3673934735759874E-2</v>
      </c>
      <c r="AP48" s="18">
        <f t="shared" si="12"/>
        <v>1.3137000691927856</v>
      </c>
      <c r="AQ48" s="18">
        <f t="shared" si="10"/>
        <v>0.83122491907849771</v>
      </c>
      <c r="AR48" s="18">
        <f t="shared" si="11"/>
        <v>6.9879707574249501</v>
      </c>
    </row>
    <row r="49" spans="1:44" x14ac:dyDescent="0.2">
      <c r="A49" s="18" t="s">
        <v>78</v>
      </c>
      <c r="B49" s="18" t="s">
        <v>12</v>
      </c>
      <c r="C49" s="18">
        <v>40763</v>
      </c>
      <c r="D49" s="18">
        <v>135</v>
      </c>
      <c r="E49" s="12">
        <v>1.1369058280971769</v>
      </c>
      <c r="F49" s="18" t="s">
        <v>13</v>
      </c>
      <c r="G49" s="12">
        <v>5922561.5199999996</v>
      </c>
      <c r="H49" s="19">
        <v>44701</v>
      </c>
      <c r="I49" s="19">
        <v>44701</v>
      </c>
      <c r="J49" s="18" t="s">
        <v>0</v>
      </c>
      <c r="K49" s="20" t="s">
        <v>78</v>
      </c>
      <c r="L49" s="16" t="str">
        <f>_xlfn.IFNA(VLOOKUP(A49,'Covered Call ETF - ZWH (fix)'!A:A,1,0),"N")</f>
        <v>N</v>
      </c>
      <c r="M49" s="69" t="str">
        <f>_xlfn.IFNA(VLOOKUP(A49,'Covered Call ETF - ZWH (fix)'!A:C,2,0),"")</f>
        <v/>
      </c>
      <c r="N49" s="18" t="s">
        <v>455</v>
      </c>
      <c r="O49" s="18" t="s">
        <v>456</v>
      </c>
      <c r="P49" s="18" t="s">
        <v>597</v>
      </c>
      <c r="Q49" s="12">
        <v>113.24</v>
      </c>
      <c r="R49" s="12">
        <v>4509572</v>
      </c>
      <c r="S49" s="12">
        <v>198276704806.36002</v>
      </c>
      <c r="T49" s="12">
        <v>215247.70480636001</v>
      </c>
      <c r="U49" s="12">
        <v>1.8429883433415757</v>
      </c>
      <c r="V49" s="12">
        <v>1.6601907411088208</v>
      </c>
      <c r="W49" s="18" t="s">
        <v>493</v>
      </c>
      <c r="X49" s="18" t="s">
        <v>442</v>
      </c>
      <c r="Y49" s="18" t="s">
        <v>485</v>
      </c>
      <c r="Z49" s="12">
        <v>10.525096735516922</v>
      </c>
      <c r="AA49" s="12">
        <v>36.713635859314323</v>
      </c>
      <c r="AB49" s="12">
        <v>15.313156127929688</v>
      </c>
      <c r="AC49" s="12">
        <v>57.308120133481644</v>
      </c>
      <c r="AD49" s="12">
        <v>58.167330677290856</v>
      </c>
      <c r="AE49" s="12">
        <v>51.083158630328441</v>
      </c>
      <c r="AF49" s="12">
        <v>33.744876800349253</v>
      </c>
      <c r="AG49" s="12">
        <v>29.231450149630284</v>
      </c>
      <c r="AH49" s="12">
        <v>29.231450149630284</v>
      </c>
      <c r="AI49" s="12">
        <v>23.605675777346519</v>
      </c>
      <c r="AJ49" s="12">
        <v>-18.930240000000001</v>
      </c>
      <c r="AK49" s="37">
        <f>_xlfn.IFNA(VLOOKUP(Y49,'Compare - ZDY&amp;ZWH'!$AD$1:$AE$12,2,0),0)</f>
        <v>7</v>
      </c>
      <c r="AL49" s="18">
        <f t="shared" si="7"/>
        <v>-1.2363818145211811</v>
      </c>
      <c r="AM49" s="18">
        <f t="shared" si="8"/>
        <v>1.1376377805523643</v>
      </c>
      <c r="AN49" s="18">
        <f t="shared" si="9"/>
        <v>-0.11343731636356866</v>
      </c>
      <c r="AO49" s="18">
        <f t="shared" si="13"/>
        <v>-0.62417403973156416</v>
      </c>
      <c r="AP49" s="18">
        <f t="shared" si="12"/>
        <v>1.3137000691927856</v>
      </c>
      <c r="AQ49" s="18">
        <f t="shared" si="10"/>
        <v>-8.2579259655117226E-2</v>
      </c>
      <c r="AR49" s="18">
        <f t="shared" si="11"/>
        <v>5.4790963441375915</v>
      </c>
    </row>
    <row r="50" spans="1:44" x14ac:dyDescent="0.2">
      <c r="A50" s="18" t="s">
        <v>34</v>
      </c>
      <c r="B50" s="18" t="s">
        <v>12</v>
      </c>
      <c r="C50" s="18">
        <v>29568</v>
      </c>
      <c r="D50" s="18">
        <v>98</v>
      </c>
      <c r="E50" s="12">
        <v>0.5471341615152443</v>
      </c>
      <c r="F50" s="18" t="s">
        <v>13</v>
      </c>
      <c r="G50" s="12">
        <v>2850223.52</v>
      </c>
      <c r="H50" s="19">
        <v>44701</v>
      </c>
      <c r="I50" s="19">
        <v>44701</v>
      </c>
      <c r="J50" s="18" t="s">
        <v>0</v>
      </c>
      <c r="K50" s="20" t="s">
        <v>34</v>
      </c>
      <c r="L50" s="16" t="str">
        <f>_xlfn.IFNA(VLOOKUP(A50,'Covered Call ETF - ZWH (fix)'!A:A,1,0),"N")</f>
        <v>N</v>
      </c>
      <c r="M50" s="69" t="str">
        <f>_xlfn.IFNA(VLOOKUP(A50,'Covered Call ETF - ZWH (fix)'!A:C,2,0),"")</f>
        <v/>
      </c>
      <c r="N50" s="18" t="s">
        <v>498</v>
      </c>
      <c r="O50" s="18" t="s">
        <v>456</v>
      </c>
      <c r="P50" s="18" t="s">
        <v>567</v>
      </c>
      <c r="Q50" s="12">
        <v>75.13</v>
      </c>
      <c r="R50" s="12">
        <v>6937213</v>
      </c>
      <c r="S50" s="12">
        <v>62954572693.099998</v>
      </c>
      <c r="T50" s="12">
        <v>72656.572693099995</v>
      </c>
      <c r="U50" s="12">
        <v>2.5422600825236259</v>
      </c>
      <c r="V50" s="12">
        <v>2.5016633336415546</v>
      </c>
      <c r="W50" s="18" t="s">
        <v>507</v>
      </c>
      <c r="X50" s="18" t="s">
        <v>442</v>
      </c>
      <c r="Y50" s="18" t="s">
        <v>485</v>
      </c>
      <c r="Z50" s="12">
        <v>12.967897474939729</v>
      </c>
      <c r="AA50" s="12">
        <v>-12.011356191308145</v>
      </c>
      <c r="AB50" s="12">
        <v>2.5010275840759282</v>
      </c>
      <c r="AC50" s="12">
        <v>-19.628942486085343</v>
      </c>
      <c r="AD50" s="12">
        <v>-18.730158730158728</v>
      </c>
      <c r="AE50" s="12">
        <v>-16.651556361438502</v>
      </c>
      <c r="AF50" s="12">
        <v>26.842392393910931</v>
      </c>
      <c r="AG50" s="12">
        <v>23.619123695175329</v>
      </c>
      <c r="AH50" s="12">
        <v>23.619123695175329</v>
      </c>
      <c r="AI50" s="12">
        <v>17.517032950081216</v>
      </c>
      <c r="AJ50" s="12">
        <v>-10.98019</v>
      </c>
      <c r="AK50" s="37">
        <f>_xlfn.IFNA(VLOOKUP(Y50,'Compare - ZDY&amp;ZWH'!$AD$1:$AE$12,2,0),0)</f>
        <v>7</v>
      </c>
      <c r="AL50" s="18">
        <f t="shared" si="7"/>
        <v>-0.37431274332442527</v>
      </c>
      <c r="AM50" s="18">
        <f t="shared" si="8"/>
        <v>-0.91797060653951656</v>
      </c>
      <c r="AN50" s="18">
        <f t="shared" si="9"/>
        <v>-0.26464077663076113</v>
      </c>
      <c r="AO50" s="18">
        <f t="shared" si="13"/>
        <v>-0.16027186537004373</v>
      </c>
      <c r="AP50" s="18">
        <f t="shared" si="12"/>
        <v>1.3137000691927856</v>
      </c>
      <c r="AQ50" s="18">
        <f t="shared" si="10"/>
        <v>-0.69027250407107854</v>
      </c>
      <c r="AR50" s="18">
        <f t="shared" si="11"/>
        <v>3.8534703375527712</v>
      </c>
    </row>
    <row r="51" spans="1:44" x14ac:dyDescent="0.2">
      <c r="A51" s="18" t="s">
        <v>74</v>
      </c>
      <c r="B51" s="18" t="s">
        <v>12</v>
      </c>
      <c r="C51" s="18">
        <v>44762</v>
      </c>
      <c r="D51" s="18">
        <v>148</v>
      </c>
      <c r="E51" s="12">
        <v>1.1303656036231837</v>
      </c>
      <c r="F51" s="18" t="s">
        <v>13</v>
      </c>
      <c r="G51" s="12">
        <v>5888491.0800000001</v>
      </c>
      <c r="H51" s="19">
        <v>44701</v>
      </c>
      <c r="I51" s="19">
        <v>44701</v>
      </c>
      <c r="J51" s="18" t="s">
        <v>0</v>
      </c>
      <c r="K51" s="20" t="s">
        <v>74</v>
      </c>
      <c r="L51" s="16" t="str">
        <f>_xlfn.IFNA(VLOOKUP(A51,'Covered Call ETF - ZWH (fix)'!A:A,1,0),"N")</f>
        <v>N</v>
      </c>
      <c r="M51" s="69" t="str">
        <f>_xlfn.IFNA(VLOOKUP(A51,'Covered Call ETF - ZWH (fix)'!A:C,2,0),"")</f>
        <v/>
      </c>
      <c r="N51" s="18" t="s">
        <v>455</v>
      </c>
      <c r="O51" s="18" t="s">
        <v>456</v>
      </c>
      <c r="P51" s="18" t="s">
        <v>570</v>
      </c>
      <c r="Q51" s="12">
        <v>102.53</v>
      </c>
      <c r="R51" s="12">
        <v>5335985</v>
      </c>
      <c r="S51" s="12">
        <v>137548011920.34</v>
      </c>
      <c r="T51" s="12">
        <v>160074.01192034001</v>
      </c>
      <c r="U51" s="12">
        <v>2.6158197600702233</v>
      </c>
      <c r="V51" s="12">
        <v>2.4578172056242207</v>
      </c>
      <c r="W51" s="18" t="s">
        <v>571</v>
      </c>
      <c r="X51" s="18" t="s">
        <v>442</v>
      </c>
      <c r="Y51" s="18" t="s">
        <v>452</v>
      </c>
      <c r="Z51" s="12">
        <v>5.1990226049060162</v>
      </c>
      <c r="AA51" s="12">
        <v>-3.5821284355868177</v>
      </c>
      <c r="AB51" s="12">
        <v>8.0082302093505859</v>
      </c>
      <c r="AC51" s="12">
        <v>-24.702443098768011</v>
      </c>
      <c r="AD51" s="12">
        <v>-24.929971988795511</v>
      </c>
      <c r="AE51" s="12">
        <v>-18.867297791064608</v>
      </c>
      <c r="AF51" s="12">
        <v>29.264632470146861</v>
      </c>
      <c r="AG51" s="12">
        <v>24.150687430442819</v>
      </c>
      <c r="AH51" s="12">
        <v>24.150687430442819</v>
      </c>
      <c r="AI51" s="12">
        <v>21.825378528126052</v>
      </c>
      <c r="AJ51" s="12">
        <v>-0.30219629999999997</v>
      </c>
      <c r="AK51" s="37">
        <f>_xlfn.IFNA(VLOOKUP(Y51,'Compare - ZDY&amp;ZWH'!$AD$1:$AE$12,2,0),0)</f>
        <v>5</v>
      </c>
      <c r="AL51" s="18">
        <f t="shared" si="7"/>
        <v>-0.41923208019992392</v>
      </c>
      <c r="AM51" s="18">
        <f t="shared" si="8"/>
        <v>-3.4381914217212282E-2</v>
      </c>
      <c r="AN51" s="18">
        <f t="shared" si="9"/>
        <v>-0.27683146354316751</v>
      </c>
      <c r="AO51" s="18">
        <f t="shared" si="13"/>
        <v>0.46281157375909587</v>
      </c>
      <c r="AP51" s="18">
        <f t="shared" si="12"/>
        <v>0.35657573306661322</v>
      </c>
      <c r="AQ51" s="18">
        <f t="shared" si="10"/>
        <v>-0.63271567919284022</v>
      </c>
      <c r="AR51" s="18">
        <f t="shared" si="11"/>
        <v>3.5638139629835042</v>
      </c>
    </row>
    <row r="52" spans="1:44" x14ac:dyDescent="0.2">
      <c r="A52" s="18" t="s">
        <v>11</v>
      </c>
      <c r="B52" s="18" t="s">
        <v>12</v>
      </c>
      <c r="C52" s="18">
        <v>14346</v>
      </c>
      <c r="D52" s="18">
        <v>47</v>
      </c>
      <c r="E52" s="12">
        <v>0.36588063487359784</v>
      </c>
      <c r="F52" s="18" t="s">
        <v>13</v>
      </c>
      <c r="G52" s="12">
        <v>1906007.09</v>
      </c>
      <c r="H52" s="19">
        <v>44701</v>
      </c>
      <c r="I52" s="19">
        <v>44701</v>
      </c>
      <c r="J52" s="18" t="s">
        <v>0</v>
      </c>
      <c r="K52" s="20" t="s">
        <v>11</v>
      </c>
      <c r="L52" s="16" t="str">
        <f>_xlfn.IFNA(VLOOKUP(A52,'Covered Call ETF - ZWH (fix)'!A:A,1,0),"N")</f>
        <v>N</v>
      </c>
      <c r="M52" s="69" t="str">
        <f>_xlfn.IFNA(VLOOKUP(A52,'Covered Call ETF - ZWH (fix)'!A:C,2,0),"")</f>
        <v/>
      </c>
      <c r="N52" s="18" t="s">
        <v>461</v>
      </c>
      <c r="O52" s="18" t="s">
        <v>461</v>
      </c>
      <c r="P52" s="18" t="s">
        <v>542</v>
      </c>
      <c r="Q52" s="12">
        <v>103.55</v>
      </c>
      <c r="R52" s="12">
        <v>1756726</v>
      </c>
      <c r="S52" s="12">
        <v>32663245685.049999</v>
      </c>
      <c r="T52" s="12">
        <v>59039.345685049993</v>
      </c>
      <c r="U52" s="12">
        <v>2.8488652824722358</v>
      </c>
      <c r="V52" s="12">
        <v>2.810236683564161</v>
      </c>
      <c r="W52" s="18" t="s">
        <v>470</v>
      </c>
      <c r="X52" s="18" t="s">
        <v>442</v>
      </c>
      <c r="Y52" s="18" t="s">
        <v>447</v>
      </c>
      <c r="Z52" s="12">
        <v>3.5450165915552181</v>
      </c>
      <c r="AA52" s="12">
        <v>3.9145642628562856</v>
      </c>
      <c r="AB52" s="12">
        <v>7.1371350288391113</v>
      </c>
      <c r="AC52" s="12">
        <v>8.3590042461077427</v>
      </c>
      <c r="AD52" s="12">
        <v>8.4210526315789558</v>
      </c>
      <c r="AE52" s="12">
        <v>-414.25233644859628</v>
      </c>
      <c r="AF52" s="12">
        <v>17.650796347588628</v>
      </c>
      <c r="AG52" s="12">
        <v>18.234906032229109</v>
      </c>
      <c r="AH52" s="12">
        <v>18.234906032229109</v>
      </c>
      <c r="AI52" s="12">
        <v>19.235556909745597</v>
      </c>
      <c r="AJ52" s="12">
        <v>8.3023480000000003</v>
      </c>
      <c r="AK52" s="37">
        <f>_xlfn.IFNA(VLOOKUP(Y52,'Compare - ZDY&amp;ZWH'!$AD$1:$AE$12,2,0),0)</f>
        <v>4</v>
      </c>
      <c r="AL52" s="18">
        <f t="shared" si="7"/>
        <v>-5.8186533719440561E-2</v>
      </c>
      <c r="AM52" s="18">
        <f t="shared" si="8"/>
        <v>-0.17414249754930078</v>
      </c>
      <c r="AN52" s="18">
        <f t="shared" si="9"/>
        <v>-0.21125337555986307</v>
      </c>
      <c r="AO52" s="18">
        <f t="shared" si="13"/>
        <v>0.9649048700478019</v>
      </c>
      <c r="AP52" s="18">
        <f t="shared" si="12"/>
        <v>-0.12198643499647292</v>
      </c>
      <c r="AQ52" s="18">
        <f t="shared" si="10"/>
        <v>-1.273266513202586</v>
      </c>
      <c r="AR52" s="18">
        <f t="shared" si="11"/>
        <v>3.10801416352027</v>
      </c>
    </row>
    <row r="53" spans="1:44" x14ac:dyDescent="0.2">
      <c r="A53" s="18" t="s">
        <v>84</v>
      </c>
      <c r="B53" s="18" t="s">
        <v>12</v>
      </c>
      <c r="C53" s="18">
        <v>109312</v>
      </c>
      <c r="D53" s="18">
        <v>361</v>
      </c>
      <c r="E53" s="12">
        <v>1.3394281396042838</v>
      </c>
      <c r="F53" s="18" t="s">
        <v>13</v>
      </c>
      <c r="G53" s="12">
        <v>6977574.8899999997</v>
      </c>
      <c r="H53" s="19">
        <v>44701</v>
      </c>
      <c r="I53" s="19">
        <v>44701</v>
      </c>
      <c r="J53" s="18" t="s">
        <v>0</v>
      </c>
      <c r="K53" s="20" t="s">
        <v>84</v>
      </c>
      <c r="L53" s="16" t="str">
        <f>_xlfn.IFNA(VLOOKUP(A53,'Covered Call ETF - ZWH (fix)'!A:A,1,0),"N")</f>
        <v>N</v>
      </c>
      <c r="M53" s="69" t="str">
        <f>_xlfn.IFNA(VLOOKUP(A53,'Covered Call ETF - ZWH (fix)'!A:C,2,0),"")</f>
        <v/>
      </c>
      <c r="N53" s="18" t="s">
        <v>448</v>
      </c>
      <c r="O53" s="18" t="s">
        <v>449</v>
      </c>
      <c r="P53" s="18" t="s">
        <v>476</v>
      </c>
      <c r="Q53" s="12">
        <v>49.75</v>
      </c>
      <c r="R53" s="12">
        <v>29025508</v>
      </c>
      <c r="S53" s="12">
        <v>96610546964.5</v>
      </c>
      <c r="T53" s="12">
        <v>2149530.5469645001</v>
      </c>
      <c r="U53" s="12">
        <v>4.2090452261306526</v>
      </c>
      <c r="V53" s="12">
        <v>4.100502435885482</v>
      </c>
      <c r="W53" s="18" t="s">
        <v>477</v>
      </c>
      <c r="X53" s="18" t="s">
        <v>442</v>
      </c>
      <c r="Y53" s="18" t="s">
        <v>443</v>
      </c>
      <c r="Z53" s="12">
        <v>0.77801855461262504</v>
      </c>
      <c r="AA53" s="12">
        <v>26.638715935045838</v>
      </c>
      <c r="AB53" s="12">
        <v>4.2603602409362793</v>
      </c>
      <c r="AC53" s="12">
        <v>98.714583144745177</v>
      </c>
      <c r="AD53" s="12">
        <v>114.94736842105266</v>
      </c>
      <c r="AF53" s="12">
        <v>39.424534985382479</v>
      </c>
      <c r="AG53" s="12">
        <v>31.579893728051339</v>
      </c>
      <c r="AH53" s="12">
        <v>31.579893728051339</v>
      </c>
      <c r="AI53" s="12">
        <v>28.167336531978322</v>
      </c>
      <c r="AJ53" s="12">
        <v>-16.104790000000001</v>
      </c>
      <c r="AK53" s="37">
        <f>_xlfn.IFNA(VLOOKUP(Y53,'Compare - ZDY&amp;ZWH'!$AD$1:$AE$12,2,0),0)</f>
        <v>3</v>
      </c>
      <c r="AL53" s="18">
        <f t="shared" si="7"/>
        <v>1.263660676244627</v>
      </c>
      <c r="AM53" s="18">
        <f t="shared" si="8"/>
        <v>-0.63569908914503259</v>
      </c>
      <c r="AN53" s="18">
        <f t="shared" si="9"/>
        <v>-1.7907821644058694E-3</v>
      </c>
      <c r="AO53" s="18">
        <f t="shared" si="13"/>
        <v>-0.45930307683827953</v>
      </c>
      <c r="AP53" s="18">
        <f t="shared" si="12"/>
        <v>-0.60054860305955904</v>
      </c>
      <c r="AQ53" s="18">
        <f t="shared" si="10"/>
        <v>0.17170625083326327</v>
      </c>
      <c r="AR53" s="18">
        <f t="shared" si="11"/>
        <v>2.4183437221740158</v>
      </c>
    </row>
    <row r="54" spans="1:44" x14ac:dyDescent="0.2">
      <c r="A54" s="18" t="s">
        <v>62</v>
      </c>
      <c r="B54" s="18" t="s">
        <v>12</v>
      </c>
      <c r="C54" s="18">
        <v>64159</v>
      </c>
      <c r="D54" s="18">
        <v>212</v>
      </c>
      <c r="E54" s="12">
        <v>1.8836158442292816</v>
      </c>
      <c r="F54" s="18" t="s">
        <v>13</v>
      </c>
      <c r="G54" s="12">
        <v>9812449.2300000004</v>
      </c>
      <c r="H54" s="19">
        <v>44701</v>
      </c>
      <c r="I54" s="19">
        <v>44701</v>
      </c>
      <c r="J54" s="18" t="s">
        <v>0</v>
      </c>
      <c r="K54" s="20" t="s">
        <v>62</v>
      </c>
      <c r="L54" s="16" t="str">
        <f>_xlfn.IFNA(VLOOKUP(A54,'Covered Call ETF - ZWH (fix)'!A:A,1,0),"N")</f>
        <v>N</v>
      </c>
      <c r="M54" s="69" t="str">
        <f>_xlfn.IFNA(VLOOKUP(A54,'Covered Call ETF - ZWH (fix)'!A:C,2,0),"")</f>
        <v/>
      </c>
      <c r="N54" s="18" t="s">
        <v>498</v>
      </c>
      <c r="O54" s="18" t="s">
        <v>466</v>
      </c>
      <c r="P54" s="18" t="s">
        <v>586</v>
      </c>
      <c r="Q54" s="12">
        <v>119.2</v>
      </c>
      <c r="R54" s="12">
        <v>16451978</v>
      </c>
      <c r="S54" s="12">
        <v>328131599500</v>
      </c>
      <c r="T54" s="12">
        <v>392806.59950000001</v>
      </c>
      <c r="U54" s="12">
        <v>1.7390939597315433</v>
      </c>
      <c r="V54" s="12">
        <v>1.8810883519791259</v>
      </c>
      <c r="W54" s="18" t="s">
        <v>587</v>
      </c>
      <c r="X54" s="18" t="s">
        <v>442</v>
      </c>
      <c r="Y54" s="18" t="s">
        <v>588</v>
      </c>
      <c r="Z54" s="12">
        <v>5.3848687549588474</v>
      </c>
      <c r="AA54" s="12">
        <v>7.0142597588504101</v>
      </c>
      <c r="AB54" s="12">
        <v>1.8695942163467409</v>
      </c>
      <c r="AC54" s="12">
        <v>1.2065136935603258</v>
      </c>
      <c r="AD54" s="12">
        <v>2.725366876310289</v>
      </c>
      <c r="AE54" s="12">
        <v>-57.090275087175513</v>
      </c>
      <c r="AF54" s="12">
        <v>44.690063544844151</v>
      </c>
      <c r="AG54" s="12">
        <v>31.249671162339727</v>
      </c>
      <c r="AH54" s="12">
        <v>31.249671162339727</v>
      </c>
      <c r="AI54" s="12">
        <v>21.317268002304932</v>
      </c>
      <c r="AJ54" s="12">
        <v>-16.995619999999999</v>
      </c>
      <c r="AK54" s="37">
        <f>_xlfn.IFNA(VLOOKUP(Y54,'Compare - ZDY&amp;ZWH'!$AD$1:$AE$12,2,0),0)</f>
        <v>8</v>
      </c>
      <c r="AL54" s="18">
        <f t="shared" si="7"/>
        <v>-1.0100773574034783</v>
      </c>
      <c r="AM54" s="18">
        <f t="shared" si="8"/>
        <v>-1.0192792784085993</v>
      </c>
      <c r="AN54" s="18">
        <f t="shared" si="9"/>
        <v>-0.22245279704198689</v>
      </c>
      <c r="AO54" s="18">
        <f t="shared" si="13"/>
        <v>-0.51128488500130642</v>
      </c>
      <c r="AP54" s="18">
        <f t="shared" si="12"/>
        <v>1.7922622372558716</v>
      </c>
      <c r="AQ54" s="18">
        <f t="shared" si="10"/>
        <v>0.13595030827269444</v>
      </c>
      <c r="AR54" s="18">
        <f t="shared" si="11"/>
        <v>2.3601822252428235</v>
      </c>
    </row>
    <row r="55" spans="1:44" x14ac:dyDescent="0.2">
      <c r="A55" s="18" t="s">
        <v>30</v>
      </c>
      <c r="B55" s="18" t="s">
        <v>12</v>
      </c>
      <c r="C55" s="18">
        <v>11927</v>
      </c>
      <c r="D55" s="18">
        <v>39</v>
      </c>
      <c r="E55" s="12">
        <v>0.35773850033263721</v>
      </c>
      <c r="F55" s="18" t="s">
        <v>13</v>
      </c>
      <c r="G55" s="12">
        <v>1863591.71</v>
      </c>
      <c r="H55" s="19">
        <v>44701</v>
      </c>
      <c r="I55" s="19">
        <v>44701</v>
      </c>
      <c r="J55" s="18" t="s">
        <v>0</v>
      </c>
      <c r="K55" s="20" t="s">
        <v>30</v>
      </c>
      <c r="L55" s="16" t="str">
        <f>_xlfn.IFNA(VLOOKUP(A55,'Covered Call ETF - ZWH (fix)'!A:A,1,0),"N")</f>
        <v>N</v>
      </c>
      <c r="M55" s="69" t="str">
        <f>_xlfn.IFNA(VLOOKUP(A55,'Covered Call ETF - ZWH (fix)'!A:C,2,0),"")</f>
        <v/>
      </c>
      <c r="N55" s="18" t="s">
        <v>448</v>
      </c>
      <c r="O55" s="18" t="s">
        <v>449</v>
      </c>
      <c r="P55" s="18" t="s">
        <v>478</v>
      </c>
      <c r="Q55" s="12">
        <v>121.78</v>
      </c>
      <c r="R55" s="12">
        <v>1880484</v>
      </c>
      <c r="S55" s="12">
        <v>27680182261.82</v>
      </c>
      <c r="T55" s="12">
        <v>29518.182261819999</v>
      </c>
      <c r="U55" s="12">
        <v>3.9530300541960912</v>
      </c>
      <c r="V55" s="12">
        <v>3.9415340702372008</v>
      </c>
      <c r="W55" s="18" t="s">
        <v>458</v>
      </c>
      <c r="X55" s="18" t="s">
        <v>442</v>
      </c>
      <c r="Y55" s="18" t="s">
        <v>438</v>
      </c>
      <c r="Z55" s="12">
        <v>25.106869039995843</v>
      </c>
      <c r="AA55" s="12">
        <v>33.022174293994766</v>
      </c>
      <c r="AB55" s="12">
        <v>37.531539916992188</v>
      </c>
      <c r="AC55" s="12">
        <v>29.932144813925078</v>
      </c>
      <c r="AD55" s="12">
        <v>31.448412698412699</v>
      </c>
      <c r="AE55" s="12">
        <v>88.517279821627639</v>
      </c>
      <c r="AF55" s="12">
        <v>49.463761544089124</v>
      </c>
      <c r="AG55" s="12">
        <v>39.062306692766668</v>
      </c>
      <c r="AH55" s="12">
        <v>39.062306692766668</v>
      </c>
      <c r="AI55" s="12">
        <v>30.097580525096184</v>
      </c>
      <c r="AJ55" s="12">
        <v>-37.526870000000002</v>
      </c>
      <c r="AK55" s="37">
        <f>_xlfn.IFNA(VLOOKUP(Y55,'Compare - ZDY&amp;ZWH'!$AD$1:$AE$12,2,0),0)</f>
        <v>0</v>
      </c>
      <c r="AL55" s="18">
        <f t="shared" si="7"/>
        <v>1.1008012883807863</v>
      </c>
      <c r="AM55" s="18">
        <f t="shared" si="8"/>
        <v>4.7024081392085844</v>
      </c>
      <c r="AN55" s="18">
        <f t="shared" si="9"/>
        <v>-0.16597469936700254</v>
      </c>
      <c r="AO55" s="18">
        <f t="shared" si="13"/>
        <v>-1.7093265976144307</v>
      </c>
      <c r="AP55" s="18">
        <f t="shared" si="12"/>
        <v>-2.0362351072488174</v>
      </c>
      <c r="AQ55" s="18">
        <f t="shared" si="10"/>
        <v>0.98188930905122951</v>
      </c>
      <c r="AR55" s="18">
        <f t="shared" si="11"/>
        <v>2.2880191592788748</v>
      </c>
    </row>
    <row r="56" spans="1:44" x14ac:dyDescent="0.2">
      <c r="A56" s="18" t="s">
        <v>47</v>
      </c>
      <c r="B56" s="18" t="s">
        <v>12</v>
      </c>
      <c r="C56" s="18">
        <v>39251</v>
      </c>
      <c r="D56" s="18">
        <v>130</v>
      </c>
      <c r="E56" s="12">
        <v>1.0617693940703652</v>
      </c>
      <c r="F56" s="18" t="s">
        <v>13</v>
      </c>
      <c r="G56" s="12">
        <v>5531148.1399999997</v>
      </c>
      <c r="H56" s="19">
        <v>44701</v>
      </c>
      <c r="I56" s="19">
        <v>44701</v>
      </c>
      <c r="J56" s="18" t="s">
        <v>0</v>
      </c>
      <c r="K56" s="20" t="s">
        <v>47</v>
      </c>
      <c r="L56" s="16" t="str">
        <f>_xlfn.IFNA(VLOOKUP(A56,'Covered Call ETF - ZWH (fix)'!A:A,1,0),"N")</f>
        <v>N</v>
      </c>
      <c r="M56" s="69" t="str">
        <f>_xlfn.IFNA(VLOOKUP(A56,'Covered Call ETF - ZWH (fix)'!A:C,2,0),"")</f>
        <v/>
      </c>
      <c r="N56" s="18" t="s">
        <v>461</v>
      </c>
      <c r="O56" s="18" t="s">
        <v>461</v>
      </c>
      <c r="P56" s="18" t="s">
        <v>501</v>
      </c>
      <c r="Q56" s="12">
        <v>109.83</v>
      </c>
      <c r="R56" s="12">
        <v>3375119</v>
      </c>
      <c r="S56" s="12">
        <v>84569100000</v>
      </c>
      <c r="T56" s="12">
        <v>197577.1</v>
      </c>
      <c r="U56" s="12">
        <v>3.7130110170263135</v>
      </c>
      <c r="V56" s="12">
        <v>3.5873623392701983</v>
      </c>
      <c r="W56" s="18" t="s">
        <v>451</v>
      </c>
      <c r="X56" s="18" t="s">
        <v>442</v>
      </c>
      <c r="Y56" s="18" t="s">
        <v>443</v>
      </c>
      <c r="Z56" s="12">
        <v>2.254657364387409</v>
      </c>
      <c r="AA56" s="12">
        <v>9.3392753342375503</v>
      </c>
      <c r="AB56" s="12">
        <v>2.0251979827880859</v>
      </c>
      <c r="AC56" s="12">
        <v>183.80537400145244</v>
      </c>
      <c r="AD56" s="12">
        <v>187.97155167987006</v>
      </c>
      <c r="AE56" s="12">
        <v>-35.585156993339673</v>
      </c>
      <c r="AF56" s="12">
        <v>16.257797860559954</v>
      </c>
      <c r="AG56" s="12">
        <v>18.459591614744326</v>
      </c>
      <c r="AH56" s="12">
        <v>18.459591614744326</v>
      </c>
      <c r="AI56" s="12">
        <v>16.89063042204814</v>
      </c>
      <c r="AJ56" s="12">
        <v>6.7011690000000002</v>
      </c>
      <c r="AK56" s="37">
        <f>_xlfn.IFNA(VLOOKUP(Y56,'Compare - ZDY&amp;ZWH'!$AD$1:$AE$12,2,0),0)</f>
        <v>3</v>
      </c>
      <c r="AL56" s="18">
        <f t="shared" si="7"/>
        <v>0.73796059948812454</v>
      </c>
      <c r="AM56" s="18">
        <f t="shared" si="8"/>
        <v>-0.99431383989734112</v>
      </c>
      <c r="AN56" s="18">
        <f t="shared" si="9"/>
        <v>0.14179659990751278</v>
      </c>
      <c r="AO56" s="18">
        <f t="shared" si="13"/>
        <v>0.87147270048383629</v>
      </c>
      <c r="AP56" s="18">
        <f t="shared" si="12"/>
        <v>-0.60054860305955904</v>
      </c>
      <c r="AQ56" s="18">
        <f t="shared" si="10"/>
        <v>-1.2489379372153893</v>
      </c>
      <c r="AR56" s="18">
        <f t="shared" si="11"/>
        <v>2.1631421661958576</v>
      </c>
    </row>
    <row r="57" spans="1:44" x14ac:dyDescent="0.2">
      <c r="A57" s="18" t="s">
        <v>82</v>
      </c>
      <c r="B57" s="18" t="s">
        <v>12</v>
      </c>
      <c r="C57" s="18">
        <v>15118</v>
      </c>
      <c r="D57" s="18">
        <v>50</v>
      </c>
      <c r="E57" s="12">
        <v>1.8086218017391822</v>
      </c>
      <c r="F57" s="18" t="s">
        <v>13</v>
      </c>
      <c r="G57" s="12">
        <v>9421777.6199999992</v>
      </c>
      <c r="H57" s="19">
        <v>44701</v>
      </c>
      <c r="I57" s="19">
        <v>44701</v>
      </c>
      <c r="J57" s="18" t="s">
        <v>0</v>
      </c>
      <c r="K57" s="20" t="s">
        <v>82</v>
      </c>
      <c r="L57" s="16" t="str">
        <f>_xlfn.IFNA(VLOOKUP(A57,'Covered Call ETF - ZWH (fix)'!A:A,1,0),"N")</f>
        <v>N</v>
      </c>
      <c r="M57" s="69" t="str">
        <f>_xlfn.IFNA(VLOOKUP(A57,'Covered Call ETF - ZWH (fix)'!A:C,2,0),"")</f>
        <v/>
      </c>
      <c r="N57" s="18" t="s">
        <v>455</v>
      </c>
      <c r="O57" s="18" t="s">
        <v>456</v>
      </c>
      <c r="P57" s="18" t="s">
        <v>603</v>
      </c>
      <c r="Q57" s="12">
        <v>485.73</v>
      </c>
      <c r="R57" s="12">
        <v>3068172</v>
      </c>
      <c r="S57" s="12">
        <v>455698092725.19006</v>
      </c>
      <c r="T57" s="12">
        <v>498435.09272519004</v>
      </c>
      <c r="U57" s="12">
        <v>1.2725176538406111</v>
      </c>
      <c r="V57" s="12">
        <v>1.1937595584602279</v>
      </c>
      <c r="W57" s="18" t="s">
        <v>604</v>
      </c>
      <c r="X57" s="18" t="s">
        <v>442</v>
      </c>
      <c r="Y57" s="18" t="s">
        <v>475</v>
      </c>
      <c r="Z57" s="12">
        <v>8.1846302493615291</v>
      </c>
      <c r="AA57" s="12">
        <v>7.1109258978633125</v>
      </c>
      <c r="AB57" s="12">
        <v>17.230829238891602</v>
      </c>
      <c r="AC57" s="12">
        <v>12.218399013179251</v>
      </c>
      <c r="AD57" s="12">
        <v>12.939001848428822</v>
      </c>
      <c r="AE57" s="12">
        <v>-1.1628484818367042</v>
      </c>
      <c r="AF57" s="12">
        <v>27.385467371179807</v>
      </c>
      <c r="AG57" s="12">
        <v>25.219775642484464</v>
      </c>
      <c r="AH57" s="12">
        <v>25.219775642484464</v>
      </c>
      <c r="AI57" s="12">
        <v>21.255891632080345</v>
      </c>
      <c r="AJ57" s="12">
        <v>-2.9775390000000002</v>
      </c>
      <c r="AK57" s="37">
        <f>_xlfn.IFNA(VLOOKUP(Y57,'Compare - ZDY&amp;ZWH'!$AD$1:$AE$12,2,0),0)</f>
        <v>6</v>
      </c>
      <c r="AL57" s="18">
        <f t="shared" si="7"/>
        <v>-1.7142296968780093</v>
      </c>
      <c r="AM57" s="18">
        <f t="shared" si="8"/>
        <v>1.445313817137631</v>
      </c>
      <c r="AN57" s="18">
        <f t="shared" si="9"/>
        <v>-0.20236973631281929</v>
      </c>
      <c r="AO57" s="18">
        <f t="shared" si="13"/>
        <v>0.3066996882121848</v>
      </c>
      <c r="AP57" s="18">
        <f t="shared" si="12"/>
        <v>0.83513790112969932</v>
      </c>
      <c r="AQ57" s="18">
        <f t="shared" si="10"/>
        <v>-0.51695661039762686</v>
      </c>
      <c r="AR57" s="18">
        <f t="shared" si="11"/>
        <v>1.8120325535493471</v>
      </c>
    </row>
    <row r="58" spans="1:44" x14ac:dyDescent="0.2">
      <c r="A58" s="18" t="s">
        <v>99</v>
      </c>
      <c r="B58" s="18" t="s">
        <v>12</v>
      </c>
      <c r="C58" s="18">
        <v>34474</v>
      </c>
      <c r="D58" s="18">
        <v>114</v>
      </c>
      <c r="E58" s="12">
        <v>0.37164364999415844</v>
      </c>
      <c r="F58" s="18" t="s">
        <v>13</v>
      </c>
      <c r="G58" s="12">
        <v>1936028.76</v>
      </c>
      <c r="H58" s="19">
        <v>44701</v>
      </c>
      <c r="I58" s="19">
        <v>44701</v>
      </c>
      <c r="J58" s="18" t="s">
        <v>0</v>
      </c>
      <c r="K58" s="20" t="s">
        <v>99</v>
      </c>
      <c r="L58" s="16" t="str">
        <f>_xlfn.IFNA(VLOOKUP(A58,'Covered Call ETF - ZWH (fix)'!A:A,1,0),"N")</f>
        <v>N</v>
      </c>
      <c r="M58" s="69" t="str">
        <f>_xlfn.IFNA(VLOOKUP(A58,'Covered Call ETF - ZWH (fix)'!A:C,2,0),"")</f>
        <v/>
      </c>
      <c r="N58" s="18" t="s">
        <v>448</v>
      </c>
      <c r="O58" s="18" t="s">
        <v>449</v>
      </c>
      <c r="P58" s="18" t="s">
        <v>527</v>
      </c>
      <c r="Q58" s="12">
        <v>43.77</v>
      </c>
      <c r="R58" s="12">
        <v>5013639</v>
      </c>
      <c r="S58" s="12">
        <v>35357329096.110001</v>
      </c>
      <c r="T58" s="12">
        <v>433126.32909611001</v>
      </c>
      <c r="U58" s="12">
        <v>3.333333333333333</v>
      </c>
      <c r="V58" s="12">
        <v>3.1071510493605548</v>
      </c>
      <c r="W58" s="18" t="s">
        <v>528</v>
      </c>
      <c r="X58" s="18" t="s">
        <v>442</v>
      </c>
      <c r="Y58" s="18" t="s">
        <v>452</v>
      </c>
      <c r="Z58" s="12">
        <v>0.76800579466230645</v>
      </c>
      <c r="AB58" s="12">
        <v>6.685884952545166</v>
      </c>
      <c r="AC58" s="12">
        <v>3.9259054465026266</v>
      </c>
      <c r="AD58" s="12">
        <v>8.5937500000000018</v>
      </c>
      <c r="AE58" s="12">
        <v>-57.468553459119498</v>
      </c>
      <c r="AF58" s="12">
        <v>31.822211650957605</v>
      </c>
      <c r="AG58" s="12">
        <v>35.415745087193976</v>
      </c>
      <c r="AH58" s="12">
        <v>35.415745087193976</v>
      </c>
      <c r="AI58" s="12">
        <v>28.82189508105148</v>
      </c>
      <c r="AJ58" s="12">
        <v>-23.591740000000001</v>
      </c>
      <c r="AK58" s="37">
        <f>_xlfn.IFNA(VLOOKUP(Y58,'Compare - ZDY&amp;ZWH'!$AD$1:$AE$12,2,0),0)</f>
        <v>5</v>
      </c>
      <c r="AL58" s="18">
        <f t="shared" si="7"/>
        <v>0.24599531821308565</v>
      </c>
      <c r="AM58" s="18">
        <f t="shared" si="8"/>
        <v>-0.24654213343577264</v>
      </c>
      <c r="AN58" s="18">
        <f t="shared" si="9"/>
        <v>-0.21091380088862846</v>
      </c>
      <c r="AO58" s="18">
        <f t="shared" si="13"/>
        <v>-0.89618239009240819</v>
      </c>
      <c r="AP58" s="18">
        <f t="shared" si="12"/>
        <v>0.35657573306661322</v>
      </c>
      <c r="AQ58" s="18">
        <f t="shared" si="10"/>
        <v>0.58704576760076088</v>
      </c>
      <c r="AR58" s="18">
        <f t="shared" si="11"/>
        <v>0.42367155650941091</v>
      </c>
    </row>
    <row r="59" spans="1:44" x14ac:dyDescent="0.2">
      <c r="A59" s="18" t="s">
        <v>56</v>
      </c>
      <c r="B59" s="18" t="s">
        <v>12</v>
      </c>
      <c r="C59" s="18">
        <v>24172</v>
      </c>
      <c r="D59" s="18">
        <v>80</v>
      </c>
      <c r="E59" s="12">
        <v>0.44186746754594436</v>
      </c>
      <c r="F59" s="18" t="s">
        <v>13</v>
      </c>
      <c r="G59" s="12">
        <v>2301850.5099999998</v>
      </c>
      <c r="H59" s="19">
        <v>44701</v>
      </c>
      <c r="I59" s="19">
        <v>44701</v>
      </c>
      <c r="J59" s="18" t="s">
        <v>0</v>
      </c>
      <c r="K59" s="20" t="s">
        <v>56</v>
      </c>
      <c r="L59" s="16" t="str">
        <f>_xlfn.IFNA(VLOOKUP(A59,'Covered Call ETF - ZWH (fix)'!A:A,1,0),"N")</f>
        <v>N</v>
      </c>
      <c r="M59" s="69" t="str">
        <f>_xlfn.IFNA(VLOOKUP(A59,'Covered Call ETF - ZWH (fix)'!A:C,2,0),"")</f>
        <v/>
      </c>
      <c r="N59" s="18" t="s">
        <v>461</v>
      </c>
      <c r="O59" s="18" t="s">
        <v>461</v>
      </c>
      <c r="P59" s="18" t="s">
        <v>557</v>
      </c>
      <c r="Q59" s="12">
        <v>74.22</v>
      </c>
      <c r="R59" s="12">
        <v>4574043</v>
      </c>
      <c r="S59" s="12">
        <v>40424166738.479996</v>
      </c>
      <c r="T59" s="12">
        <v>79262.166738479995</v>
      </c>
      <c r="U59" s="12">
        <v>2.7674481271894367</v>
      </c>
      <c r="V59" s="12">
        <v>2.6273242356288273</v>
      </c>
      <c r="W59" s="18" t="s">
        <v>558</v>
      </c>
      <c r="X59" s="18" t="s">
        <v>442</v>
      </c>
      <c r="Y59" s="18" t="s">
        <v>447</v>
      </c>
      <c r="Z59" s="12">
        <v>2.8210592509782</v>
      </c>
      <c r="AA59" s="12">
        <v>13.077656026679371</v>
      </c>
      <c r="AB59" s="12">
        <v>6.380368709564209</v>
      </c>
      <c r="AC59" s="12">
        <v>8.4181941615750162</v>
      </c>
      <c r="AD59" s="12">
        <v>6.0931899641577036</v>
      </c>
      <c r="AE59" s="12">
        <v>18.575364029909483</v>
      </c>
      <c r="AF59" s="12">
        <v>15.731915097810282</v>
      </c>
      <c r="AG59" s="12">
        <v>18.00743272159735</v>
      </c>
      <c r="AH59" s="12">
        <v>18.00743272159735</v>
      </c>
      <c r="AI59" s="12">
        <v>18.996859747548179</v>
      </c>
      <c r="AJ59" s="12">
        <v>10.399609999999999</v>
      </c>
      <c r="AK59" s="37">
        <f>_xlfn.IFNA(VLOOKUP(Y59,'Compare - ZDY&amp;ZWH'!$AD$1:$AE$12,2,0),0)</f>
        <v>4</v>
      </c>
      <c r="AL59" s="18">
        <f t="shared" si="7"/>
        <v>-0.24557607617302216</v>
      </c>
      <c r="AM59" s="18">
        <f t="shared" si="8"/>
        <v>-0.29555988636533803</v>
      </c>
      <c r="AN59" s="18">
        <f t="shared" si="9"/>
        <v>-0.21583064970825433</v>
      </c>
      <c r="AO59" s="18">
        <f t="shared" si="13"/>
        <v>1.0872845282896735</v>
      </c>
      <c r="AP59" s="18">
        <f t="shared" si="12"/>
        <v>-0.12198643499647292</v>
      </c>
      <c r="AQ59" s="18">
        <f t="shared" si="10"/>
        <v>-1.297896939689293</v>
      </c>
      <c r="AR59" s="18">
        <f t="shared" si="11"/>
        <v>0.30156558477471407</v>
      </c>
    </row>
    <row r="60" spans="1:44" x14ac:dyDescent="0.2">
      <c r="A60" s="18" t="s">
        <v>29</v>
      </c>
      <c r="B60" s="18" t="s">
        <v>12</v>
      </c>
      <c r="C60" s="18">
        <v>12321</v>
      </c>
      <c r="D60" s="18">
        <v>41</v>
      </c>
      <c r="E60" s="12">
        <v>0.4929438264144525</v>
      </c>
      <c r="F60" s="18" t="s">
        <v>13</v>
      </c>
      <c r="G60" s="12">
        <v>2567926.09</v>
      </c>
      <c r="H60" s="19">
        <v>44701</v>
      </c>
      <c r="I60" s="19">
        <v>44701</v>
      </c>
      <c r="J60" s="18" t="s">
        <v>0</v>
      </c>
      <c r="K60" s="20" t="s">
        <v>29</v>
      </c>
      <c r="L60" s="16" t="str">
        <f>_xlfn.IFNA(VLOOKUP(A60,'Covered Call ETF - ZWH (fix)'!A:A,1,0),"N")</f>
        <v>N</v>
      </c>
      <c r="M60" s="69" t="str">
        <f>_xlfn.IFNA(VLOOKUP(A60,'Covered Call ETF - ZWH (fix)'!A:C,2,0),"")</f>
        <v/>
      </c>
      <c r="N60" s="18" t="s">
        <v>444</v>
      </c>
      <c r="O60" s="18" t="s">
        <v>234</v>
      </c>
      <c r="P60" s="18" t="s">
        <v>589</v>
      </c>
      <c r="Q60" s="12">
        <v>162.44</v>
      </c>
      <c r="R60" s="12">
        <v>3977616</v>
      </c>
      <c r="S60" s="12">
        <v>84437291188.319992</v>
      </c>
      <c r="T60" s="12">
        <v>94587.783188319998</v>
      </c>
      <c r="U60" s="12">
        <v>1.91886234917508</v>
      </c>
      <c r="V60" s="12">
        <v>1.8714602079863503</v>
      </c>
      <c r="W60" s="18" t="s">
        <v>590</v>
      </c>
      <c r="X60" s="18" t="s">
        <v>442</v>
      </c>
      <c r="Y60" s="18" t="s">
        <v>447</v>
      </c>
      <c r="Z60" s="12">
        <v>4.5375705483117841</v>
      </c>
      <c r="AA60" s="12">
        <v>19.641758444268291</v>
      </c>
      <c r="AB60" s="12">
        <v>12.643745422363281</v>
      </c>
      <c r="AC60" s="12">
        <v>13.897970200555232</v>
      </c>
      <c r="AD60" s="12">
        <v>5.7401812688821732</v>
      </c>
      <c r="AE60" s="12">
        <v>29.769887589232656</v>
      </c>
      <c r="AF60" s="12">
        <v>41.202450899274417</v>
      </c>
      <c r="AG60" s="12">
        <v>41.60336709141751</v>
      </c>
      <c r="AH60" s="12">
        <v>41.60336709141751</v>
      </c>
      <c r="AI60" s="12">
        <v>31.320762855681807</v>
      </c>
      <c r="AJ60" s="12">
        <v>-7.1442240000000004</v>
      </c>
      <c r="AK60" s="37">
        <f>_xlfn.IFNA(VLOOKUP(Y60,'Compare - ZDY&amp;ZWH'!$AD$1:$AE$12,2,0),0)</f>
        <v>4</v>
      </c>
      <c r="AL60" s="18">
        <f t="shared" si="7"/>
        <v>-1.0199411666622187</v>
      </c>
      <c r="AM60" s="18">
        <f t="shared" si="8"/>
        <v>0.70935117570187578</v>
      </c>
      <c r="AN60" s="18">
        <f t="shared" si="9"/>
        <v>-0.21652477036994783</v>
      </c>
      <c r="AO60" s="18">
        <f t="shared" si="13"/>
        <v>6.3564836056596852E-2</v>
      </c>
      <c r="AP60" s="18">
        <f t="shared" si="12"/>
        <v>-0.12198643499647292</v>
      </c>
      <c r="AQ60" s="18">
        <f t="shared" si="10"/>
        <v>1.2570310440241304</v>
      </c>
      <c r="AR60" s="18">
        <f t="shared" si="11"/>
        <v>-6.8680818481315242E-2</v>
      </c>
    </row>
    <row r="61" spans="1:44" x14ac:dyDescent="0.2">
      <c r="A61" s="18" t="s">
        <v>77</v>
      </c>
      <c r="B61" s="18" t="s">
        <v>12</v>
      </c>
      <c r="C61" s="18">
        <v>7929</v>
      </c>
      <c r="D61" s="18">
        <v>26</v>
      </c>
      <c r="E61" s="12">
        <v>0.65652124351149566</v>
      </c>
      <c r="F61" s="18" t="s">
        <v>13</v>
      </c>
      <c r="G61" s="12">
        <v>3420061.15</v>
      </c>
      <c r="H61" s="19">
        <v>44701</v>
      </c>
      <c r="I61" s="19">
        <v>44701</v>
      </c>
      <c r="J61" s="18" t="s">
        <v>0</v>
      </c>
      <c r="K61" s="20" t="s">
        <v>77</v>
      </c>
      <c r="L61" s="16" t="str">
        <f>_xlfn.IFNA(VLOOKUP(A61,'Covered Call ETF - ZWH (fix)'!A:A,1,0),"N")</f>
        <v>N</v>
      </c>
      <c r="M61" s="69" t="str">
        <f>_xlfn.IFNA(VLOOKUP(A61,'Covered Call ETF - ZWH (fix)'!A:C,2,0),"")</f>
        <v/>
      </c>
      <c r="N61" s="18" t="s">
        <v>444</v>
      </c>
      <c r="O61" s="18" t="s">
        <v>449</v>
      </c>
      <c r="P61" s="18" t="s">
        <v>612</v>
      </c>
      <c r="Q61" s="12">
        <v>336.18</v>
      </c>
      <c r="R61" s="12">
        <v>3428726</v>
      </c>
      <c r="S61" s="12">
        <v>326983702978.13995</v>
      </c>
      <c r="T61" s="12">
        <v>337203.70297813998</v>
      </c>
      <c r="U61" s="12">
        <v>0.55000297459694214</v>
      </c>
      <c r="V61" s="12">
        <v>0.58302101200159817</v>
      </c>
      <c r="W61" s="18" t="s">
        <v>613</v>
      </c>
      <c r="X61" s="18" t="s">
        <v>442</v>
      </c>
      <c r="Y61" s="18" t="s">
        <v>475</v>
      </c>
      <c r="Z61" s="12">
        <v>26.374664758278559</v>
      </c>
      <c r="AA61" s="12">
        <v>24.430783242258652</v>
      </c>
      <c r="AB61" s="12">
        <v>17.044675827026367</v>
      </c>
      <c r="AC61" s="12">
        <v>35.501481828107941</v>
      </c>
      <c r="AD61" s="12">
        <v>37.343749999999979</v>
      </c>
      <c r="AE61" s="12">
        <v>31.532316630355847</v>
      </c>
      <c r="AF61" s="12">
        <v>42.077808704634229</v>
      </c>
      <c r="AG61" s="12">
        <v>38.28607136193947</v>
      </c>
      <c r="AH61" s="12">
        <v>38.28607136193947</v>
      </c>
      <c r="AI61" s="12">
        <v>31.274685669191083</v>
      </c>
      <c r="AJ61" s="12">
        <v>-6.1847190000000003</v>
      </c>
      <c r="AK61" s="37">
        <f>_xlfn.IFNA(VLOOKUP(Y61,'Compare - ZDY&amp;ZWH'!$AD$1:$AE$12,2,0),0)</f>
        <v>6</v>
      </c>
      <c r="AL61" s="18">
        <f t="shared" si="7"/>
        <v>-2.3399171122042155</v>
      </c>
      <c r="AM61" s="18">
        <f t="shared" si="8"/>
        <v>1.4154469208287024</v>
      </c>
      <c r="AN61" s="18">
        <f t="shared" si="9"/>
        <v>-0.15438270323928638</v>
      </c>
      <c r="AO61" s="18">
        <f t="shared" si="13"/>
        <v>0.11955397522059591</v>
      </c>
      <c r="AP61" s="18">
        <f t="shared" si="12"/>
        <v>0.83513790112969932</v>
      </c>
      <c r="AQ61" s="18">
        <f t="shared" si="10"/>
        <v>0.89783985639577313</v>
      </c>
      <c r="AR61" s="18">
        <f t="shared" si="11"/>
        <v>-0.11546397722650781</v>
      </c>
    </row>
    <row r="62" spans="1:44" x14ac:dyDescent="0.2">
      <c r="A62" s="18" t="s">
        <v>66</v>
      </c>
      <c r="B62" s="18" t="s">
        <v>12</v>
      </c>
      <c r="C62" s="18">
        <v>11392</v>
      </c>
      <c r="D62" s="18">
        <v>38</v>
      </c>
      <c r="E62" s="12">
        <v>0.32822381403205048</v>
      </c>
      <c r="F62" s="18" t="s">
        <v>13</v>
      </c>
      <c r="G62" s="12">
        <v>1709838.83</v>
      </c>
      <c r="H62" s="19">
        <v>44701</v>
      </c>
      <c r="I62" s="19">
        <v>44701</v>
      </c>
      <c r="J62" s="18" t="s">
        <v>0</v>
      </c>
      <c r="K62" s="20" t="s">
        <v>66</v>
      </c>
      <c r="L62" s="16" t="str">
        <f>_xlfn.IFNA(VLOOKUP(A62,'Covered Call ETF - ZWH (fix)'!A:A,1,0),"N")</f>
        <v>N</v>
      </c>
      <c r="M62" s="69" t="str">
        <f>_xlfn.IFNA(VLOOKUP(A62,'Covered Call ETF - ZWH (fix)'!A:C,2,0),"")</f>
        <v/>
      </c>
      <c r="N62" s="18" t="s">
        <v>461</v>
      </c>
      <c r="O62" s="18" t="s">
        <v>461</v>
      </c>
      <c r="P62" s="18" t="s">
        <v>509</v>
      </c>
      <c r="Q62" s="12">
        <v>116.98</v>
      </c>
      <c r="R62" s="12">
        <v>1611619</v>
      </c>
      <c r="S62" s="12">
        <v>23790726549.84</v>
      </c>
      <c r="T62" s="12">
        <v>67274.326549840014</v>
      </c>
      <c r="U62" s="12">
        <v>3.5108565566763552</v>
      </c>
      <c r="V62" s="12">
        <v>3.4529914203872023</v>
      </c>
      <c r="W62" s="18" t="s">
        <v>470</v>
      </c>
      <c r="X62" s="18" t="s">
        <v>442</v>
      </c>
      <c r="Y62" s="18" t="s">
        <v>443</v>
      </c>
      <c r="Z62" s="12">
        <v>1.7876079080208787</v>
      </c>
      <c r="AA62" s="12">
        <v>1.5440785694467785</v>
      </c>
      <c r="AB62" s="12">
        <v>3.2107293605804439</v>
      </c>
      <c r="AC62" s="12">
        <v>-20.469440579872931</v>
      </c>
      <c r="AD62" s="12">
        <v>-19.740634005763688</v>
      </c>
      <c r="AE62" s="12">
        <v>-77.735356152318744</v>
      </c>
      <c r="AF62" s="12">
        <v>18.344528457320109</v>
      </c>
      <c r="AG62" s="12">
        <v>21.654087745109067</v>
      </c>
      <c r="AH62" s="12">
        <v>21.654087745109067</v>
      </c>
      <c r="AI62" s="12">
        <v>21.071613522505547</v>
      </c>
      <c r="AJ62" s="12">
        <v>5.7213079999999996</v>
      </c>
      <c r="AK62" s="37">
        <f>_xlfn.IFNA(VLOOKUP(Y62,'Compare - ZDY&amp;ZWH'!$AD$1:$AE$12,2,0),0)</f>
        <v>3</v>
      </c>
      <c r="AL62" s="18">
        <f t="shared" si="7"/>
        <v>0.60030072290359648</v>
      </c>
      <c r="AM62" s="18">
        <f t="shared" si="8"/>
        <v>-0.80410436494482529</v>
      </c>
      <c r="AN62" s="18">
        <f t="shared" si="9"/>
        <v>-0.26662767320389053</v>
      </c>
      <c r="AO62" s="18">
        <f t="shared" si="13"/>
        <v>0.81429574581411035</v>
      </c>
      <c r="AP62" s="18">
        <f t="shared" si="12"/>
        <v>-0.60054860305955904</v>
      </c>
      <c r="AQ62" s="18">
        <f t="shared" si="10"/>
        <v>-0.90304328310191762</v>
      </c>
      <c r="AR62" s="18">
        <f t="shared" si="11"/>
        <v>-0.45679589934337628</v>
      </c>
    </row>
    <row r="63" spans="1:44" x14ac:dyDescent="0.2">
      <c r="A63" s="18" t="s">
        <v>89</v>
      </c>
      <c r="B63" s="18" t="s">
        <v>12</v>
      </c>
      <c r="C63" s="18">
        <v>35081</v>
      </c>
      <c r="D63" s="18">
        <v>116</v>
      </c>
      <c r="E63" s="12">
        <v>2.4814171038821389</v>
      </c>
      <c r="F63" s="18" t="s">
        <v>13</v>
      </c>
      <c r="G63" s="12">
        <v>12926616.34</v>
      </c>
      <c r="H63" s="19">
        <v>44701</v>
      </c>
      <c r="I63" s="19">
        <v>44701</v>
      </c>
      <c r="J63" s="18" t="s">
        <v>0</v>
      </c>
      <c r="K63" s="20" t="s">
        <v>89</v>
      </c>
      <c r="L63" s="16" t="str">
        <f>_xlfn.IFNA(VLOOKUP(A63,'Covered Call ETF - ZWH (fix)'!A:A,1,0),"N")</f>
        <v>HD US Equity</v>
      </c>
      <c r="M63" s="69">
        <f>_xlfn.IFNA(VLOOKUP(A63,'Covered Call ETF - ZWH (fix)'!A:C,2,0),"")</f>
        <v>4.0125570261805272</v>
      </c>
      <c r="N63" s="18" t="s">
        <v>465</v>
      </c>
      <c r="O63" s="18" t="s">
        <v>466</v>
      </c>
      <c r="P63" s="18" t="s">
        <v>553</v>
      </c>
      <c r="Q63" s="12">
        <v>287.19</v>
      </c>
      <c r="R63" s="12">
        <v>5621770</v>
      </c>
      <c r="S63" s="12">
        <v>297261475874.46002</v>
      </c>
      <c r="T63" s="12">
        <v>344307.47587446001</v>
      </c>
      <c r="U63" s="12">
        <v>2.5638079320310601</v>
      </c>
      <c r="V63" s="12">
        <v>2.6462395211116188</v>
      </c>
      <c r="W63" s="18" t="s">
        <v>451</v>
      </c>
      <c r="X63" s="18" t="s">
        <v>442</v>
      </c>
      <c r="Y63" s="18" t="s">
        <v>452</v>
      </c>
      <c r="Z63" s="12">
        <v>22.15323132216664</v>
      </c>
      <c r="AA63" s="12">
        <v>25.132152462209032</v>
      </c>
      <c r="AB63" s="12">
        <v>15.463181495666504</v>
      </c>
      <c r="AC63" s="12">
        <v>27.724234416291001</v>
      </c>
      <c r="AD63" s="12">
        <v>30.133555926544236</v>
      </c>
      <c r="AE63" s="12">
        <v>-14.478505129457742</v>
      </c>
      <c r="AF63" s="12">
        <v>39.205530619080562</v>
      </c>
      <c r="AG63" s="12">
        <v>35.428161749046581</v>
      </c>
      <c r="AH63" s="12">
        <v>35.428161749046581</v>
      </c>
      <c r="AI63" s="12">
        <v>25.132605938943104</v>
      </c>
      <c r="AJ63" s="12">
        <v>-30.38475</v>
      </c>
      <c r="AK63" s="37">
        <f>_xlfn.IFNA(VLOOKUP(Y63,'Compare - ZDY&amp;ZWH'!$AD$1:$AE$12,2,0),0)</f>
        <v>5</v>
      </c>
      <c r="AL63" s="18">
        <f t="shared" si="7"/>
        <v>-0.22619780677687762</v>
      </c>
      <c r="AM63" s="18">
        <f t="shared" si="8"/>
        <v>1.1617082075029499</v>
      </c>
      <c r="AN63" s="18">
        <f t="shared" si="9"/>
        <v>-0.16856010098666846</v>
      </c>
      <c r="AO63" s="18">
        <f t="shared" si="13"/>
        <v>-1.2925688416819643</v>
      </c>
      <c r="AP63" s="18">
        <f t="shared" si="12"/>
        <v>0.35657573306661322</v>
      </c>
      <c r="AQ63" s="18">
        <f t="shared" si="10"/>
        <v>0.58839022280793007</v>
      </c>
      <c r="AR63" s="18">
        <f t="shared" si="11"/>
        <v>-2.4284350146024583</v>
      </c>
    </row>
    <row r="64" spans="1:44" x14ac:dyDescent="0.2">
      <c r="A64" s="18" t="s">
        <v>85</v>
      </c>
      <c r="B64" s="18" t="s">
        <v>12</v>
      </c>
      <c r="C64" s="18">
        <v>22863</v>
      </c>
      <c r="D64" s="18">
        <v>76</v>
      </c>
      <c r="E64" s="12">
        <v>0.2664627130588596</v>
      </c>
      <c r="F64" s="18" t="s">
        <v>13</v>
      </c>
      <c r="G64" s="12">
        <v>1388102.49</v>
      </c>
      <c r="H64" s="19">
        <v>44701</v>
      </c>
      <c r="I64" s="19">
        <v>44701</v>
      </c>
      <c r="J64" s="18" t="s">
        <v>0</v>
      </c>
      <c r="K64" s="20" t="s">
        <v>85</v>
      </c>
      <c r="L64" s="16" t="str">
        <f>_xlfn.IFNA(VLOOKUP(A64,'Covered Call ETF - ZWH (fix)'!A:A,1,0),"N")</f>
        <v>N</v>
      </c>
      <c r="M64" s="69" t="str">
        <f>_xlfn.IFNA(VLOOKUP(A64,'Covered Call ETF - ZWH (fix)'!A:C,2,0),"")</f>
        <v/>
      </c>
      <c r="N64" s="18" t="s">
        <v>465</v>
      </c>
      <c r="O64" s="18" t="s">
        <v>466</v>
      </c>
      <c r="P64" s="18" t="s">
        <v>467</v>
      </c>
      <c r="Q64" s="12">
        <v>47.32</v>
      </c>
      <c r="R64" s="12">
        <v>8950519</v>
      </c>
      <c r="S64" s="12">
        <v>18402826882.439999</v>
      </c>
      <c r="T64" s="12">
        <v>24459.852882440002</v>
      </c>
      <c r="U64" s="12">
        <v>4.3110735418427728</v>
      </c>
      <c r="V64" s="12">
        <v>4.2247570764681024</v>
      </c>
      <c r="W64" s="18" t="s">
        <v>468</v>
      </c>
      <c r="X64" s="18" t="s">
        <v>442</v>
      </c>
      <c r="Y64" s="18" t="s">
        <v>447</v>
      </c>
      <c r="Z64" s="12">
        <v>10.237148427658052</v>
      </c>
      <c r="AA64" s="12">
        <v>42.681264819283612</v>
      </c>
      <c r="AB64" s="12">
        <v>0.68261504173278797</v>
      </c>
      <c r="AC64" s="12">
        <v>240.0457009480985</v>
      </c>
      <c r="AD64" s="12">
        <v>242.85714285714286</v>
      </c>
      <c r="AE64" s="12">
        <v>-44.477182618900436</v>
      </c>
      <c r="AF64" s="12">
        <v>41.8863414159717</v>
      </c>
      <c r="AG64" s="12">
        <v>37.82736477234991</v>
      </c>
      <c r="AH64" s="12">
        <v>37.82736477234991</v>
      </c>
      <c r="AI64" s="12">
        <v>32.249957164839991</v>
      </c>
      <c r="AJ64" s="12">
        <v>-34.768749999999997</v>
      </c>
      <c r="AK64" s="37">
        <f>_xlfn.IFNA(VLOOKUP(Y64,'Compare - ZDY&amp;ZWH'!$AD$1:$AE$12,2,0),0)</f>
        <v>4</v>
      </c>
      <c r="AL64" s="18">
        <f t="shared" si="7"/>
        <v>1.3909566613420612</v>
      </c>
      <c r="AM64" s="18">
        <f t="shared" si="8"/>
        <v>-1.2097210413278716</v>
      </c>
      <c r="AN64" s="18">
        <f t="shared" si="9"/>
        <v>0.24971808562522685</v>
      </c>
      <c r="AO64" s="18">
        <f t="shared" si="13"/>
        <v>-1.5483844821371697</v>
      </c>
      <c r="AP64" s="18">
        <f t="shared" si="12"/>
        <v>-0.12198643499647292</v>
      </c>
      <c r="AQ64" s="18">
        <f t="shared" si="10"/>
        <v>0.84817188039245417</v>
      </c>
      <c r="AR64" s="18">
        <f t="shared" si="11"/>
        <v>-2.7065958689335359</v>
      </c>
    </row>
    <row r="65" spans="1:44" x14ac:dyDescent="0.2">
      <c r="A65" s="18" t="s">
        <v>112</v>
      </c>
      <c r="B65" s="18" t="s">
        <v>12</v>
      </c>
      <c r="C65" s="18">
        <v>85762</v>
      </c>
      <c r="D65" s="18">
        <v>283</v>
      </c>
      <c r="E65" s="12">
        <v>2.4785602336646733</v>
      </c>
      <c r="F65" s="18" t="s">
        <v>13</v>
      </c>
      <c r="G65" s="12">
        <v>12911733.85</v>
      </c>
      <c r="H65" s="19">
        <v>44701</v>
      </c>
      <c r="I65" s="19">
        <v>44701</v>
      </c>
      <c r="J65" s="18" t="s">
        <v>0</v>
      </c>
      <c r="K65" s="20" t="s">
        <v>112</v>
      </c>
      <c r="L65" s="16" t="str">
        <f>_xlfn.IFNA(VLOOKUP(A65,'Covered Call ETF - ZWH (fix)'!A:A,1,0),"N")</f>
        <v>JPM US Equity</v>
      </c>
      <c r="M65" s="69">
        <f>_xlfn.IFNA(VLOOKUP(A65,'Covered Call ETF - ZWH (fix)'!A:C,2,0),"")</f>
        <v>4.1385761293518355</v>
      </c>
      <c r="N65" s="18" t="s">
        <v>448</v>
      </c>
      <c r="O65" s="18" t="s">
        <v>449</v>
      </c>
      <c r="P65" s="18" t="s">
        <v>511</v>
      </c>
      <c r="Q65" s="12">
        <v>117.34</v>
      </c>
      <c r="R65" s="12">
        <v>13150099</v>
      </c>
      <c r="S65" s="12">
        <v>344633501680.44006</v>
      </c>
      <c r="T65" s="12">
        <v>3778795.5016804403</v>
      </c>
      <c r="U65" s="12">
        <v>3.5691153911709557</v>
      </c>
      <c r="V65" s="12">
        <v>3.408606731998296</v>
      </c>
      <c r="W65" s="18" t="s">
        <v>512</v>
      </c>
      <c r="X65" s="18" t="s">
        <v>442</v>
      </c>
      <c r="Y65" s="18" t="s">
        <v>447</v>
      </c>
      <c r="Z65" s="12">
        <v>1.1071656901084679</v>
      </c>
      <c r="AB65" s="12">
        <v>9.6287097930908203</v>
      </c>
      <c r="AC65" s="12">
        <v>65.919467234217848</v>
      </c>
      <c r="AD65" s="12">
        <v>73.115860517435323</v>
      </c>
      <c r="AF65" s="12">
        <v>29.998682685738082</v>
      </c>
      <c r="AG65" s="12">
        <v>31.784901154701068</v>
      </c>
      <c r="AH65" s="12">
        <v>31.784901154701068</v>
      </c>
      <c r="AI65" s="12">
        <v>25.056792881690221</v>
      </c>
      <c r="AJ65" s="12">
        <v>-24.886759999999999</v>
      </c>
      <c r="AK65" s="37">
        <f>_xlfn.IFNA(VLOOKUP(Y65,'Compare - ZDY&amp;ZWH'!$AD$1:$AE$12,2,0),0)</f>
        <v>4</v>
      </c>
      <c r="AL65" s="18">
        <f t="shared" si="7"/>
        <v>0.55482964347174502</v>
      </c>
      <c r="AM65" s="18">
        <f t="shared" si="8"/>
        <v>0.2256116857568973</v>
      </c>
      <c r="AN65" s="18">
        <f t="shared" si="9"/>
        <v>-8.404403635983608E-2</v>
      </c>
      <c r="AO65" s="18">
        <f t="shared" si="13"/>
        <v>-0.97174953669420994</v>
      </c>
      <c r="AP65" s="18">
        <f t="shared" si="12"/>
        <v>-0.12198643499647292</v>
      </c>
      <c r="AQ65" s="18">
        <f t="shared" si="10"/>
        <v>0.19390410928664148</v>
      </c>
      <c r="AR65" s="18">
        <f t="shared" si="11"/>
        <v>-3.4234089775417287</v>
      </c>
    </row>
    <row r="66" spans="1:44" x14ac:dyDescent="0.2">
      <c r="A66" s="18" t="s">
        <v>105</v>
      </c>
      <c r="B66" s="18" t="s">
        <v>12</v>
      </c>
      <c r="C66" s="18">
        <v>41920</v>
      </c>
      <c r="D66" s="18">
        <v>139</v>
      </c>
      <c r="E66" s="12">
        <v>0.48681221192070423</v>
      </c>
      <c r="F66" s="18" t="s">
        <v>13</v>
      </c>
      <c r="G66" s="12">
        <v>2535984.25</v>
      </c>
      <c r="H66" s="19">
        <v>44701</v>
      </c>
      <c r="I66" s="19">
        <v>44701</v>
      </c>
      <c r="J66" s="18" t="s">
        <v>0</v>
      </c>
      <c r="K66" s="20" t="s">
        <v>105</v>
      </c>
      <c r="L66" s="16" t="str">
        <f>_xlfn.IFNA(VLOOKUP(A66,'Covered Call ETF - ZWH (fix)'!A:A,1,0),"N")</f>
        <v>N</v>
      </c>
      <c r="M66" s="69" t="str">
        <f>_xlfn.IFNA(VLOOKUP(A66,'Covered Call ETF - ZWH (fix)'!A:C,2,0),"")</f>
        <v/>
      </c>
      <c r="N66" s="18" t="s">
        <v>461</v>
      </c>
      <c r="O66" s="18" t="s">
        <v>461</v>
      </c>
      <c r="P66" s="18" t="s">
        <v>536</v>
      </c>
      <c r="Q66" s="12">
        <v>47.15</v>
      </c>
      <c r="R66" s="12">
        <v>6175858</v>
      </c>
      <c r="S66" s="12">
        <v>46213458041.199997</v>
      </c>
      <c r="T66" s="12">
        <v>134367.45804120001</v>
      </c>
      <c r="U66" s="12">
        <v>3.0328738069989396</v>
      </c>
      <c r="V66" s="12">
        <v>2.8632025956349052</v>
      </c>
      <c r="W66" s="18" t="s">
        <v>446</v>
      </c>
      <c r="X66" s="18" t="s">
        <v>442</v>
      </c>
      <c r="Y66" s="18" t="s">
        <v>443</v>
      </c>
      <c r="Z66" s="12">
        <v>2.3278161456322013</v>
      </c>
      <c r="AA66" s="12">
        <v>9.3704398582447368</v>
      </c>
      <c r="AB66" s="12">
        <v>0.58549493551254295</v>
      </c>
      <c r="AC66" s="12">
        <v>-13.092205807437596</v>
      </c>
      <c r="AD66" s="12">
        <v>-13.432835820895514</v>
      </c>
      <c r="AE66" s="12">
        <v>-29.827235772357724</v>
      </c>
      <c r="AF66" s="12">
        <v>26.464148828865554</v>
      </c>
      <c r="AG66" s="12">
        <v>22.459885879284656</v>
      </c>
      <c r="AH66" s="12">
        <v>22.459885879284656</v>
      </c>
      <c r="AI66" s="12">
        <v>19.447286545570925</v>
      </c>
      <c r="AJ66" s="12">
        <v>16.263639999999999</v>
      </c>
      <c r="AK66" s="37">
        <f>_xlfn.IFNA(VLOOKUP(Y66,'Compare - ZDY&amp;ZWH'!$AD$1:$AE$12,2,0),0)</f>
        <v>3</v>
      </c>
      <c r="AL66" s="18">
        <f t="shared" ref="AL66:AL101" si="14">(V66-V$104)/V$105</f>
        <v>-3.9241905021963445E-3</v>
      </c>
      <c r="AM66" s="18">
        <f t="shared" ref="AM66:AM101" si="15">(AB66-AB$104)/AB$105</f>
        <v>-1.2253032222448248</v>
      </c>
      <c r="AN66" s="18">
        <f t="shared" ref="AN66:AN101" si="16">(AD66-AD$104)/AD$105</f>
        <v>-0.2542246556337644</v>
      </c>
      <c r="AO66" s="18">
        <f t="shared" si="13"/>
        <v>1.4294630388048508</v>
      </c>
      <c r="AP66" s="18">
        <f t="shared" si="12"/>
        <v>-0.60054860305955904</v>
      </c>
      <c r="AQ66" s="18">
        <f t="shared" ref="AQ66:AQ101" si="17">(AG66-AG$104)/AG$105</f>
        <v>-0.81579281995168607</v>
      </c>
      <c r="AR66" s="18">
        <f t="shared" ref="AR66:AR97" si="18">AK66+20*(AL66+AO66+AP66)+10*(AM66+AN66+AQ66)</f>
        <v>-3.4534020734408415</v>
      </c>
    </row>
    <row r="67" spans="1:44" x14ac:dyDescent="0.2">
      <c r="A67" s="18" t="s">
        <v>68</v>
      </c>
      <c r="B67" s="18" t="s">
        <v>12</v>
      </c>
      <c r="C67" s="18">
        <v>71270</v>
      </c>
      <c r="D67" s="18">
        <v>236</v>
      </c>
      <c r="E67" s="12">
        <v>2.4151945639529817</v>
      </c>
      <c r="F67" s="18" t="s">
        <v>13</v>
      </c>
      <c r="G67" s="12">
        <v>12581638.720000001</v>
      </c>
      <c r="H67" s="19">
        <v>44701</v>
      </c>
      <c r="I67" s="19">
        <v>44701</v>
      </c>
      <c r="J67" s="18" t="s">
        <v>0</v>
      </c>
      <c r="K67" s="20" t="s">
        <v>68</v>
      </c>
      <c r="L67" s="16" t="str">
        <f>_xlfn.IFNA(VLOOKUP(A67,'Covered Call ETF - ZWH (fix)'!A:A,1,0),"N")</f>
        <v>AAPL US Equity</v>
      </c>
      <c r="M67" s="69">
        <f>_xlfn.IFNA(VLOOKUP(A67,'Covered Call ETF - ZWH (fix)'!A:C,2,0),"")</f>
        <v>3.9038612963902466</v>
      </c>
      <c r="N67" s="18" t="s">
        <v>444</v>
      </c>
      <c r="O67" s="18" t="s">
        <v>234</v>
      </c>
      <c r="P67" s="18" t="s">
        <v>609</v>
      </c>
      <c r="Q67" s="12">
        <v>137.59</v>
      </c>
      <c r="R67" s="12">
        <v>137426125</v>
      </c>
      <c r="S67" s="12">
        <v>2226919053790.0005</v>
      </c>
      <c r="T67" s="12">
        <v>2215975.0537900003</v>
      </c>
      <c r="U67" s="12">
        <v>0.66938004215422642</v>
      </c>
      <c r="V67" s="12">
        <v>0.66865325727836356</v>
      </c>
      <c r="W67" s="18" t="s">
        <v>610</v>
      </c>
      <c r="X67" s="18" t="s">
        <v>442</v>
      </c>
      <c r="Y67" s="18" t="s">
        <v>611</v>
      </c>
      <c r="Z67" s="12">
        <v>29.64002209880492</v>
      </c>
      <c r="AA67" s="12">
        <v>54.650956318806756</v>
      </c>
      <c r="AB67" s="12">
        <v>6.3455748558044434</v>
      </c>
      <c r="AC67" s="12">
        <v>64.916131055024294</v>
      </c>
      <c r="AD67" s="12">
        <v>71.299093655589118</v>
      </c>
      <c r="AE67" s="12">
        <v>26.699379813262453</v>
      </c>
      <c r="AF67" s="12">
        <v>45.201551074293931</v>
      </c>
      <c r="AG67" s="12">
        <v>36.172366961314459</v>
      </c>
      <c r="AH67" s="12">
        <v>36.172366961314459</v>
      </c>
      <c r="AI67" s="12">
        <v>28.643043126866104</v>
      </c>
      <c r="AJ67" s="12">
        <v>-22.30273</v>
      </c>
      <c r="AK67" s="37">
        <f>_xlfn.IFNA(VLOOKUP(Y67,'Compare - ZDY&amp;ZWH'!$AD$1:$AE$12,2,0),0)</f>
        <v>9</v>
      </c>
      <c r="AL67" s="18">
        <f t="shared" si="14"/>
        <v>-2.2521888714922489</v>
      </c>
      <c r="AM67" s="18">
        <f t="shared" si="15"/>
        <v>-0.30114229504653517</v>
      </c>
      <c r="AN67" s="18">
        <f t="shared" si="16"/>
        <v>-8.7616343311944497E-2</v>
      </c>
      <c r="AO67" s="18">
        <f t="shared" si="13"/>
        <v>-0.82096593965829212</v>
      </c>
      <c r="AP67" s="18">
        <f t="shared" si="12"/>
        <v>2.2708244053189577</v>
      </c>
      <c r="AQ67" s="18">
        <f t="shared" si="17"/>
        <v>0.66897150823820828</v>
      </c>
      <c r="AR67" s="18">
        <f t="shared" si="18"/>
        <v>-4.2444794178343805</v>
      </c>
    </row>
    <row r="68" spans="1:44" x14ac:dyDescent="0.2">
      <c r="A68" s="18" t="s">
        <v>38</v>
      </c>
      <c r="B68" s="18" t="s">
        <v>12</v>
      </c>
      <c r="C68" s="18">
        <v>4137</v>
      </c>
      <c r="D68" s="18">
        <v>14</v>
      </c>
      <c r="E68" s="12">
        <v>0.1409179109064489</v>
      </c>
      <c r="F68" s="18" t="s">
        <v>13</v>
      </c>
      <c r="G68" s="12">
        <v>734093.34</v>
      </c>
      <c r="H68" s="19">
        <v>44701</v>
      </c>
      <c r="I68" s="19">
        <v>44701</v>
      </c>
      <c r="J68" s="18" t="s">
        <v>0</v>
      </c>
      <c r="K68" s="20" t="s">
        <v>38</v>
      </c>
      <c r="L68" s="16" t="str">
        <f>_xlfn.IFNA(VLOOKUP(A68,'Covered Call ETF - ZWH (fix)'!A:A,1,0),"N")</f>
        <v>N</v>
      </c>
      <c r="M68" s="69" t="str">
        <f>_xlfn.IFNA(VLOOKUP(A68,'Covered Call ETF - ZWH (fix)'!A:C,2,0),"")</f>
        <v/>
      </c>
      <c r="N68" s="18" t="s">
        <v>498</v>
      </c>
      <c r="O68" s="18" t="s">
        <v>456</v>
      </c>
      <c r="P68" s="18" t="s">
        <v>515</v>
      </c>
      <c r="Q68" s="12">
        <v>138.30000000000001</v>
      </c>
      <c r="R68" s="12">
        <v>1659546</v>
      </c>
      <c r="S68" s="12">
        <v>17021963031.900003</v>
      </c>
      <c r="T68" s="12">
        <v>20955.963031900003</v>
      </c>
      <c r="U68" s="12">
        <v>3.4577006507592185</v>
      </c>
      <c r="V68" s="12">
        <v>3.3547826379044148</v>
      </c>
      <c r="W68" s="18" t="s">
        <v>507</v>
      </c>
      <c r="X68" s="18" t="s">
        <v>442</v>
      </c>
      <c r="Y68" s="18" t="s">
        <v>443</v>
      </c>
      <c r="Z68" s="12">
        <v>7.1769960040742777</v>
      </c>
      <c r="AA68" s="12">
        <v>-20.694171578258022</v>
      </c>
      <c r="AB68" s="12">
        <v>6.5112767219543457</v>
      </c>
      <c r="AC68" s="12">
        <v>-24.387646432374869</v>
      </c>
      <c r="AD68" s="12">
        <v>-24.128686327077745</v>
      </c>
      <c r="AE68" s="12">
        <v>-26.857585139318886</v>
      </c>
      <c r="AF68" s="12">
        <v>38.015449031196127</v>
      </c>
      <c r="AG68" s="12">
        <v>41.917055395633206</v>
      </c>
      <c r="AH68" s="12">
        <v>41.917055395633206</v>
      </c>
      <c r="AI68" s="12">
        <v>29.310248129287004</v>
      </c>
      <c r="AJ68" s="12">
        <v>-19.52094</v>
      </c>
      <c r="AK68" s="37">
        <f>_xlfn.IFNA(VLOOKUP(Y68,'Compare - ZDY&amp;ZWH'!$AD$1:$AE$12,2,0),0)</f>
        <v>3</v>
      </c>
      <c r="AL68" s="18">
        <f t="shared" si="14"/>
        <v>0.4996881127608514</v>
      </c>
      <c r="AM68" s="18">
        <f t="shared" si="15"/>
        <v>-0.27455669339192823</v>
      </c>
      <c r="AN68" s="18">
        <f t="shared" si="16"/>
        <v>-0.27525589630881675</v>
      </c>
      <c r="AO68" s="18">
        <f t="shared" si="13"/>
        <v>-0.65864262979016119</v>
      </c>
      <c r="AP68" s="18">
        <f t="shared" ref="AP68:AP99" si="19">(AK68-AK$104)/AK$105</f>
        <v>-0.60054860305955904</v>
      </c>
      <c r="AQ68" s="18">
        <f t="shared" si="17"/>
        <v>1.2909966846316652</v>
      </c>
      <c r="AR68" s="18">
        <f t="shared" si="18"/>
        <v>-4.778221452468177</v>
      </c>
    </row>
    <row r="69" spans="1:44" x14ac:dyDescent="0.2">
      <c r="A69" s="18" t="s">
        <v>100</v>
      </c>
      <c r="B69" s="18" t="s">
        <v>12</v>
      </c>
      <c r="C69" s="18">
        <v>13644</v>
      </c>
      <c r="D69" s="18">
        <v>45</v>
      </c>
      <c r="E69" s="12">
        <v>0.30368579995407408</v>
      </c>
      <c r="F69" s="18" t="s">
        <v>13</v>
      </c>
      <c r="G69" s="12">
        <v>1582011.27</v>
      </c>
      <c r="H69" s="19">
        <v>44701</v>
      </c>
      <c r="I69" s="19">
        <v>44701</v>
      </c>
      <c r="J69" s="18" t="s">
        <v>0</v>
      </c>
      <c r="K69" s="20" t="s">
        <v>100</v>
      </c>
      <c r="L69" s="16" t="str">
        <f>_xlfn.IFNA(VLOOKUP(A69,'Covered Call ETF - ZWH (fix)'!A:A,1,0),"N")</f>
        <v>N</v>
      </c>
      <c r="M69" s="69" t="str">
        <f>_xlfn.IFNA(VLOOKUP(A69,'Covered Call ETF - ZWH (fix)'!A:C,2,0),"")</f>
        <v/>
      </c>
      <c r="N69" s="18" t="s">
        <v>461</v>
      </c>
      <c r="O69" s="18" t="s">
        <v>461</v>
      </c>
      <c r="P69" s="18" t="s">
        <v>541</v>
      </c>
      <c r="Q69" s="12">
        <v>90.37</v>
      </c>
      <c r="R69" s="12">
        <v>1487014</v>
      </c>
      <c r="S69" s="12">
        <v>31166637150.32</v>
      </c>
      <c r="T69" s="12">
        <v>61857.572150319989</v>
      </c>
      <c r="U69" s="12">
        <v>2.8726347239128032</v>
      </c>
      <c r="V69" s="12">
        <v>2.821420615530299</v>
      </c>
      <c r="W69" s="18" t="s">
        <v>523</v>
      </c>
      <c r="X69" s="18" t="s">
        <v>442</v>
      </c>
      <c r="Y69" s="18" t="s">
        <v>447</v>
      </c>
      <c r="Z69" s="12">
        <v>2.7092488618333492</v>
      </c>
      <c r="AA69" s="12">
        <v>5.7488810162294248</v>
      </c>
      <c r="AB69" s="12">
        <v>6.038306713104248</v>
      </c>
      <c r="AC69" s="12">
        <v>1.2745121630446343</v>
      </c>
      <c r="AD69" s="12">
        <v>-0.28089887640450084</v>
      </c>
      <c r="AE69" s="12">
        <v>3.8037993564070645</v>
      </c>
      <c r="AF69" s="12">
        <v>17.94658141695442</v>
      </c>
      <c r="AG69" s="12">
        <v>20.37209024399872</v>
      </c>
      <c r="AH69" s="12">
        <v>20.37209024399872</v>
      </c>
      <c r="AI69" s="12">
        <v>20.389217502581339</v>
      </c>
      <c r="AJ69" s="12">
        <v>0.82936330000000003</v>
      </c>
      <c r="AK69" s="37">
        <f>_xlfn.IFNA(VLOOKUP(Y69,'Compare - ZDY&amp;ZWH'!$AD$1:$AE$12,2,0),0)</f>
        <v>4</v>
      </c>
      <c r="AL69" s="18">
        <f t="shared" si="14"/>
        <v>-4.6728855919909343E-2</v>
      </c>
      <c r="AM69" s="18">
        <f t="shared" si="15"/>
        <v>-0.350441126935298</v>
      </c>
      <c r="AN69" s="18">
        <f t="shared" si="16"/>
        <v>-0.22836401453160751</v>
      </c>
      <c r="AO69" s="18">
        <f t="shared" ref="AO69:AO101" si="20">(AJ69-AJ$104)/AJ$105</f>
        <v>0.52884046148428665</v>
      </c>
      <c r="AP69" s="18">
        <f t="shared" si="19"/>
        <v>-0.12198643499647292</v>
      </c>
      <c r="AQ69" s="18">
        <f t="shared" si="17"/>
        <v>-1.041855810688316</v>
      </c>
      <c r="AR69" s="18">
        <f t="shared" si="18"/>
        <v>-5.0041061101941295</v>
      </c>
    </row>
    <row r="70" spans="1:44" x14ac:dyDescent="0.2">
      <c r="A70" s="18" t="s">
        <v>94</v>
      </c>
      <c r="B70" s="18" t="s">
        <v>12</v>
      </c>
      <c r="C70" s="18">
        <v>33800</v>
      </c>
      <c r="D70" s="18">
        <v>112</v>
      </c>
      <c r="E70" s="12">
        <v>1.0955471728324209</v>
      </c>
      <c r="F70" s="18" t="s">
        <v>13</v>
      </c>
      <c r="G70" s="12">
        <v>5707109.04</v>
      </c>
      <c r="H70" s="19">
        <v>44701</v>
      </c>
      <c r="I70" s="19">
        <v>44701</v>
      </c>
      <c r="J70" s="18" t="s">
        <v>0</v>
      </c>
      <c r="K70" s="20" t="s">
        <v>94</v>
      </c>
      <c r="L70" s="16" t="str">
        <f>_xlfn.IFNA(VLOOKUP(A70,'Covered Call ETF - ZWH (fix)'!A:A,1,0),"N")</f>
        <v>QCOM US Equity</v>
      </c>
      <c r="M70" s="69">
        <f>_xlfn.IFNA(VLOOKUP(A70,'Covered Call ETF - ZWH (fix)'!A:C,2,0),"")</f>
        <v>2.0207060429644605</v>
      </c>
      <c r="N70" s="18" t="s">
        <v>444</v>
      </c>
      <c r="O70" s="18" t="s">
        <v>234</v>
      </c>
      <c r="P70" s="18" t="s">
        <v>580</v>
      </c>
      <c r="Q70" s="12">
        <v>131.6</v>
      </c>
      <c r="R70" s="12">
        <v>11370115</v>
      </c>
      <c r="S70" s="12">
        <v>147392000000</v>
      </c>
      <c r="T70" s="12">
        <v>156487</v>
      </c>
      <c r="U70" s="12">
        <v>2.2462006079027357</v>
      </c>
      <c r="V70" s="12">
        <v>2.279462046956918</v>
      </c>
      <c r="W70" s="18" t="s">
        <v>581</v>
      </c>
      <c r="X70" s="18" t="s">
        <v>442</v>
      </c>
      <c r="Y70" s="18" t="s">
        <v>452</v>
      </c>
      <c r="Z70" s="12">
        <v>27.391677918252118</v>
      </c>
      <c r="AA70" s="12">
        <v>47.834972537999747</v>
      </c>
      <c r="AB70" s="12">
        <v>3.1270065307617192</v>
      </c>
      <c r="AC70" s="12">
        <v>73.970757983839945</v>
      </c>
      <c r="AD70" s="12">
        <v>74.454148471615724</v>
      </c>
      <c r="AE70" s="12">
        <v>96.233265259813933</v>
      </c>
      <c r="AF70" s="12">
        <v>55.133563726235522</v>
      </c>
      <c r="AG70" s="12">
        <v>54.458207165080807</v>
      </c>
      <c r="AH70" s="12">
        <v>54.458207165080807</v>
      </c>
      <c r="AI70" s="12">
        <v>40.060364291634819</v>
      </c>
      <c r="AJ70" s="12">
        <v>-27.74718</v>
      </c>
      <c r="AK70" s="37">
        <f>_xlfn.IFNA(VLOOKUP(Y70,'Compare - ZDY&amp;ZWH'!$AD$1:$AE$12,2,0),0)</f>
        <v>5</v>
      </c>
      <c r="AL70" s="18">
        <f t="shared" si="14"/>
        <v>-0.60195278594827006</v>
      </c>
      <c r="AM70" s="18">
        <f t="shared" si="15"/>
        <v>-0.81753705496017792</v>
      </c>
      <c r="AN70" s="18">
        <f t="shared" si="16"/>
        <v>-8.141256202868094E-2</v>
      </c>
      <c r="AO70" s="18">
        <f t="shared" si="20"/>
        <v>-1.1386610727961441</v>
      </c>
      <c r="AP70" s="18">
        <f t="shared" si="19"/>
        <v>0.35657573306661322</v>
      </c>
      <c r="AQ70" s="18">
        <f t="shared" si="17"/>
        <v>2.6489314500690977</v>
      </c>
      <c r="AR70" s="18">
        <f t="shared" si="18"/>
        <v>-5.1809441827536311</v>
      </c>
    </row>
    <row r="71" spans="1:44" x14ac:dyDescent="0.2">
      <c r="A71" s="18" t="s">
        <v>41</v>
      </c>
      <c r="B71" s="18" t="s">
        <v>12</v>
      </c>
      <c r="C71" s="18">
        <v>18089</v>
      </c>
      <c r="D71" s="18">
        <v>60</v>
      </c>
      <c r="E71" s="12">
        <v>0.1366428227493745</v>
      </c>
      <c r="F71" s="18" t="s">
        <v>13</v>
      </c>
      <c r="G71" s="12">
        <v>711822.83</v>
      </c>
      <c r="H71" s="19">
        <v>44701</v>
      </c>
      <c r="I71" s="19">
        <v>44701</v>
      </c>
      <c r="J71" s="18" t="s">
        <v>0</v>
      </c>
      <c r="K71" s="20" t="s">
        <v>41</v>
      </c>
      <c r="L71" s="16" t="str">
        <f>_xlfn.IFNA(VLOOKUP(A71,'Covered Call ETF - ZWH (fix)'!A:A,1,0),"N")</f>
        <v>N</v>
      </c>
      <c r="M71" s="69" t="str">
        <f>_xlfn.IFNA(VLOOKUP(A71,'Covered Call ETF - ZWH (fix)'!A:C,2,0),"")</f>
        <v/>
      </c>
      <c r="N71" s="18" t="s">
        <v>439</v>
      </c>
      <c r="O71" s="18" t="s">
        <v>169</v>
      </c>
      <c r="P71" s="18" t="s">
        <v>486</v>
      </c>
      <c r="Q71" s="12">
        <v>30.67</v>
      </c>
      <c r="R71" s="12">
        <v>3155184</v>
      </c>
      <c r="S71" s="12">
        <v>12073680676.630001</v>
      </c>
      <c r="T71" s="12">
        <v>14610.88067663</v>
      </c>
      <c r="U71" s="12">
        <v>3.7919791327029668</v>
      </c>
      <c r="V71" s="12">
        <v>3.7821974783873453</v>
      </c>
      <c r="W71" s="18" t="s">
        <v>487</v>
      </c>
      <c r="X71" s="18" t="s">
        <v>442</v>
      </c>
      <c r="Y71" s="18" t="s">
        <v>464</v>
      </c>
      <c r="Z71" s="12">
        <v>5.9625013876473085</v>
      </c>
      <c r="AA71" s="12">
        <v>69.662350850469664</v>
      </c>
      <c r="AB71" s="12">
        <v>8.3408384323120117</v>
      </c>
      <c r="AC71" s="12">
        <v>171.37567644545712</v>
      </c>
      <c r="AD71" s="12">
        <v>168.88888888888889</v>
      </c>
      <c r="AE71" s="12">
        <v>11.942608799190326</v>
      </c>
      <c r="AF71" s="12">
        <v>37.374595205990261</v>
      </c>
      <c r="AG71" s="12">
        <v>41.023423467636192</v>
      </c>
      <c r="AH71" s="12">
        <v>41.023423467636192</v>
      </c>
      <c r="AI71" s="12">
        <v>32.497676172543336</v>
      </c>
      <c r="AJ71" s="12">
        <v>-17.458760000000002</v>
      </c>
      <c r="AK71" s="37">
        <f>_xlfn.IFNA(VLOOKUP(Y71,'Compare - ZDY&amp;ZWH'!$AD$1:$AE$12,2,0),0)</f>
        <v>1</v>
      </c>
      <c r="AL71" s="18">
        <f t="shared" si="14"/>
        <v>0.93756466135027705</v>
      </c>
      <c r="AM71" s="18">
        <f t="shared" si="15"/>
        <v>1.898254043956088E-2</v>
      </c>
      <c r="AN71" s="18">
        <f t="shared" si="16"/>
        <v>0.10427437821546325</v>
      </c>
      <c r="AO71" s="18">
        <f t="shared" si="20"/>
        <v>-0.53831008019300908</v>
      </c>
      <c r="AP71" s="18">
        <f t="shared" si="19"/>
        <v>-1.5576729391857314</v>
      </c>
      <c r="AQ71" s="18">
        <f t="shared" si="17"/>
        <v>1.1942357264006753</v>
      </c>
      <c r="AR71" s="18">
        <f t="shared" si="18"/>
        <v>-8.9934407100122744</v>
      </c>
    </row>
    <row r="72" spans="1:44" x14ac:dyDescent="0.2">
      <c r="A72" s="18" t="s">
        <v>60</v>
      </c>
      <c r="B72" s="18" t="s">
        <v>12</v>
      </c>
      <c r="C72" s="18">
        <v>19161</v>
      </c>
      <c r="D72" s="18">
        <v>63</v>
      </c>
      <c r="E72" s="12">
        <v>0.22407188855926413</v>
      </c>
      <c r="F72" s="18" t="s">
        <v>13</v>
      </c>
      <c r="G72" s="12">
        <v>1167273.06</v>
      </c>
      <c r="H72" s="19">
        <v>44701</v>
      </c>
      <c r="I72" s="19">
        <v>44701</v>
      </c>
      <c r="J72" s="18" t="s">
        <v>0</v>
      </c>
      <c r="K72" s="20" t="s">
        <v>60</v>
      </c>
      <c r="L72" s="16" t="str">
        <f>_xlfn.IFNA(VLOOKUP(A72,'Covered Call ETF - ZWH (fix)'!A:A,1,0),"N")</f>
        <v>N</v>
      </c>
      <c r="M72" s="69" t="str">
        <f>_xlfn.IFNA(VLOOKUP(A72,'Covered Call ETF - ZWH (fix)'!A:C,2,0),"")</f>
        <v/>
      </c>
      <c r="N72" s="18" t="s">
        <v>479</v>
      </c>
      <c r="O72" s="18" t="s">
        <v>480</v>
      </c>
      <c r="P72" s="18" t="s">
        <v>481</v>
      </c>
      <c r="Q72" s="12">
        <v>47.48</v>
      </c>
      <c r="R72" s="12">
        <v>3943025</v>
      </c>
      <c r="S72" s="12">
        <v>17597481015.720001</v>
      </c>
      <c r="T72" s="12">
        <v>28402.481015720001</v>
      </c>
      <c r="U72" s="12">
        <v>4.0395956192080877</v>
      </c>
      <c r="V72" s="12">
        <v>3.8963774722869799</v>
      </c>
      <c r="W72" s="18" t="s">
        <v>460</v>
      </c>
      <c r="X72" s="18" t="s">
        <v>442</v>
      </c>
      <c r="Y72" s="18" t="s">
        <v>464</v>
      </c>
      <c r="Z72" s="12">
        <v>6.2258320826344127</v>
      </c>
      <c r="AA72" s="12">
        <v>16.86019507663725</v>
      </c>
      <c r="AB72" s="12">
        <v>0</v>
      </c>
      <c r="AC72" s="12">
        <v>263.48547717842325</v>
      </c>
      <c r="AD72" s="12">
        <v>388.13559322033899</v>
      </c>
      <c r="AE72" s="12">
        <v>-35.942906574394463</v>
      </c>
      <c r="AF72" s="12">
        <v>23.83648333707076</v>
      </c>
      <c r="AG72" s="12">
        <v>25.748385902492192</v>
      </c>
      <c r="AH72" s="12">
        <v>25.748385902492192</v>
      </c>
      <c r="AI72" s="12">
        <v>24.827077726633139</v>
      </c>
      <c r="AJ72" s="12">
        <v>2.0777839999999999</v>
      </c>
      <c r="AK72" s="37">
        <f>_xlfn.IFNA(VLOOKUP(Y72,'Compare - ZDY&amp;ZWH'!$AD$1:$AE$12,2,0),0)</f>
        <v>1</v>
      </c>
      <c r="AL72" s="18">
        <f t="shared" si="14"/>
        <v>1.0545394055829362</v>
      </c>
      <c r="AM72" s="18">
        <f t="shared" si="15"/>
        <v>-1.3192414227491251</v>
      </c>
      <c r="AN72" s="18">
        <f t="shared" si="16"/>
        <v>0.53537896436703358</v>
      </c>
      <c r="AO72" s="18">
        <f t="shared" si="20"/>
        <v>0.60168844071057215</v>
      </c>
      <c r="AP72" s="18">
        <f t="shared" si="19"/>
        <v>-1.5576729391857314</v>
      </c>
      <c r="AQ72" s="18">
        <f t="shared" si="17"/>
        <v>-0.45971958284006692</v>
      </c>
      <c r="AR72" s="18">
        <f t="shared" si="18"/>
        <v>-9.4647222700660407</v>
      </c>
    </row>
    <row r="73" spans="1:44" x14ac:dyDescent="0.2">
      <c r="A73" s="18" t="s">
        <v>69</v>
      </c>
      <c r="B73" s="18" t="s">
        <v>12</v>
      </c>
      <c r="C73" s="18">
        <v>18597</v>
      </c>
      <c r="D73" s="18">
        <v>61</v>
      </c>
      <c r="E73" s="12">
        <v>0.86912685379268972</v>
      </c>
      <c r="F73" s="18" t="s">
        <v>13</v>
      </c>
      <c r="G73" s="12">
        <v>4527602.1399999997</v>
      </c>
      <c r="H73" s="19">
        <v>44701</v>
      </c>
      <c r="I73" s="19">
        <v>44701</v>
      </c>
      <c r="J73" s="18" t="s">
        <v>0</v>
      </c>
      <c r="K73" s="20" t="s">
        <v>69</v>
      </c>
      <c r="L73" s="16" t="str">
        <f>_xlfn.IFNA(VLOOKUP(A73,'Covered Call ETF - ZWH (fix)'!A:A,1,0),"N")</f>
        <v>N</v>
      </c>
      <c r="M73" s="69" t="str">
        <f>_xlfn.IFNA(VLOOKUP(A73,'Covered Call ETF - ZWH (fix)'!A:C,2,0),"")</f>
        <v/>
      </c>
      <c r="N73" s="18" t="s">
        <v>471</v>
      </c>
      <c r="O73" s="18" t="s">
        <v>472</v>
      </c>
      <c r="P73" s="18" t="s">
        <v>583</v>
      </c>
      <c r="Q73" s="12">
        <v>189.75</v>
      </c>
      <c r="R73" s="12">
        <v>3884143</v>
      </c>
      <c r="S73" s="12">
        <v>129169073467.5</v>
      </c>
      <c r="T73" s="12">
        <v>149569.07346749998</v>
      </c>
      <c r="U73" s="12">
        <v>2.1401844532279317</v>
      </c>
      <c r="V73" s="12">
        <v>2.0663117791860977</v>
      </c>
      <c r="W73" s="18" t="s">
        <v>584</v>
      </c>
      <c r="X73" s="18" t="s">
        <v>442</v>
      </c>
      <c r="Y73" s="18" t="s">
        <v>452</v>
      </c>
      <c r="Z73" s="12">
        <v>8.2718082465941247</v>
      </c>
      <c r="AA73" s="12">
        <v>10.691550925925926</v>
      </c>
      <c r="AB73" s="12">
        <v>7.3302631378173828</v>
      </c>
      <c r="AC73" s="12">
        <v>15.965683197321615</v>
      </c>
      <c r="AD73" s="12">
        <v>17.967599410898377</v>
      </c>
      <c r="AE73" s="12">
        <v>-2.9988683515654468</v>
      </c>
      <c r="AF73" s="12">
        <v>29.543602241042056</v>
      </c>
      <c r="AG73" s="12">
        <v>27.948280599072572</v>
      </c>
      <c r="AH73" s="12">
        <v>27.948280599072572</v>
      </c>
      <c r="AI73" s="12">
        <v>21.668326647190746</v>
      </c>
      <c r="AJ73" s="12">
        <v>-8.0433020000000006</v>
      </c>
      <c r="AK73" s="37">
        <f>_xlfn.IFNA(VLOOKUP(Y73,'Compare - ZDY&amp;ZWH'!$AD$1:$AE$12,2,0),0)</f>
        <v>5</v>
      </c>
      <c r="AL73" s="18">
        <f t="shared" si="14"/>
        <v>-0.82032027051418355</v>
      </c>
      <c r="AM73" s="18">
        <f t="shared" si="15"/>
        <v>-0.14315656424086731</v>
      </c>
      <c r="AN73" s="18">
        <f t="shared" si="16"/>
        <v>-0.19248200970957721</v>
      </c>
      <c r="AO73" s="18">
        <f t="shared" si="20"/>
        <v>1.1101739708698767E-2</v>
      </c>
      <c r="AP73" s="18">
        <f t="shared" si="19"/>
        <v>0.35657573306661322</v>
      </c>
      <c r="AQ73" s="18">
        <f t="shared" si="17"/>
        <v>-0.22151869477924799</v>
      </c>
      <c r="AR73" s="18">
        <f t="shared" si="18"/>
        <v>-9.6244286420743563</v>
      </c>
    </row>
    <row r="74" spans="1:44" x14ac:dyDescent="0.2">
      <c r="A74" s="18" t="s">
        <v>83</v>
      </c>
      <c r="B74" s="18" t="s">
        <v>12</v>
      </c>
      <c r="C74" s="18">
        <v>11808</v>
      </c>
      <c r="D74" s="18">
        <v>39</v>
      </c>
      <c r="E74" s="12">
        <v>0.20017627671044769</v>
      </c>
      <c r="F74" s="18" t="s">
        <v>13</v>
      </c>
      <c r="G74" s="12">
        <v>1042792.01</v>
      </c>
      <c r="H74" s="19">
        <v>44701</v>
      </c>
      <c r="I74" s="19">
        <v>44701</v>
      </c>
      <c r="J74" s="18" t="s">
        <v>0</v>
      </c>
      <c r="K74" s="20" t="s">
        <v>83</v>
      </c>
      <c r="L74" s="16" t="str">
        <f>_xlfn.IFNA(VLOOKUP(A74,'Covered Call ETF - ZWH (fix)'!A:A,1,0),"N")</f>
        <v>N</v>
      </c>
      <c r="M74" s="69" t="str">
        <f>_xlfn.IFNA(VLOOKUP(A74,'Covered Call ETF - ZWH (fix)'!A:C,2,0),"")</f>
        <v/>
      </c>
      <c r="N74" s="18" t="s">
        <v>461</v>
      </c>
      <c r="O74" s="18" t="s">
        <v>461</v>
      </c>
      <c r="P74" s="18" t="s">
        <v>550</v>
      </c>
      <c r="Q74" s="12">
        <v>68.83</v>
      </c>
      <c r="R74" s="12">
        <v>2142005</v>
      </c>
      <c r="S74" s="12">
        <v>19969586159.489998</v>
      </c>
      <c r="T74" s="12">
        <v>40044.586159489998</v>
      </c>
      <c r="U74" s="12">
        <v>2.7255557169838736</v>
      </c>
      <c r="V74" s="12">
        <v>2.6728646620839642</v>
      </c>
      <c r="W74" s="18" t="s">
        <v>551</v>
      </c>
      <c r="X74" s="18" t="s">
        <v>442</v>
      </c>
      <c r="Y74" s="18" t="s">
        <v>443</v>
      </c>
      <c r="Z74" s="12">
        <v>4.6422523647435128</v>
      </c>
      <c r="AA74" s="12">
        <v>-0.61349693251533743</v>
      </c>
      <c r="AB74" s="12">
        <v>6.5443525314331046</v>
      </c>
      <c r="AC74" s="12">
        <v>79.205298013245027</v>
      </c>
      <c r="AD74" s="12">
        <v>5.3061224489795871</v>
      </c>
      <c r="AE74" s="12">
        <v>75.169082125603865</v>
      </c>
      <c r="AF74" s="12">
        <v>19.062226613940215</v>
      </c>
      <c r="AG74" s="12">
        <v>19.454684751065926</v>
      </c>
      <c r="AH74" s="12">
        <v>19.454684751065926</v>
      </c>
      <c r="AI74" s="12">
        <v>18.563481984412199</v>
      </c>
      <c r="AJ74" s="12">
        <v>7.3165360000000002</v>
      </c>
      <c r="AK74" s="37">
        <f>_xlfn.IFNA(VLOOKUP(Y74,'Compare - ZDY&amp;ZWH'!$AD$1:$AE$12,2,0),0)</f>
        <v>3</v>
      </c>
      <c r="AL74" s="18">
        <f t="shared" si="14"/>
        <v>-0.19892097001214404</v>
      </c>
      <c r="AM74" s="18">
        <f t="shared" si="15"/>
        <v>-0.26924993182286744</v>
      </c>
      <c r="AN74" s="18">
        <f t="shared" si="16"/>
        <v>-0.21737825981459027</v>
      </c>
      <c r="AO74" s="18">
        <f t="shared" si="20"/>
        <v>0.90738066198474832</v>
      </c>
      <c r="AP74" s="18">
        <f t="shared" si="19"/>
        <v>-0.60054860305955904</v>
      </c>
      <c r="AQ74" s="18">
        <f t="shared" si="17"/>
        <v>-1.1411909304411629</v>
      </c>
      <c r="AR74" s="18">
        <f t="shared" si="18"/>
        <v>-11.119969442525299</v>
      </c>
    </row>
    <row r="75" spans="1:44" x14ac:dyDescent="0.2">
      <c r="A75" s="18" t="s">
        <v>109</v>
      </c>
      <c r="B75" s="18" t="s">
        <v>12</v>
      </c>
      <c r="C75" s="18">
        <v>26726</v>
      </c>
      <c r="D75" s="18">
        <v>88</v>
      </c>
      <c r="E75" s="12">
        <v>0.44464950143869059</v>
      </c>
      <c r="F75" s="18" t="s">
        <v>13</v>
      </c>
      <c r="G75" s="12">
        <v>2316343.15</v>
      </c>
      <c r="H75" s="19">
        <v>44701</v>
      </c>
      <c r="I75" s="19">
        <v>44701</v>
      </c>
      <c r="J75" s="18" t="s">
        <v>0</v>
      </c>
      <c r="K75" s="20" t="s">
        <v>109</v>
      </c>
      <c r="L75" s="16" t="str">
        <f>_xlfn.IFNA(VLOOKUP(A75,'Covered Call ETF - ZWH (fix)'!A:A,1,0),"N")</f>
        <v>N</v>
      </c>
      <c r="M75" s="69" t="str">
        <f>_xlfn.IFNA(VLOOKUP(A75,'Covered Call ETF - ZWH (fix)'!A:C,2,0),"")</f>
        <v/>
      </c>
      <c r="N75" s="18" t="s">
        <v>461</v>
      </c>
      <c r="O75" s="18" t="s">
        <v>461</v>
      </c>
      <c r="P75" s="18" t="s">
        <v>522</v>
      </c>
      <c r="Q75" s="12">
        <v>67.55</v>
      </c>
      <c r="R75" s="12">
        <v>2223337</v>
      </c>
      <c r="S75" s="12">
        <v>33724937073.799999</v>
      </c>
      <c r="T75" s="12">
        <v>64614.9370738</v>
      </c>
      <c r="U75" s="12">
        <v>3.231680236861584</v>
      </c>
      <c r="V75" s="12">
        <v>3.1971582087487986</v>
      </c>
      <c r="W75" s="18" t="s">
        <v>523</v>
      </c>
      <c r="X75" s="18" t="s">
        <v>442</v>
      </c>
      <c r="Y75" s="18" t="s">
        <v>443</v>
      </c>
      <c r="Z75" s="12">
        <v>-2.6495203102674014</v>
      </c>
      <c r="AA75" s="12">
        <v>-84.260479831268128</v>
      </c>
      <c r="AB75" s="12">
        <v>4.3837709426879883</v>
      </c>
      <c r="AF75" s="12">
        <v>17.375798176315126</v>
      </c>
      <c r="AG75" s="12">
        <v>18.246985567201044</v>
      </c>
      <c r="AH75" s="12">
        <v>18.246985567201044</v>
      </c>
      <c r="AI75" s="12">
        <v>18.612594140940779</v>
      </c>
      <c r="AJ75" s="12">
        <v>2.0593300000000001</v>
      </c>
      <c r="AK75" s="37">
        <f>_xlfn.IFNA(VLOOKUP(Y75,'Compare - ZDY&amp;ZWH'!$AD$1:$AE$12,2,0),0)</f>
        <v>3</v>
      </c>
      <c r="AL75" s="18">
        <f t="shared" si="14"/>
        <v>0.33820555653034062</v>
      </c>
      <c r="AM75" s="18">
        <f t="shared" si="15"/>
        <v>-0.6158987825285801</v>
      </c>
      <c r="AN75" s="18">
        <f t="shared" si="16"/>
        <v>-0.2278116833381601</v>
      </c>
      <c r="AO75" s="18">
        <f t="shared" si="20"/>
        <v>0.60061161091382032</v>
      </c>
      <c r="AP75" s="18">
        <f t="shared" si="19"/>
        <v>-0.60054860305955904</v>
      </c>
      <c r="AQ75" s="18">
        <f t="shared" si="17"/>
        <v>-1.2719585615255584</v>
      </c>
      <c r="AR75" s="18">
        <f t="shared" si="18"/>
        <v>-11.391318986230948</v>
      </c>
    </row>
    <row r="76" spans="1:44" x14ac:dyDescent="0.2">
      <c r="A76" s="18" t="s">
        <v>111</v>
      </c>
      <c r="B76" s="18" t="s">
        <v>12</v>
      </c>
      <c r="C76" s="18">
        <v>24021</v>
      </c>
      <c r="D76" s="18">
        <v>79</v>
      </c>
      <c r="E76" s="12">
        <v>0.38958780737866361</v>
      </c>
      <c r="F76" s="18" t="s">
        <v>13</v>
      </c>
      <c r="G76" s="12">
        <v>2029506.49</v>
      </c>
      <c r="H76" s="19">
        <v>44701</v>
      </c>
      <c r="I76" s="19">
        <v>44701</v>
      </c>
      <c r="J76" s="18" t="s">
        <v>0</v>
      </c>
      <c r="K76" s="20" t="s">
        <v>111</v>
      </c>
      <c r="L76" s="16" t="str">
        <f>_xlfn.IFNA(VLOOKUP(A76,'Covered Call ETF - ZWH (fix)'!A:A,1,0),"N")</f>
        <v>N</v>
      </c>
      <c r="M76" s="69" t="str">
        <f>_xlfn.IFNA(VLOOKUP(A76,'Covered Call ETF - ZWH (fix)'!A:C,2,0),"")</f>
        <v/>
      </c>
      <c r="N76" s="18" t="s">
        <v>461</v>
      </c>
      <c r="O76" s="18" t="s">
        <v>461</v>
      </c>
      <c r="P76" s="18" t="s">
        <v>462</v>
      </c>
      <c r="Q76" s="12">
        <v>65.849999999999994</v>
      </c>
      <c r="R76" s="12">
        <v>1886743</v>
      </c>
      <c r="S76" s="12">
        <v>25102036923.450001</v>
      </c>
      <c r="T76" s="12">
        <v>80950.036923449996</v>
      </c>
      <c r="U76" s="12">
        <v>4.3158694001518603</v>
      </c>
      <c r="V76" s="12">
        <v>4.2527338279408928</v>
      </c>
      <c r="W76" s="18" t="s">
        <v>463</v>
      </c>
      <c r="X76" s="18" t="s">
        <v>442</v>
      </c>
      <c r="Y76" s="18" t="s">
        <v>464</v>
      </c>
      <c r="Z76" s="12">
        <v>1.0618006541573421</v>
      </c>
      <c r="AA76" s="12">
        <v>20.945945945945947</v>
      </c>
      <c r="AB76" s="12">
        <v>3.82194995880127</v>
      </c>
      <c r="AC76" s="12">
        <v>6.1997703788748568</v>
      </c>
      <c r="AD76" s="12">
        <v>1.0101010101010111</v>
      </c>
      <c r="AE76" s="12">
        <v>-30.168986083499007</v>
      </c>
      <c r="AF76" s="12">
        <v>28.5789867153389</v>
      </c>
      <c r="AG76" s="12">
        <v>23.298398783459962</v>
      </c>
      <c r="AH76" s="12">
        <v>23.298398783459962</v>
      </c>
      <c r="AI76" s="12">
        <v>21.236173432004573</v>
      </c>
      <c r="AJ76" s="12">
        <v>-2.544149</v>
      </c>
      <c r="AK76" s="37">
        <f>_xlfn.IFNA(VLOOKUP(Y76,'Compare - ZDY&amp;ZWH'!$AD$1:$AE$12,2,0),0)</f>
        <v>1</v>
      </c>
      <c r="AL76" s="18">
        <f t="shared" si="14"/>
        <v>1.4196181915823498</v>
      </c>
      <c r="AM76" s="18">
        <f t="shared" si="15"/>
        <v>-0.7060386779073049</v>
      </c>
      <c r="AN76" s="18">
        <f t="shared" si="16"/>
        <v>-0.22582552268293507</v>
      </c>
      <c r="AO76" s="18">
        <f t="shared" si="20"/>
        <v>0.33198890819778731</v>
      </c>
      <c r="AP76" s="18">
        <f t="shared" si="19"/>
        <v>-1.5576729391857314</v>
      </c>
      <c r="AQ76" s="18">
        <f t="shared" si="17"/>
        <v>-0.72500005667283851</v>
      </c>
      <c r="AR76" s="18">
        <f t="shared" si="18"/>
        <v>-11.68995936074267</v>
      </c>
    </row>
    <row r="77" spans="1:44" x14ac:dyDescent="0.2">
      <c r="A77" s="18" t="s">
        <v>33</v>
      </c>
      <c r="B77" s="18" t="s">
        <v>12</v>
      </c>
      <c r="C77" s="18">
        <v>19598</v>
      </c>
      <c r="D77" s="18">
        <v>33</v>
      </c>
      <c r="E77" s="12">
        <v>1.435874555427807</v>
      </c>
      <c r="F77" s="18" t="s">
        <v>13</v>
      </c>
      <c r="G77" s="12">
        <v>7479999.8200000003</v>
      </c>
      <c r="H77" s="19">
        <v>44701</v>
      </c>
      <c r="I77" s="19">
        <v>44701</v>
      </c>
      <c r="J77" s="18" t="s">
        <v>0</v>
      </c>
      <c r="K77" s="20" t="s">
        <v>33</v>
      </c>
      <c r="L77" s="16" t="str">
        <f>_xlfn.IFNA(VLOOKUP(A77,'Covered Call ETF - ZWH (fix)'!A:A,1,0),"N")</f>
        <v>LIN US Equity</v>
      </c>
      <c r="M77" s="69">
        <f>_xlfn.IFNA(VLOOKUP(A77,'Covered Call ETF - ZWH (fix)'!A:C,2,0),"")</f>
        <v>2.0971675856247733</v>
      </c>
      <c r="N77" s="18" t="s">
        <v>479</v>
      </c>
      <c r="O77" s="18" t="s">
        <v>480</v>
      </c>
      <c r="P77" s="18" t="s">
        <v>598</v>
      </c>
      <c r="Q77" s="12">
        <v>315.18</v>
      </c>
      <c r="R77" s="12">
        <v>2372010</v>
      </c>
      <c r="S77" s="12">
        <v>158196985305.66</v>
      </c>
      <c r="T77" s="12">
        <v>182387.98530566</v>
      </c>
      <c r="U77" s="12">
        <v>1.5302366901453139</v>
      </c>
      <c r="V77" s="12">
        <v>1.4845360280217677</v>
      </c>
      <c r="W77" s="18" t="s">
        <v>599</v>
      </c>
      <c r="X77" s="18" t="s">
        <v>442</v>
      </c>
      <c r="Y77" s="18" t="s">
        <v>452</v>
      </c>
      <c r="Z77" s="12">
        <v>4.792560801144492</v>
      </c>
      <c r="AA77" s="12">
        <v>19.869706840390879</v>
      </c>
      <c r="AB77" s="12">
        <v>9.0975046157836914</v>
      </c>
      <c r="AC77" s="12">
        <v>52.978808476609359</v>
      </c>
      <c r="AD77" s="12">
        <v>55.907172995780577</v>
      </c>
      <c r="AE77" s="12">
        <v>64.780342516753535</v>
      </c>
      <c r="AF77" s="12">
        <v>31.22404612418655</v>
      </c>
      <c r="AG77" s="12">
        <v>34.28674597710274</v>
      </c>
      <c r="AH77" s="12">
        <v>34.28674597710274</v>
      </c>
      <c r="AI77" s="12">
        <v>23.949738497406763</v>
      </c>
      <c r="AJ77" s="12">
        <v>-8.6450820000000004</v>
      </c>
      <c r="AK77" s="37">
        <f>_xlfn.IFNA(VLOOKUP(Y77,'Compare - ZDY&amp;ZWH'!$AD$1:$AE$12,2,0),0)</f>
        <v>5</v>
      </c>
      <c r="AL77" s="18">
        <f t="shared" si="14"/>
        <v>-1.4163359766722177</v>
      </c>
      <c r="AM77" s="18">
        <f t="shared" si="15"/>
        <v>0.14038386322907898</v>
      </c>
      <c r="AN77" s="18">
        <f t="shared" si="16"/>
        <v>-0.11788146226257278</v>
      </c>
      <c r="AO77" s="18">
        <f t="shared" si="20"/>
        <v>-2.4013391703968528E-2</v>
      </c>
      <c r="AP77" s="18">
        <f t="shared" si="19"/>
        <v>0.35657573306661322</v>
      </c>
      <c r="AQ77" s="18">
        <f t="shared" si="17"/>
        <v>0.46479964779255273</v>
      </c>
      <c r="AR77" s="18">
        <f t="shared" si="18"/>
        <v>-11.802452218600868</v>
      </c>
    </row>
    <row r="78" spans="1:44" x14ac:dyDescent="0.2">
      <c r="A78" s="18" t="s">
        <v>24</v>
      </c>
      <c r="B78" s="18" t="s">
        <v>12</v>
      </c>
      <c r="C78" s="18">
        <v>18341</v>
      </c>
      <c r="D78" s="18">
        <v>61</v>
      </c>
      <c r="E78" s="12">
        <v>0.96481064360403668</v>
      </c>
      <c r="F78" s="18" t="s">
        <v>13</v>
      </c>
      <c r="G78" s="12">
        <v>5026054.2699999996</v>
      </c>
      <c r="H78" s="19">
        <v>44701</v>
      </c>
      <c r="I78" s="19">
        <v>44701</v>
      </c>
      <c r="J78" s="18" t="s">
        <v>0</v>
      </c>
      <c r="K78" s="20" t="s">
        <v>24</v>
      </c>
      <c r="L78" s="16" t="str">
        <f>_xlfn.IFNA(VLOOKUP(A78,'Covered Call ETF - ZWH (fix)'!A:A,1,0),"N")</f>
        <v>N</v>
      </c>
      <c r="M78" s="69" t="str">
        <f>_xlfn.IFNA(VLOOKUP(A78,'Covered Call ETF - ZWH (fix)'!A:C,2,0),"")</f>
        <v/>
      </c>
      <c r="N78" s="18" t="s">
        <v>471</v>
      </c>
      <c r="O78" s="18" t="s">
        <v>472</v>
      </c>
      <c r="P78" s="18" t="s">
        <v>572</v>
      </c>
      <c r="Q78" s="12">
        <v>213.58</v>
      </c>
      <c r="R78" s="12">
        <v>3796013</v>
      </c>
      <c r="S78" s="12">
        <v>134133612818.48001</v>
      </c>
      <c r="T78" s="12">
        <v>179243.61281848</v>
      </c>
      <c r="U78" s="12">
        <v>2.347129881075007</v>
      </c>
      <c r="V78" s="12">
        <v>2.4351408678772768</v>
      </c>
      <c r="W78" s="18" t="s">
        <v>523</v>
      </c>
      <c r="X78" s="18" t="s">
        <v>442</v>
      </c>
      <c r="Y78" s="18" t="s">
        <v>447</v>
      </c>
      <c r="Z78" s="12">
        <v>10.826102158227648</v>
      </c>
      <c r="AA78" s="12">
        <v>14.361548113116495</v>
      </c>
      <c r="AB78" s="12">
        <v>11.918659210205078</v>
      </c>
      <c r="AC78" s="12">
        <v>21.948027668723125</v>
      </c>
      <c r="AD78" s="12">
        <v>26.329113924050631</v>
      </c>
      <c r="AE78" s="12">
        <v>8.60502405130946</v>
      </c>
      <c r="AF78" s="12">
        <v>27.830332821307412</v>
      </c>
      <c r="AG78" s="12">
        <v>27.578578621838208</v>
      </c>
      <c r="AH78" s="12">
        <v>27.578578621838208</v>
      </c>
      <c r="AI78" s="12">
        <v>22.626173807213856</v>
      </c>
      <c r="AJ78" s="12">
        <v>-14.8165</v>
      </c>
      <c r="AK78" s="37">
        <f>_xlfn.IFNA(VLOOKUP(Y78,'Compare - ZDY&amp;ZWH'!$AD$1:$AE$12,2,0),0)</f>
        <v>4</v>
      </c>
      <c r="AL78" s="18">
        <f t="shared" si="14"/>
        <v>-0.44246346003704135</v>
      </c>
      <c r="AM78" s="18">
        <f t="shared" si="15"/>
        <v>0.59301661864717736</v>
      </c>
      <c r="AN78" s="18">
        <f t="shared" si="16"/>
        <v>-0.17604077167690235</v>
      </c>
      <c r="AO78" s="18">
        <f t="shared" si="20"/>
        <v>-0.3841286399217565</v>
      </c>
      <c r="AP78" s="18">
        <f t="shared" si="19"/>
        <v>-0.12198643499647292</v>
      </c>
      <c r="AQ78" s="18">
        <f t="shared" si="17"/>
        <v>-0.26154940144532429</v>
      </c>
      <c r="AR78" s="18">
        <f t="shared" si="18"/>
        <v>-13.41730624385591</v>
      </c>
    </row>
    <row r="79" spans="1:44" x14ac:dyDescent="0.2">
      <c r="A79" s="18" t="s">
        <v>61</v>
      </c>
      <c r="B79" s="18" t="s">
        <v>12</v>
      </c>
      <c r="C79" s="18">
        <v>264127</v>
      </c>
      <c r="D79" s="18">
        <v>873</v>
      </c>
      <c r="E79" s="12">
        <v>2.2027146771616217</v>
      </c>
      <c r="F79" s="18" t="s">
        <v>13</v>
      </c>
      <c r="G79" s="12">
        <v>11474752.67</v>
      </c>
      <c r="H79" s="19">
        <v>44701</v>
      </c>
      <c r="I79" s="19">
        <v>44701</v>
      </c>
      <c r="J79" s="18" t="s">
        <v>0</v>
      </c>
      <c r="K79" s="20" t="s">
        <v>61</v>
      </c>
      <c r="L79" s="16" t="str">
        <f>_xlfn.IFNA(VLOOKUP(A79,'Covered Call ETF - ZWH (fix)'!A:A,1,0),"N")</f>
        <v>BAC US Equity</v>
      </c>
      <c r="M79" s="69">
        <f>_xlfn.IFNA(VLOOKUP(A79,'Covered Call ETF - ZWH (fix)'!A:C,2,0),"")</f>
        <v>3.8094514194291182</v>
      </c>
      <c r="N79" s="18" t="s">
        <v>448</v>
      </c>
      <c r="O79" s="18" t="s">
        <v>449</v>
      </c>
      <c r="P79" s="18" t="s">
        <v>568</v>
      </c>
      <c r="Q79" s="12">
        <v>33.86</v>
      </c>
      <c r="R79" s="12">
        <v>62406548</v>
      </c>
      <c r="S79" s="12">
        <v>272806002951.18005</v>
      </c>
      <c r="T79" s="12">
        <v>2969707.0029511801</v>
      </c>
      <c r="U79" s="12">
        <v>2.7436503248671</v>
      </c>
      <c r="V79" s="12">
        <v>2.4815361115921899</v>
      </c>
      <c r="W79" s="18" t="s">
        <v>497</v>
      </c>
      <c r="X79" s="18" t="s">
        <v>442</v>
      </c>
      <c r="Y79" s="18" t="s">
        <v>447</v>
      </c>
      <c r="Z79" s="12">
        <v>0.99851567640618122</v>
      </c>
      <c r="AB79" s="12">
        <v>12.426855087280273</v>
      </c>
      <c r="AC79" s="12">
        <v>78.707946797809328</v>
      </c>
      <c r="AD79" s="12">
        <v>91.489361702127681</v>
      </c>
      <c r="AF79" s="12">
        <v>34.167885433820729</v>
      </c>
      <c r="AG79" s="12">
        <v>33.957759711374933</v>
      </c>
      <c r="AH79" s="12">
        <v>33.957759711374933</v>
      </c>
      <c r="AI79" s="12">
        <v>28.564004149533218</v>
      </c>
      <c r="AJ79" s="12">
        <v>-23.516870000000001</v>
      </c>
      <c r="AK79" s="37">
        <f>_xlfn.IFNA(VLOOKUP(Y79,'Compare - ZDY&amp;ZWH'!$AD$1:$AE$12,2,0),0)</f>
        <v>4</v>
      </c>
      <c r="AL79" s="18">
        <f t="shared" si="14"/>
        <v>-0.39493261350420383</v>
      </c>
      <c r="AM79" s="18">
        <f t="shared" si="15"/>
        <v>0.67455277430044136</v>
      </c>
      <c r="AN79" s="18">
        <f t="shared" si="16"/>
        <v>-4.7916238459587493E-2</v>
      </c>
      <c r="AO79" s="18">
        <f t="shared" si="20"/>
        <v>-0.89181356778381293</v>
      </c>
      <c r="AP79" s="18">
        <f t="shared" si="19"/>
        <v>-0.12198643499647292</v>
      </c>
      <c r="AQ79" s="18">
        <f t="shared" si="17"/>
        <v>0.42917756970945631</v>
      </c>
      <c r="AR79" s="18">
        <f t="shared" si="18"/>
        <v>-13.616511270186695</v>
      </c>
    </row>
    <row r="80" spans="1:44" x14ac:dyDescent="0.2">
      <c r="A80" s="18" t="s">
        <v>19</v>
      </c>
      <c r="B80" s="18" t="s">
        <v>12</v>
      </c>
      <c r="C80" s="18">
        <v>19841</v>
      </c>
      <c r="D80" s="18">
        <v>66</v>
      </c>
      <c r="E80" s="12">
        <v>0.40872958591099001</v>
      </c>
      <c r="F80" s="18" t="s">
        <v>13</v>
      </c>
      <c r="G80" s="12">
        <v>2129223.0699999998</v>
      </c>
      <c r="H80" s="19">
        <v>44701</v>
      </c>
      <c r="I80" s="19">
        <v>44701</v>
      </c>
      <c r="J80" s="18" t="s">
        <v>0</v>
      </c>
      <c r="K80" s="20" t="s">
        <v>19</v>
      </c>
      <c r="L80" s="16" t="str">
        <f>_xlfn.IFNA(VLOOKUP(A80,'Covered Call ETF - ZWH (fix)'!A:A,1,0),"N")</f>
        <v>N</v>
      </c>
      <c r="M80" s="69" t="str">
        <f>_xlfn.IFNA(VLOOKUP(A80,'Covered Call ETF - ZWH (fix)'!A:C,2,0),"")</f>
        <v/>
      </c>
      <c r="N80" s="18" t="s">
        <v>471</v>
      </c>
      <c r="O80" s="18" t="s">
        <v>472</v>
      </c>
      <c r="P80" s="18" t="s">
        <v>569</v>
      </c>
      <c r="Q80" s="12">
        <v>83.64</v>
      </c>
      <c r="R80" s="12">
        <v>3120912</v>
      </c>
      <c r="S80" s="12">
        <v>49682160000</v>
      </c>
      <c r="T80" s="12">
        <v>56941.16</v>
      </c>
      <c r="U80" s="12">
        <v>2.5645624103299856</v>
      </c>
      <c r="V80" s="12">
        <v>2.4629363256570316</v>
      </c>
      <c r="W80" s="18" t="s">
        <v>446</v>
      </c>
      <c r="X80" s="18" t="s">
        <v>442</v>
      </c>
      <c r="Y80" s="18" t="s">
        <v>452</v>
      </c>
      <c r="Z80" s="12">
        <v>10.758579282135955</v>
      </c>
      <c r="AA80" s="12">
        <v>19.087837837837839</v>
      </c>
      <c r="AB80" s="12">
        <v>1.5942255258560181</v>
      </c>
      <c r="AC80" s="12">
        <v>17.201017811704833</v>
      </c>
      <c r="AD80" s="12">
        <v>18.098159509202464</v>
      </c>
      <c r="AE80" s="12">
        <v>17.642436149312378</v>
      </c>
      <c r="AF80" s="12">
        <v>27.485380675217947</v>
      </c>
      <c r="AG80" s="12">
        <v>25.807211416898539</v>
      </c>
      <c r="AH80" s="12">
        <v>25.807211416898539</v>
      </c>
      <c r="AI80" s="12">
        <v>23.485005374961652</v>
      </c>
      <c r="AJ80" s="12">
        <v>-8.9943310000000007</v>
      </c>
      <c r="AK80" s="37">
        <f>_xlfn.IFNA(VLOOKUP(Y80,'Compare - ZDY&amp;ZWH'!$AD$1:$AE$12,2,0),0)</f>
        <v>5</v>
      </c>
      <c r="AL80" s="18">
        <f t="shared" si="14"/>
        <v>-0.41398766096251621</v>
      </c>
      <c r="AM80" s="18">
        <f t="shared" si="15"/>
        <v>-1.0634600862874575</v>
      </c>
      <c r="AN80" s="18">
        <f t="shared" si="16"/>
        <v>-0.19222528951248724</v>
      </c>
      <c r="AO80" s="18">
        <f t="shared" si="20"/>
        <v>-4.4392806989858154E-2</v>
      </c>
      <c r="AP80" s="18">
        <f t="shared" si="19"/>
        <v>0.35657573306661322</v>
      </c>
      <c r="AQ80" s="18">
        <f t="shared" si="17"/>
        <v>-0.45335005533767886</v>
      </c>
      <c r="AR80" s="18">
        <f t="shared" si="18"/>
        <v>-14.126449009091457</v>
      </c>
    </row>
    <row r="81" spans="1:44" x14ac:dyDescent="0.2">
      <c r="A81" s="18" t="s">
        <v>86</v>
      </c>
      <c r="B81" s="18" t="s">
        <v>12</v>
      </c>
      <c r="C81" s="18">
        <v>158593</v>
      </c>
      <c r="D81" s="18">
        <v>524</v>
      </c>
      <c r="E81" s="12">
        <v>1.6409493989259487</v>
      </c>
      <c r="F81" s="18" t="s">
        <v>13</v>
      </c>
      <c r="G81" s="12">
        <v>8548310.2699999996</v>
      </c>
      <c r="H81" s="19">
        <v>44701</v>
      </c>
      <c r="I81" s="19">
        <v>44701</v>
      </c>
      <c r="J81" s="18" t="s">
        <v>0</v>
      </c>
      <c r="K81" s="20" t="s">
        <v>86</v>
      </c>
      <c r="L81" s="16" t="str">
        <f>_xlfn.IFNA(VLOOKUP(A81,'Covered Call ETF - ZWH (fix)'!A:A,1,0),"N")</f>
        <v>CMCSA US Equity</v>
      </c>
      <c r="M81" s="69">
        <f>_xlfn.IFNA(VLOOKUP(A81,'Covered Call ETF - ZWH (fix)'!A:C,2,0),"")</f>
        <v>2.7624576826073381</v>
      </c>
      <c r="N81" s="18" t="s">
        <v>439</v>
      </c>
      <c r="O81" s="18" t="s">
        <v>169</v>
      </c>
      <c r="P81" s="18" t="s">
        <v>561</v>
      </c>
      <c r="Q81" s="12">
        <v>42.01</v>
      </c>
      <c r="R81" s="12">
        <v>24325770</v>
      </c>
      <c r="S81" s="12">
        <v>188205419523.07257</v>
      </c>
      <c r="T81" s="12">
        <v>332857.41952307255</v>
      </c>
      <c r="U81" s="12">
        <v>2.6184241847179246</v>
      </c>
      <c r="V81" s="12">
        <v>2.570816574423576</v>
      </c>
      <c r="W81" s="18" t="s">
        <v>562</v>
      </c>
      <c r="X81" s="18" t="s">
        <v>442</v>
      </c>
      <c r="Y81" s="18" t="s">
        <v>447</v>
      </c>
      <c r="Z81" s="12">
        <v>5.2046385707874281</v>
      </c>
      <c r="AA81" s="12">
        <v>13.02495819266084</v>
      </c>
      <c r="AB81" s="12">
        <v>9.3541297912597656</v>
      </c>
      <c r="AC81" s="12">
        <v>34.412378963356751</v>
      </c>
      <c r="AD81" s="12">
        <v>34.347826086956523</v>
      </c>
      <c r="AE81" s="12">
        <v>28.37125594549428</v>
      </c>
      <c r="AF81" s="12">
        <v>36.288422932351679</v>
      </c>
      <c r="AG81" s="12">
        <v>27.386593568554083</v>
      </c>
      <c r="AH81" s="12">
        <v>27.386593568554083</v>
      </c>
      <c r="AI81" s="12">
        <v>25.236827249825588</v>
      </c>
      <c r="AJ81" s="12">
        <v>-15.641999999999999</v>
      </c>
      <c r="AK81" s="37">
        <f>_xlfn.IFNA(VLOOKUP(Y81,'Compare - ZDY&amp;ZWH'!$AD$1:$AE$12,2,0),0)</f>
        <v>4</v>
      </c>
      <c r="AL81" s="18">
        <f t="shared" si="14"/>
        <v>-0.30346685888299729</v>
      </c>
      <c r="AM81" s="18">
        <f t="shared" si="15"/>
        <v>0.18155741696309971</v>
      </c>
      <c r="AN81" s="18">
        <f t="shared" si="16"/>
        <v>-0.16027358557939975</v>
      </c>
      <c r="AO81" s="18">
        <f t="shared" si="20"/>
        <v>-0.43229830488429571</v>
      </c>
      <c r="AP81" s="18">
        <f t="shared" si="19"/>
        <v>-0.12198643499647292</v>
      </c>
      <c r="AQ81" s="18">
        <f t="shared" si="17"/>
        <v>-0.28233721927031774</v>
      </c>
      <c r="AR81" s="18">
        <f t="shared" si="18"/>
        <v>-15.765565854141496</v>
      </c>
    </row>
    <row r="82" spans="1:44" x14ac:dyDescent="0.2">
      <c r="A82" s="18" t="s">
        <v>50</v>
      </c>
      <c r="B82" s="18" t="s">
        <v>12</v>
      </c>
      <c r="C82" s="18">
        <v>26091</v>
      </c>
      <c r="D82" s="18">
        <v>86</v>
      </c>
      <c r="E82" s="12">
        <v>0.76933577159136046</v>
      </c>
      <c r="F82" s="18" t="s">
        <v>13</v>
      </c>
      <c r="G82" s="12">
        <v>4007753.61</v>
      </c>
      <c r="H82" s="19">
        <v>44701</v>
      </c>
      <c r="I82" s="19">
        <v>44701</v>
      </c>
      <c r="J82" s="18" t="s">
        <v>0</v>
      </c>
      <c r="K82" s="20" t="s">
        <v>50</v>
      </c>
      <c r="L82" s="16" t="str">
        <f>_xlfn.IFNA(VLOOKUP(A82,'Covered Call ETF - ZWH (fix)'!A:A,1,0),"N")</f>
        <v>N</v>
      </c>
      <c r="M82" s="69" t="str">
        <f>_xlfn.IFNA(VLOOKUP(A82,'Covered Call ETF - ZWH (fix)'!A:C,2,0),"")</f>
        <v/>
      </c>
      <c r="N82" s="18" t="s">
        <v>555</v>
      </c>
      <c r="O82" s="18" t="s">
        <v>449</v>
      </c>
      <c r="P82" s="18" t="s">
        <v>556</v>
      </c>
      <c r="Q82" s="12">
        <v>119.72</v>
      </c>
      <c r="R82" s="12">
        <v>5146101</v>
      </c>
      <c r="S82" s="12">
        <v>88562246498.240005</v>
      </c>
      <c r="T82" s="12">
        <v>111876.65749824001</v>
      </c>
      <c r="U82" s="12">
        <v>2.6294687604410294</v>
      </c>
      <c r="V82" s="12">
        <v>2.6397127105761329</v>
      </c>
      <c r="W82" s="18" t="s">
        <v>523</v>
      </c>
      <c r="X82" s="18" t="s">
        <v>442</v>
      </c>
      <c r="Y82" s="18" t="s">
        <v>447</v>
      </c>
      <c r="Z82" s="12">
        <v>6.4463243342635632</v>
      </c>
      <c r="AA82" s="12">
        <v>7.8135122222462261</v>
      </c>
      <c r="AB82" s="12">
        <v>10.804193496704102</v>
      </c>
      <c r="AC82" s="12">
        <v>98.386774588443615</v>
      </c>
      <c r="AD82" s="12">
        <v>96.534653465346551</v>
      </c>
      <c r="AF82" s="12">
        <v>45.87253085449737</v>
      </c>
      <c r="AG82" s="12">
        <v>35.316567746399954</v>
      </c>
      <c r="AH82" s="12">
        <v>35.316567746399954</v>
      </c>
      <c r="AI82" s="12">
        <v>24.706612377810622</v>
      </c>
      <c r="AJ82" s="12">
        <v>-28.531880000000001</v>
      </c>
      <c r="AK82" s="37">
        <f>_xlfn.IFNA(VLOOKUP(Y82,'Compare - ZDY&amp;ZWH'!$AD$1:$AE$12,2,0),0)</f>
        <v>4</v>
      </c>
      <c r="AL82" s="18">
        <f t="shared" si="14"/>
        <v>-0.23288437214589125</v>
      </c>
      <c r="AM82" s="18">
        <f t="shared" si="15"/>
        <v>0.41420908795799</v>
      </c>
      <c r="AN82" s="18">
        <f t="shared" si="16"/>
        <v>-3.7995686065293667E-2</v>
      </c>
      <c r="AO82" s="18">
        <f t="shared" si="20"/>
        <v>-1.1844499717617463</v>
      </c>
      <c r="AP82" s="18">
        <f t="shared" si="19"/>
        <v>-0.12198643499647292</v>
      </c>
      <c r="AQ82" s="18">
        <f t="shared" si="17"/>
        <v>0.57630701238244575</v>
      </c>
      <c r="AR82" s="18">
        <f t="shared" si="18"/>
        <v>-17.261211435330793</v>
      </c>
    </row>
    <row r="83" spans="1:44" x14ac:dyDescent="0.2">
      <c r="A83" s="18" t="s">
        <v>88</v>
      </c>
      <c r="B83" s="18" t="s">
        <v>12</v>
      </c>
      <c r="C83" s="18">
        <v>22861</v>
      </c>
      <c r="D83" s="18">
        <v>76</v>
      </c>
      <c r="E83" s="12">
        <v>0.60810345635641661</v>
      </c>
      <c r="F83" s="18" t="s">
        <v>13</v>
      </c>
      <c r="G83" s="12">
        <v>3167835.05</v>
      </c>
      <c r="H83" s="19">
        <v>44701</v>
      </c>
      <c r="I83" s="19">
        <v>44701</v>
      </c>
      <c r="J83" s="18" t="s">
        <v>0</v>
      </c>
      <c r="K83" s="20" t="s">
        <v>88</v>
      </c>
      <c r="L83" s="16" t="str">
        <f>_xlfn.IFNA(VLOOKUP(A83,'Covered Call ETF - ZWH (fix)'!A:A,1,0),"N")</f>
        <v>NKE US Equity</v>
      </c>
      <c r="M83" s="69">
        <f>_xlfn.IFNA(VLOOKUP(A83,'Covered Call ETF - ZWH (fix)'!A:C,2,0),"")</f>
        <v>1.9608384324112704</v>
      </c>
      <c r="N83" s="18" t="s">
        <v>465</v>
      </c>
      <c r="O83" s="18" t="s">
        <v>466</v>
      </c>
      <c r="P83" s="18" t="s">
        <v>605</v>
      </c>
      <c r="Q83" s="12">
        <v>108</v>
      </c>
      <c r="R83" s="12">
        <v>7621926</v>
      </c>
      <c r="S83" s="12">
        <v>169966886652.00003</v>
      </c>
      <c r="T83" s="12">
        <v>172258.88665200002</v>
      </c>
      <c r="U83" s="12">
        <v>1.1935185185185186</v>
      </c>
      <c r="V83" s="12">
        <v>1.129629656120583</v>
      </c>
      <c r="W83" s="18" t="s">
        <v>454</v>
      </c>
      <c r="X83" s="18" t="s">
        <v>442</v>
      </c>
      <c r="Y83" s="18" t="s">
        <v>485</v>
      </c>
      <c r="Z83" s="12">
        <v>16.361253042989755</v>
      </c>
      <c r="AA83" s="12">
        <v>87.74120317820659</v>
      </c>
      <c r="AB83" s="12">
        <v>11.359233856201172</v>
      </c>
      <c r="AC83" s="12">
        <v>125.56124458448208</v>
      </c>
      <c r="AD83" s="12">
        <v>123.31288343558285</v>
      </c>
      <c r="AE83" s="12">
        <v>326.16154395997143</v>
      </c>
      <c r="AF83" s="12">
        <v>50.578787118793812</v>
      </c>
      <c r="AG83" s="12">
        <v>39.447376210470338</v>
      </c>
      <c r="AH83" s="12">
        <v>39.447376210470338</v>
      </c>
      <c r="AI83" s="12">
        <v>31.393080856917958</v>
      </c>
      <c r="AJ83" s="12">
        <v>-35.050640000000001</v>
      </c>
      <c r="AK83" s="37">
        <f>_xlfn.IFNA(VLOOKUP(Y83,'Compare - ZDY&amp;ZWH'!$AD$1:$AE$12,2,0),0)</f>
        <v>7</v>
      </c>
      <c r="AL83" s="18">
        <f t="shared" si="14"/>
        <v>-1.7799292880904536</v>
      </c>
      <c r="AM83" s="18">
        <f t="shared" si="15"/>
        <v>0.50326108382670187</v>
      </c>
      <c r="AN83" s="18">
        <f t="shared" si="16"/>
        <v>1.4658322050322612E-2</v>
      </c>
      <c r="AO83" s="18">
        <f t="shared" si="20"/>
        <v>-1.5648333577959104</v>
      </c>
      <c r="AP83" s="18">
        <f t="shared" si="19"/>
        <v>1.3137000691927856</v>
      </c>
      <c r="AQ83" s="18">
        <f t="shared" si="17"/>
        <v>1.0235839870850214</v>
      </c>
      <c r="AR83" s="18">
        <f t="shared" si="18"/>
        <v>-18.206217604251115</v>
      </c>
    </row>
    <row r="84" spans="1:44" x14ac:dyDescent="0.2">
      <c r="A84" s="18" t="s">
        <v>36</v>
      </c>
      <c r="B84" s="18" t="s">
        <v>12</v>
      </c>
      <c r="C84" s="18">
        <v>65192</v>
      </c>
      <c r="D84" s="18">
        <v>215</v>
      </c>
      <c r="E84" s="12">
        <v>1.1435489709939874</v>
      </c>
      <c r="F84" s="18" t="s">
        <v>13</v>
      </c>
      <c r="G84" s="12">
        <v>5957168.0999999996</v>
      </c>
      <c r="H84" s="19">
        <v>44701</v>
      </c>
      <c r="I84" s="19">
        <v>44701</v>
      </c>
      <c r="J84" s="18" t="s">
        <v>0</v>
      </c>
      <c r="K84" s="20" t="s">
        <v>36</v>
      </c>
      <c r="L84" s="16" t="str">
        <f>_xlfn.IFNA(VLOOKUP(A84,'Covered Call ETF - ZWH (fix)'!A:A,1,0),"N")</f>
        <v>NEE US Equity</v>
      </c>
      <c r="M84" s="69">
        <f>_xlfn.IFNA(VLOOKUP(A84,'Covered Call ETF - ZWH (fix)'!A:C,2,0),"")</f>
        <v>2.0797702978501031</v>
      </c>
      <c r="N84" s="18" t="s">
        <v>461</v>
      </c>
      <c r="O84" s="18" t="s">
        <v>461</v>
      </c>
      <c r="P84" s="18" t="s">
        <v>574</v>
      </c>
      <c r="Q84" s="12">
        <v>71.22</v>
      </c>
      <c r="R84" s="12">
        <v>9747755</v>
      </c>
      <c r="S84" s="12">
        <v>139911669061.31998</v>
      </c>
      <c r="T84" s="12">
        <v>229412.66906131999</v>
      </c>
      <c r="U84" s="12">
        <v>2.4501544509969109</v>
      </c>
      <c r="V84" s="12">
        <v>2.386970019213305</v>
      </c>
      <c r="W84" s="18" t="s">
        <v>460</v>
      </c>
      <c r="X84" s="18" t="s">
        <v>442</v>
      </c>
      <c r="Y84" s="18" t="s">
        <v>447</v>
      </c>
      <c r="Z84" s="12">
        <v>1.0498006388209933</v>
      </c>
      <c r="AA84" s="12">
        <v>-24.21792987612849</v>
      </c>
      <c r="AB84" s="12">
        <v>11.331281661987305</v>
      </c>
      <c r="AC84" s="12">
        <v>22.404933196300103</v>
      </c>
      <c r="AD84" s="12">
        <v>22.147651006711413</v>
      </c>
      <c r="AE84" s="12">
        <v>-38.937747887566822</v>
      </c>
      <c r="AF84" s="12">
        <v>31.531559915421731</v>
      </c>
      <c r="AG84" s="12">
        <v>33.719210169919315</v>
      </c>
      <c r="AH84" s="12">
        <v>33.719210169919315</v>
      </c>
      <c r="AI84" s="12">
        <v>25.770185523034762</v>
      </c>
      <c r="AJ84" s="12">
        <v>-23.300439999999998</v>
      </c>
      <c r="AK84" s="37">
        <f>_xlfn.IFNA(VLOOKUP(Y84,'Compare - ZDY&amp;ZWH'!$AD$1:$AE$12,2,0),0)</f>
        <v>4</v>
      </c>
      <c r="AL84" s="18">
        <f t="shared" si="14"/>
        <v>-0.49181337248222207</v>
      </c>
      <c r="AM84" s="18">
        <f t="shared" si="15"/>
        <v>0.49877636728120556</v>
      </c>
      <c r="AN84" s="18">
        <f t="shared" si="16"/>
        <v>-0.18426277823332693</v>
      </c>
      <c r="AO84" s="18">
        <f t="shared" si="20"/>
        <v>-0.87918442109957007</v>
      </c>
      <c r="AP84" s="18">
        <f t="shared" si="19"/>
        <v>-0.12198643499647292</v>
      </c>
      <c r="AQ84" s="18">
        <f t="shared" si="17"/>
        <v>0.40334782762700233</v>
      </c>
      <c r="AR84" s="18">
        <f t="shared" si="18"/>
        <v>-18.681070404816495</v>
      </c>
    </row>
    <row r="85" spans="1:44" x14ac:dyDescent="0.2">
      <c r="A85" s="15" t="s">
        <v>92</v>
      </c>
      <c r="B85" s="15" t="s">
        <v>12</v>
      </c>
      <c r="C85" s="15">
        <v>19063</v>
      </c>
      <c r="D85" s="15">
        <v>63</v>
      </c>
      <c r="E85" s="72">
        <v>0.318049657797778</v>
      </c>
      <c r="F85" s="15" t="s">
        <v>13</v>
      </c>
      <c r="G85" s="72">
        <v>1656837.9</v>
      </c>
      <c r="H85" s="73">
        <v>44701</v>
      </c>
      <c r="I85" s="73">
        <v>44701</v>
      </c>
      <c r="J85" s="15" t="s">
        <v>0</v>
      </c>
      <c r="K85" s="20" t="s">
        <v>92</v>
      </c>
      <c r="L85" s="16" t="str">
        <f>_xlfn.IFNA(VLOOKUP(A85,'Covered Call ETF - ZWH (fix)'!A:A,1,0),"N")</f>
        <v>N</v>
      </c>
      <c r="M85" s="69" t="str">
        <f>_xlfn.IFNA(VLOOKUP(A85,'Covered Call ETF - ZWH (fix)'!A:C,2,0),"")</f>
        <v/>
      </c>
      <c r="N85" s="15" t="s">
        <v>498</v>
      </c>
      <c r="O85" s="15" t="s">
        <v>456</v>
      </c>
      <c r="P85" s="15" t="s">
        <v>510</v>
      </c>
      <c r="Q85" s="72">
        <v>67.739999999999995</v>
      </c>
      <c r="R85" s="72">
        <v>4214320</v>
      </c>
      <c r="S85" s="72">
        <v>22887488772.419998</v>
      </c>
      <c r="T85" s="72">
        <v>32709.488772419994</v>
      </c>
      <c r="U85" s="72">
        <v>3.4809565987599651</v>
      </c>
      <c r="V85" s="72">
        <v>3.4248596593486837</v>
      </c>
      <c r="W85" s="15" t="s">
        <v>460</v>
      </c>
      <c r="X85" s="15" t="s">
        <v>442</v>
      </c>
      <c r="Y85" s="15" t="s">
        <v>464</v>
      </c>
      <c r="Z85" s="72">
        <v>8.4087686770640193</v>
      </c>
      <c r="AA85" s="72">
        <v>-0.71578947368421053</v>
      </c>
      <c r="AB85" s="72">
        <v>1.479503393173218</v>
      </c>
      <c r="AC85" s="72">
        <v>18.944844124700239</v>
      </c>
      <c r="AD85" s="72">
        <v>19.45205479452056</v>
      </c>
      <c r="AE85" s="72">
        <v>-22.484807562457799</v>
      </c>
      <c r="AF85" s="72">
        <v>28.618011554206557</v>
      </c>
      <c r="AG85" s="72">
        <v>25.789809182487961</v>
      </c>
      <c r="AH85" s="72">
        <v>25.789809182487961</v>
      </c>
      <c r="AI85" s="72">
        <v>20.920840414559049</v>
      </c>
      <c r="AJ85" s="72">
        <v>6.1075309999999998</v>
      </c>
      <c r="AK85" s="74">
        <f>_xlfn.IFNA(VLOOKUP(Y85,'Compare - ZDY&amp;ZWH'!$AD$1:$AE$12,2,0),0)</f>
        <v>1</v>
      </c>
      <c r="AL85" s="15">
        <f t="shared" si="14"/>
        <v>0.57148038897375264</v>
      </c>
      <c r="AM85" s="15">
        <f t="shared" si="15"/>
        <v>-1.0818663782100406</v>
      </c>
      <c r="AN85" s="15">
        <f t="shared" si="16"/>
        <v>-0.18956312650096371</v>
      </c>
      <c r="AO85" s="15">
        <f t="shared" si="20"/>
        <v>0.83683267193261646</v>
      </c>
      <c r="AP85" s="18">
        <f t="shared" si="19"/>
        <v>-1.5576729391857314</v>
      </c>
      <c r="AQ85" s="15">
        <f t="shared" si="17"/>
        <v>-0.45523433993424883</v>
      </c>
      <c r="AR85" s="18">
        <f t="shared" si="18"/>
        <v>-19.25383601203978</v>
      </c>
    </row>
    <row r="86" spans="1:44" x14ac:dyDescent="0.2">
      <c r="A86" s="18" t="s">
        <v>57</v>
      </c>
      <c r="B86" s="18" t="s">
        <v>12</v>
      </c>
      <c r="C86" s="18">
        <v>9802</v>
      </c>
      <c r="D86" s="18">
        <v>32</v>
      </c>
      <c r="E86" s="12">
        <v>0.22365145948830975</v>
      </c>
      <c r="F86" s="18" t="s">
        <v>13</v>
      </c>
      <c r="G86" s="12">
        <v>1165082.8899999999</v>
      </c>
      <c r="H86" s="19">
        <v>44701</v>
      </c>
      <c r="I86" s="19">
        <v>44701</v>
      </c>
      <c r="J86" s="18" t="s">
        <v>0</v>
      </c>
      <c r="K86" s="20" t="s">
        <v>57</v>
      </c>
      <c r="L86" s="16" t="str">
        <f>_xlfn.IFNA(VLOOKUP(A86,'Covered Call ETF - ZWH (fix)'!A:A,1,0),"N")</f>
        <v>N</v>
      </c>
      <c r="M86" s="69" t="str">
        <f>_xlfn.IFNA(VLOOKUP(A86,'Covered Call ETF - ZWH (fix)'!A:C,2,0),"")</f>
        <v/>
      </c>
      <c r="N86" s="18" t="s">
        <v>461</v>
      </c>
      <c r="O86" s="18" t="s">
        <v>461</v>
      </c>
      <c r="P86" s="18" t="s">
        <v>566</v>
      </c>
      <c r="Q86" s="12">
        <v>92.64</v>
      </c>
      <c r="R86" s="12">
        <v>2045262</v>
      </c>
      <c r="S86" s="12">
        <v>23909598876</v>
      </c>
      <c r="T86" s="12">
        <v>48160.598876000004</v>
      </c>
      <c r="U86" s="12">
        <v>2.5841968911917097</v>
      </c>
      <c r="V86" s="12">
        <v>2.5474955689721774</v>
      </c>
      <c r="W86" s="18" t="s">
        <v>523</v>
      </c>
      <c r="X86" s="18" t="s">
        <v>442</v>
      </c>
      <c r="Y86" s="18" t="s">
        <v>443</v>
      </c>
      <c r="Z86" s="12">
        <v>2.9252312063317194</v>
      </c>
      <c r="AA86" s="12">
        <v>6.4003261312678354</v>
      </c>
      <c r="AB86" s="12">
        <v>6.2975010871887207</v>
      </c>
      <c r="AC86" s="12">
        <v>13.662456946039036</v>
      </c>
      <c r="AD86" s="12">
        <v>9.3484419263456111</v>
      </c>
      <c r="AE86" s="12">
        <v>-16.243025418474893</v>
      </c>
      <c r="AF86" s="12">
        <v>14.786576539379606</v>
      </c>
      <c r="AG86" s="12">
        <v>17.201269218213799</v>
      </c>
      <c r="AH86" s="12">
        <v>17.201269218213799</v>
      </c>
      <c r="AI86" s="12">
        <v>17.83763897197456</v>
      </c>
      <c r="AJ86" s="12">
        <v>4.7779759999999998</v>
      </c>
      <c r="AK86" s="37">
        <f>_xlfn.IFNA(VLOOKUP(Y86,'Compare - ZDY&amp;ZWH'!$AD$1:$AE$12,2,0),0)</f>
        <v>3</v>
      </c>
      <c r="AL86" s="18">
        <f t="shared" si="14"/>
        <v>-0.32735868576751892</v>
      </c>
      <c r="AM86" s="18">
        <f t="shared" si="15"/>
        <v>-0.30885536486372805</v>
      </c>
      <c r="AN86" s="18">
        <f t="shared" si="16"/>
        <v>-0.20942985087181407</v>
      </c>
      <c r="AO86" s="18">
        <f t="shared" si="20"/>
        <v>0.7592503352890444</v>
      </c>
      <c r="AP86" s="18">
        <f t="shared" si="19"/>
        <v>-0.60054860305955904</v>
      </c>
      <c r="AQ86" s="18">
        <f t="shared" si="17"/>
        <v>-1.3851869644012402</v>
      </c>
      <c r="AR86" s="18">
        <f t="shared" si="18"/>
        <v>-19.407860872128495</v>
      </c>
    </row>
    <row r="87" spans="1:44" x14ac:dyDescent="0.2">
      <c r="A87" s="18" t="s">
        <v>110</v>
      </c>
      <c r="B87" s="18" t="s">
        <v>12</v>
      </c>
      <c r="C87" s="18">
        <v>10071</v>
      </c>
      <c r="D87" s="18">
        <v>33</v>
      </c>
      <c r="E87" s="12">
        <v>0.31928397437161798</v>
      </c>
      <c r="F87" s="18" t="s">
        <v>13</v>
      </c>
      <c r="G87" s="12">
        <v>1663267.91</v>
      </c>
      <c r="H87" s="19">
        <v>44701</v>
      </c>
      <c r="I87" s="19">
        <v>44701</v>
      </c>
      <c r="J87" s="18" t="s">
        <v>0</v>
      </c>
      <c r="K87" s="20" t="s">
        <v>110</v>
      </c>
      <c r="L87" s="16" t="str">
        <f>_xlfn.IFNA(VLOOKUP(A87,'Covered Call ETF - ZWH (fix)'!A:A,1,0),"N")</f>
        <v>N</v>
      </c>
      <c r="M87" s="69" t="str">
        <f>_xlfn.IFNA(VLOOKUP(A87,'Covered Call ETF - ZWH (fix)'!A:C,2,0),"")</f>
        <v/>
      </c>
      <c r="N87" s="18" t="s">
        <v>461</v>
      </c>
      <c r="O87" s="18" t="s">
        <v>461</v>
      </c>
      <c r="P87" s="18" t="s">
        <v>543</v>
      </c>
      <c r="Q87" s="12">
        <v>128.72</v>
      </c>
      <c r="R87" s="12">
        <v>1698032</v>
      </c>
      <c r="S87" s="12">
        <v>24938453506.400002</v>
      </c>
      <c r="T87" s="12">
        <v>53224.453506400001</v>
      </c>
      <c r="U87" s="12">
        <v>2.8146364201367309</v>
      </c>
      <c r="V87" s="12">
        <v>2.7499417088891693</v>
      </c>
      <c r="W87" s="18" t="s">
        <v>538</v>
      </c>
      <c r="X87" s="18" t="s">
        <v>442</v>
      </c>
      <c r="Y87" s="18" t="s">
        <v>443</v>
      </c>
      <c r="Z87" s="12">
        <v>2.0767525471232151</v>
      </c>
      <c r="AA87" s="12">
        <v>-0.81806282722513091</v>
      </c>
      <c r="AB87" s="12">
        <v>0.22748182713985399</v>
      </c>
      <c r="AC87" s="12">
        <v>-33.698830409356724</v>
      </c>
      <c r="AD87" s="12">
        <v>-23.888888888888886</v>
      </c>
      <c r="AE87" s="12">
        <v>-340</v>
      </c>
      <c r="AF87" s="12">
        <v>16.510778816320393</v>
      </c>
      <c r="AG87" s="12">
        <v>18.748115829655628</v>
      </c>
      <c r="AH87" s="12">
        <v>18.748115829655628</v>
      </c>
      <c r="AI87" s="12">
        <v>17.608294689419683</v>
      </c>
      <c r="AJ87" s="12">
        <v>8.4353309999999997</v>
      </c>
      <c r="AK87" s="37">
        <f>_xlfn.IFNA(VLOOKUP(Y87,'Compare - ZDY&amp;ZWH'!$AD$1:$AE$12,2,0),0)</f>
        <v>3</v>
      </c>
      <c r="AL87" s="18">
        <f t="shared" si="14"/>
        <v>-0.11995733086382884</v>
      </c>
      <c r="AM87" s="18">
        <f t="shared" si="15"/>
        <v>-1.2827436971620685</v>
      </c>
      <c r="AN87" s="18">
        <f t="shared" si="16"/>
        <v>-0.27478438283423179</v>
      </c>
      <c r="AO87" s="18">
        <f t="shared" si="20"/>
        <v>0.97266470839512265</v>
      </c>
      <c r="AP87" s="18">
        <f t="shared" si="19"/>
        <v>-0.60054860305955904</v>
      </c>
      <c r="AQ87" s="18">
        <f t="shared" si="17"/>
        <v>-1.2176970217635019</v>
      </c>
      <c r="AR87" s="18">
        <f t="shared" si="18"/>
        <v>-19.709075528163325</v>
      </c>
    </row>
    <row r="88" spans="1:44" x14ac:dyDescent="0.2">
      <c r="A88" s="18" t="s">
        <v>54</v>
      </c>
      <c r="B88" s="18" t="s">
        <v>12</v>
      </c>
      <c r="C88" s="18">
        <v>12646</v>
      </c>
      <c r="D88" s="18">
        <v>42</v>
      </c>
      <c r="E88" s="12">
        <v>0.86167272393645011</v>
      </c>
      <c r="F88" s="18" t="s">
        <v>13</v>
      </c>
      <c r="G88" s="12">
        <v>4488770.83</v>
      </c>
      <c r="H88" s="19">
        <v>44701</v>
      </c>
      <c r="I88" s="19">
        <v>44701</v>
      </c>
      <c r="J88" s="18" t="s">
        <v>0</v>
      </c>
      <c r="K88" s="20" t="s">
        <v>54</v>
      </c>
      <c r="L88" s="16" t="str">
        <f>_xlfn.IFNA(VLOOKUP(A88,'Covered Call ETF - ZWH (fix)'!A:A,1,0),"N")</f>
        <v>N</v>
      </c>
      <c r="M88" s="69" t="str">
        <f>_xlfn.IFNA(VLOOKUP(A88,'Covered Call ETF - ZWH (fix)'!A:C,2,0),"")</f>
        <v/>
      </c>
      <c r="N88" s="18" t="s">
        <v>444</v>
      </c>
      <c r="O88" s="18" t="s">
        <v>234</v>
      </c>
      <c r="P88" s="18" t="s">
        <v>600</v>
      </c>
      <c r="Q88" s="12">
        <v>276.64999999999998</v>
      </c>
      <c r="R88" s="12">
        <v>3007904</v>
      </c>
      <c r="S88" s="12">
        <v>183527932947.69998</v>
      </c>
      <c r="T88" s="12">
        <v>184049.23094769998</v>
      </c>
      <c r="U88" s="12">
        <v>1.4628592083860474</v>
      </c>
      <c r="V88" s="12">
        <v>1.4021393879881894</v>
      </c>
      <c r="W88" s="18" t="s">
        <v>507</v>
      </c>
      <c r="X88" s="18" t="s">
        <v>442</v>
      </c>
      <c r="Y88" s="18" t="s">
        <v>485</v>
      </c>
      <c r="Z88" s="12">
        <v>15.163450779909542</v>
      </c>
      <c r="AA88" s="12">
        <v>13.825101631081321</v>
      </c>
      <c r="AB88" s="12">
        <v>9.0817546844482422</v>
      </c>
      <c r="AC88" s="12">
        <v>15.642035702378251</v>
      </c>
      <c r="AD88" s="12">
        <v>15.940224159402257</v>
      </c>
      <c r="AE88" s="12">
        <v>10.228387005286214</v>
      </c>
      <c r="AF88" s="12">
        <v>40.6103209981136</v>
      </c>
      <c r="AG88" s="12">
        <v>34.132461050926885</v>
      </c>
      <c r="AH88" s="12">
        <v>34.132461050926885</v>
      </c>
      <c r="AI88" s="12">
        <v>25.360093156668739</v>
      </c>
      <c r="AJ88" s="12">
        <v>-32.894039999999997</v>
      </c>
      <c r="AK88" s="37">
        <f>_xlfn.IFNA(VLOOKUP(Y88,'Compare - ZDY&amp;ZWH'!$AD$1:$AE$12,2,0),0)</f>
        <v>7</v>
      </c>
      <c r="AL88" s="18">
        <f t="shared" si="14"/>
        <v>-1.5007494151773073</v>
      </c>
      <c r="AM88" s="18">
        <f t="shared" si="15"/>
        <v>0.1378569067722768</v>
      </c>
      <c r="AN88" s="18">
        <f t="shared" si="16"/>
        <v>-0.19646843573789671</v>
      </c>
      <c r="AO88" s="18">
        <f t="shared" si="20"/>
        <v>-1.4389912021832969</v>
      </c>
      <c r="AP88" s="18">
        <f t="shared" si="19"/>
        <v>1.3137000691927856</v>
      </c>
      <c r="AQ88" s="18">
        <f t="shared" si="17"/>
        <v>0.44809393615707599</v>
      </c>
      <c r="AR88" s="18">
        <f t="shared" si="18"/>
        <v>-21.625986891441805</v>
      </c>
    </row>
    <row r="89" spans="1:44" x14ac:dyDescent="0.2">
      <c r="A89" s="18" t="s">
        <v>15</v>
      </c>
      <c r="B89" s="18" t="s">
        <v>12</v>
      </c>
      <c r="C89" s="18">
        <v>2371</v>
      </c>
      <c r="D89" s="18">
        <v>8</v>
      </c>
      <c r="E89" s="12">
        <v>0.19591003415512548</v>
      </c>
      <c r="F89" s="18" t="s">
        <v>13</v>
      </c>
      <c r="G89" s="12">
        <v>1020567.58</v>
      </c>
      <c r="H89" s="19">
        <v>44701</v>
      </c>
      <c r="I89" s="19">
        <v>44701</v>
      </c>
      <c r="J89" s="18" t="s">
        <v>0</v>
      </c>
      <c r="K89" s="20" t="s">
        <v>15</v>
      </c>
      <c r="L89" s="16" t="str">
        <f>_xlfn.IFNA(VLOOKUP(A89,'Covered Call ETF - ZWH (fix)'!A:A,1,0),"N")</f>
        <v>N</v>
      </c>
      <c r="M89" s="69" t="str">
        <f>_xlfn.IFNA(VLOOKUP(A89,'Covered Call ETF - ZWH (fix)'!A:C,2,0),"")</f>
        <v/>
      </c>
      <c r="N89" s="18" t="s">
        <v>444</v>
      </c>
      <c r="O89" s="18" t="s">
        <v>234</v>
      </c>
      <c r="P89" s="18" t="s">
        <v>602</v>
      </c>
      <c r="Q89" s="12">
        <v>335.48</v>
      </c>
      <c r="R89" s="12">
        <v>1996953</v>
      </c>
      <c r="S89" s="12">
        <v>50065374238.520004</v>
      </c>
      <c r="T89" s="12">
        <v>52413.517238520006</v>
      </c>
      <c r="U89" s="12">
        <v>1.3082747108620485</v>
      </c>
      <c r="V89" s="12">
        <v>1.2516762954150309</v>
      </c>
      <c r="W89" s="18" t="s">
        <v>470</v>
      </c>
      <c r="X89" s="18" t="s">
        <v>442</v>
      </c>
      <c r="Y89" s="18" t="s">
        <v>443</v>
      </c>
      <c r="Z89" s="12">
        <v>28.687011352890181</v>
      </c>
      <c r="AA89" s="12">
        <v>51.73389556315805</v>
      </c>
      <c r="AB89" s="12">
        <v>11.868893623352051</v>
      </c>
      <c r="AC89" s="12">
        <v>70.801908307548146</v>
      </c>
      <c r="AD89" s="12">
        <v>73.840206185567013</v>
      </c>
      <c r="AE89" s="12">
        <v>20.122250065337369</v>
      </c>
      <c r="AF89" s="12">
        <v>56.611340696745472</v>
      </c>
      <c r="AG89" s="12">
        <v>56.56127680273714</v>
      </c>
      <c r="AH89" s="12">
        <v>56.56127680273714</v>
      </c>
      <c r="AI89" s="12">
        <v>45.167063973165973</v>
      </c>
      <c r="AJ89" s="12">
        <v>-21.535399999999999</v>
      </c>
      <c r="AK89" s="37">
        <f>_xlfn.IFNA(VLOOKUP(Y89,'Compare - ZDY&amp;ZWH'!$AD$1:$AE$12,2,0),0)</f>
        <v>3</v>
      </c>
      <c r="AL89" s="18">
        <f t="shared" si="14"/>
        <v>-1.6548953488832687</v>
      </c>
      <c r="AM89" s="18">
        <f t="shared" si="15"/>
        <v>0.58503210948669859</v>
      </c>
      <c r="AN89" s="18">
        <f t="shared" si="16"/>
        <v>-8.2619756161678506E-2</v>
      </c>
      <c r="AO89" s="18">
        <f t="shared" si="20"/>
        <v>-0.77619061680462131</v>
      </c>
      <c r="AP89" s="18">
        <f t="shared" si="19"/>
        <v>-0.60054860305955904</v>
      </c>
      <c r="AQ89" s="18">
        <f t="shared" si="17"/>
        <v>2.8766482840258267</v>
      </c>
      <c r="AR89" s="18">
        <f t="shared" si="18"/>
        <v>-23.842085001440516</v>
      </c>
    </row>
    <row r="90" spans="1:44" x14ac:dyDescent="0.2">
      <c r="A90" s="18" t="s">
        <v>46</v>
      </c>
      <c r="B90" s="18" t="s">
        <v>12</v>
      </c>
      <c r="C90" s="18">
        <v>42800</v>
      </c>
      <c r="D90" s="18">
        <v>141</v>
      </c>
      <c r="E90" s="12">
        <v>0.77364041611349088</v>
      </c>
      <c r="F90" s="18" t="s">
        <v>13</v>
      </c>
      <c r="G90" s="12">
        <v>4030178.09</v>
      </c>
      <c r="H90" s="19">
        <v>44701</v>
      </c>
      <c r="I90" s="19">
        <v>44701</v>
      </c>
      <c r="J90" s="18" t="s">
        <v>0</v>
      </c>
      <c r="K90" s="20" t="s">
        <v>46</v>
      </c>
      <c r="L90" s="16" t="str">
        <f>_xlfn.IFNA(VLOOKUP(A90,'Covered Call ETF - ZWH (fix)'!A:A,1,0),"N")</f>
        <v>N</v>
      </c>
      <c r="M90" s="69" t="str">
        <f>_xlfn.IFNA(VLOOKUP(A90,'Covered Call ETF - ZWH (fix)'!A:C,2,0),"")</f>
        <v/>
      </c>
      <c r="N90" s="18" t="s">
        <v>465</v>
      </c>
      <c r="O90" s="18" t="s">
        <v>466</v>
      </c>
      <c r="P90" s="18" t="s">
        <v>552</v>
      </c>
      <c r="Q90" s="12">
        <v>73.39</v>
      </c>
      <c r="R90" s="12">
        <v>15941807</v>
      </c>
      <c r="S90" s="12">
        <v>84170991000.000015</v>
      </c>
      <c r="T90" s="12">
        <v>108365.69100000002</v>
      </c>
      <c r="U90" s="12">
        <v>2.8328110096743426</v>
      </c>
      <c r="V90" s="12">
        <v>2.670299779491788</v>
      </c>
      <c r="W90" s="18" t="s">
        <v>477</v>
      </c>
      <c r="X90" s="18" t="s">
        <v>442</v>
      </c>
      <c r="Y90" s="18" t="s">
        <v>443</v>
      </c>
      <c r="Z90" s="12">
        <v>15.361401699156001</v>
      </c>
      <c r="AA90" s="12">
        <v>71.939204484208275</v>
      </c>
      <c r="AB90" s="12">
        <v>10.064239501953125</v>
      </c>
      <c r="AC90" s="12">
        <v>352.36453732629542</v>
      </c>
      <c r="AD90" s="12">
        <v>351.89873417721515</v>
      </c>
      <c r="AE90" s="12">
        <v>3857.1803852889657</v>
      </c>
      <c r="AF90" s="12">
        <v>51.318022888134706</v>
      </c>
      <c r="AG90" s="12">
        <v>41.622532880701272</v>
      </c>
      <c r="AH90" s="12">
        <v>41.622532880701272</v>
      </c>
      <c r="AI90" s="12">
        <v>28.931706575374072</v>
      </c>
      <c r="AJ90" s="12">
        <v>-36.49277</v>
      </c>
      <c r="AK90" s="37">
        <f>_xlfn.IFNA(VLOOKUP(Y90,'Compare - ZDY&amp;ZWH'!$AD$1:$AE$12,2,0),0)</f>
        <v>3</v>
      </c>
      <c r="AL90" s="18">
        <f t="shared" si="14"/>
        <v>-0.20154863248574989</v>
      </c>
      <c r="AM90" s="18">
        <f t="shared" si="15"/>
        <v>0.29548910848963456</v>
      </c>
      <c r="AN90" s="18">
        <f t="shared" si="16"/>
        <v>0.46412646290364989</v>
      </c>
      <c r="AO90" s="18">
        <f t="shared" si="20"/>
        <v>-1.6489846829714725</v>
      </c>
      <c r="AP90" s="18">
        <f t="shared" si="19"/>
        <v>-0.60054860305955904</v>
      </c>
      <c r="AQ90" s="18">
        <f t="shared" si="17"/>
        <v>1.2591062833684841</v>
      </c>
      <c r="AR90" s="18">
        <f t="shared" si="18"/>
        <v>-25.83441982271794</v>
      </c>
    </row>
    <row r="91" spans="1:44" x14ac:dyDescent="0.2">
      <c r="A91" s="18" t="s">
        <v>26</v>
      </c>
      <c r="B91" s="18" t="s">
        <v>12</v>
      </c>
      <c r="C91" s="18">
        <v>5017</v>
      </c>
      <c r="D91" s="18">
        <v>17</v>
      </c>
      <c r="E91" s="12">
        <v>0.51457016708823922</v>
      </c>
      <c r="F91" s="18" t="s">
        <v>13</v>
      </c>
      <c r="G91" s="12">
        <v>2680585.67</v>
      </c>
      <c r="H91" s="19">
        <v>44701</v>
      </c>
      <c r="I91" s="19">
        <v>44701</v>
      </c>
      <c r="J91" s="18" t="s">
        <v>0</v>
      </c>
      <c r="K91" s="20" t="s">
        <v>26</v>
      </c>
      <c r="L91" s="16" t="str">
        <f>_xlfn.IFNA(VLOOKUP(A91,'Covered Call ETF - ZWH (fix)'!A:A,1,0),"N")</f>
        <v>N</v>
      </c>
      <c r="M91" s="69" t="str">
        <f>_xlfn.IFNA(VLOOKUP(A91,'Covered Call ETF - ZWH (fix)'!A:C,2,0),"")</f>
        <v/>
      </c>
      <c r="N91" s="18" t="s">
        <v>498</v>
      </c>
      <c r="O91" s="18" t="s">
        <v>466</v>
      </c>
      <c r="P91" s="18" t="s">
        <v>607</v>
      </c>
      <c r="Q91" s="12">
        <v>416.43</v>
      </c>
      <c r="R91" s="12">
        <v>5115014</v>
      </c>
      <c r="S91" s="12">
        <v>184571891084.70001</v>
      </c>
      <c r="T91" s="12">
        <v>185752.89108470001</v>
      </c>
      <c r="U91" s="12">
        <v>0.80493720433206062</v>
      </c>
      <c r="V91" s="12">
        <v>0.86449100800436285</v>
      </c>
      <c r="W91" s="18" t="s">
        <v>507</v>
      </c>
      <c r="X91" s="18" t="s">
        <v>442</v>
      </c>
      <c r="Y91" s="18" t="s">
        <v>475</v>
      </c>
      <c r="Z91" s="12">
        <v>9.3443845554086575</v>
      </c>
      <c r="AA91" s="12">
        <v>19.817239498090562</v>
      </c>
      <c r="AB91" s="12">
        <v>11.483841896057129</v>
      </c>
      <c r="AC91" s="12">
        <v>25.112443778110944</v>
      </c>
      <c r="AD91" s="12">
        <v>24.861878453038671</v>
      </c>
      <c r="AE91" s="12">
        <v>-11.254338125929598</v>
      </c>
      <c r="AF91" s="12">
        <v>49.736424521887734</v>
      </c>
      <c r="AG91" s="12">
        <v>35.910596045118105</v>
      </c>
      <c r="AH91" s="12">
        <v>35.910596045118105</v>
      </c>
      <c r="AI91" s="12">
        <v>24.600729832792702</v>
      </c>
      <c r="AJ91" s="12">
        <v>-26.41741</v>
      </c>
      <c r="AK91" s="37">
        <f>_xlfn.IFNA(VLOOKUP(Y91,'Compare - ZDY&amp;ZWH'!$AD$1:$AE$12,2,0),0)</f>
        <v>6</v>
      </c>
      <c r="AL91" s="18">
        <f t="shared" si="14"/>
        <v>-2.0515576573899823</v>
      </c>
      <c r="AM91" s="18">
        <f t="shared" si="15"/>
        <v>0.52325349421739087</v>
      </c>
      <c r="AN91" s="18">
        <f t="shared" si="16"/>
        <v>-0.17892579538773212</v>
      </c>
      <c r="AO91" s="18">
        <f t="shared" si="20"/>
        <v>-1.0610661904494016</v>
      </c>
      <c r="AP91" s="18">
        <f t="shared" si="19"/>
        <v>0.83513790112969932</v>
      </c>
      <c r="AQ91" s="18">
        <f t="shared" si="17"/>
        <v>0.64062739485705789</v>
      </c>
      <c r="AR91" s="18">
        <f t="shared" si="18"/>
        <v>-29.700167997326524</v>
      </c>
    </row>
    <row r="92" spans="1:44" x14ac:dyDescent="0.2">
      <c r="A92" s="18" t="s">
        <v>71</v>
      </c>
      <c r="B92" s="18" t="s">
        <v>12</v>
      </c>
      <c r="C92" s="18">
        <v>10785</v>
      </c>
      <c r="D92" s="18">
        <v>36</v>
      </c>
      <c r="E92" s="12">
        <v>0.35631733001987453</v>
      </c>
      <c r="F92" s="18" t="s">
        <v>13</v>
      </c>
      <c r="G92" s="12">
        <v>1856188.31</v>
      </c>
      <c r="H92" s="19">
        <v>44701</v>
      </c>
      <c r="I92" s="19">
        <v>44701</v>
      </c>
      <c r="J92" s="18" t="s">
        <v>0</v>
      </c>
      <c r="K92" s="20" t="s">
        <v>71</v>
      </c>
      <c r="L92" s="16" t="str">
        <f>_xlfn.IFNA(VLOOKUP(A92,'Covered Call ETF - ZWH (fix)'!A:A,1,0),"N")</f>
        <v>ETN US Equity</v>
      </c>
      <c r="M92" s="69">
        <f>_xlfn.IFNA(VLOOKUP(A92,'Covered Call ETF - ZWH (fix)'!A:C,2,0),"")</f>
        <v>2.027731548990312</v>
      </c>
      <c r="N92" s="18" t="s">
        <v>471</v>
      </c>
      <c r="O92" s="18" t="s">
        <v>472</v>
      </c>
      <c r="P92" s="18" t="s">
        <v>573</v>
      </c>
      <c r="Q92" s="12">
        <v>134.13999999999999</v>
      </c>
      <c r="R92" s="12">
        <v>4686664</v>
      </c>
      <c r="S92" s="12">
        <v>53521859999.999992</v>
      </c>
      <c r="T92" s="12">
        <v>65223.859999999986</v>
      </c>
      <c r="U92" s="12">
        <v>2.4444610108841509</v>
      </c>
      <c r="V92" s="12">
        <v>2.4146668725121052</v>
      </c>
      <c r="W92" s="18" t="s">
        <v>477</v>
      </c>
      <c r="X92" s="18" t="s">
        <v>442</v>
      </c>
      <c r="Y92" s="18" t="s">
        <v>447</v>
      </c>
      <c r="Z92" s="12">
        <v>6.4022630181272371</v>
      </c>
      <c r="AA92" s="12">
        <v>37.063857801184987</v>
      </c>
      <c r="AB92" s="12">
        <v>4.6469011306762704</v>
      </c>
      <c r="AC92" s="12">
        <v>52.056737588652481</v>
      </c>
      <c r="AD92" s="12">
        <v>53.276353276353277</v>
      </c>
      <c r="AE92" s="12">
        <v>-37.847358121330721</v>
      </c>
      <c r="AF92" s="12">
        <v>32.721298739557533</v>
      </c>
      <c r="AG92" s="12">
        <v>30.301245995061272</v>
      </c>
      <c r="AH92" s="12">
        <v>30.301245995061272</v>
      </c>
      <c r="AI92" s="12">
        <v>24.358518687209781</v>
      </c>
      <c r="AJ92" s="12">
        <v>-21.511479999999999</v>
      </c>
      <c r="AK92" s="37">
        <f>_xlfn.IFNA(VLOOKUP(Y92,'Compare - ZDY&amp;ZWH'!$AD$1:$AE$12,2,0),0)</f>
        <v>4</v>
      </c>
      <c r="AL92" s="18">
        <f t="shared" si="14"/>
        <v>-0.46343859140170734</v>
      </c>
      <c r="AM92" s="18">
        <f t="shared" si="15"/>
        <v>-0.57368154910991809</v>
      </c>
      <c r="AN92" s="18">
        <f t="shared" si="16"/>
        <v>-0.12305444057411224</v>
      </c>
      <c r="AO92" s="18">
        <f t="shared" si="20"/>
        <v>-0.77479483438680907</v>
      </c>
      <c r="AP92" s="18">
        <f t="shared" si="19"/>
        <v>-0.12198643499647292</v>
      </c>
      <c r="AQ92" s="18">
        <f t="shared" si="17"/>
        <v>3.325643049021116E-2</v>
      </c>
      <c r="AR92" s="18">
        <f t="shared" si="18"/>
        <v>-29.839192807637978</v>
      </c>
    </row>
    <row r="93" spans="1:44" x14ac:dyDescent="0.2">
      <c r="A93" s="18" t="s">
        <v>81</v>
      </c>
      <c r="B93" s="18" t="s">
        <v>12</v>
      </c>
      <c r="C93" s="18">
        <v>23774</v>
      </c>
      <c r="D93" s="18">
        <v>79</v>
      </c>
      <c r="E93" s="12">
        <v>0.39237413353823225</v>
      </c>
      <c r="F93" s="18" t="s">
        <v>13</v>
      </c>
      <c r="G93" s="12">
        <v>2044021.49</v>
      </c>
      <c r="H93" s="19">
        <v>44701</v>
      </c>
      <c r="I93" s="19">
        <v>44701</v>
      </c>
      <c r="J93" s="18" t="s">
        <v>0</v>
      </c>
      <c r="K93" s="20" t="s">
        <v>81</v>
      </c>
      <c r="L93" s="16" t="str">
        <f>_xlfn.IFNA(VLOOKUP(A93,'Covered Call ETF - ZWH (fix)'!A:A,1,0),"N")</f>
        <v>N</v>
      </c>
      <c r="M93" s="69" t="str">
        <f>_xlfn.IFNA(VLOOKUP(A93,'Covered Call ETF - ZWH (fix)'!A:C,2,0),"")</f>
        <v/>
      </c>
      <c r="N93" s="18" t="s">
        <v>498</v>
      </c>
      <c r="O93" s="18" t="s">
        <v>456</v>
      </c>
      <c r="P93" s="18" t="s">
        <v>530</v>
      </c>
      <c r="Q93" s="12">
        <v>67.010000000000005</v>
      </c>
      <c r="R93" s="12">
        <v>4804135</v>
      </c>
      <c r="S93" s="12">
        <v>40354228197.310005</v>
      </c>
      <c r="T93" s="12">
        <v>55891.028197310006</v>
      </c>
      <c r="U93" s="12">
        <v>3.1428145052977166</v>
      </c>
      <c r="V93" s="12">
        <v>3.0443216860961457</v>
      </c>
      <c r="W93" s="18" t="s">
        <v>441</v>
      </c>
      <c r="X93" s="18" t="s">
        <v>442</v>
      </c>
      <c r="Y93" s="18" t="s">
        <v>464</v>
      </c>
      <c r="Z93" s="12">
        <v>7.214943426040012</v>
      </c>
      <c r="AA93" s="12">
        <v>5.3420602373645423</v>
      </c>
      <c r="AB93" s="12">
        <v>1.3424414396286011</v>
      </c>
      <c r="AC93" s="12">
        <v>7.2712268476068393</v>
      </c>
      <c r="AD93" s="12">
        <v>6.1281337047353821</v>
      </c>
      <c r="AE93" s="12">
        <v>-23.729551533246255</v>
      </c>
      <c r="AF93" s="12">
        <v>30.784693870323615</v>
      </c>
      <c r="AG93" s="12">
        <v>25.63752073263349</v>
      </c>
      <c r="AH93" s="12">
        <v>25.63752073263349</v>
      </c>
      <c r="AI93" s="12">
        <v>21.117370794088679</v>
      </c>
      <c r="AJ93" s="12">
        <v>0.92314770000000002</v>
      </c>
      <c r="AK93" s="37">
        <f>_xlfn.IFNA(VLOOKUP(Y93,'Compare - ZDY&amp;ZWH'!$AD$1:$AE$12,2,0),0)</f>
        <v>1</v>
      </c>
      <c r="AL93" s="18">
        <f t="shared" si="14"/>
        <v>0.18162809899064178</v>
      </c>
      <c r="AM93" s="18">
        <f t="shared" si="15"/>
        <v>-1.103856924144164</v>
      </c>
      <c r="AN93" s="18">
        <f t="shared" si="16"/>
        <v>-0.21576193986439937</v>
      </c>
      <c r="AO93" s="18">
        <f t="shared" si="20"/>
        <v>0.53431297890005003</v>
      </c>
      <c r="AP93" s="18">
        <f t="shared" si="19"/>
        <v>-1.5576729391857314</v>
      </c>
      <c r="AQ93" s="18">
        <f t="shared" si="17"/>
        <v>-0.47172387648030639</v>
      </c>
      <c r="AR93" s="18">
        <f t="shared" si="18"/>
        <v>-33.748064630789486</v>
      </c>
    </row>
    <row r="94" spans="1:44" x14ac:dyDescent="0.2">
      <c r="A94" s="18" t="s">
        <v>93</v>
      </c>
      <c r="B94" s="18" t="s">
        <v>12</v>
      </c>
      <c r="C94" s="18">
        <v>25066</v>
      </c>
      <c r="D94" s="18">
        <v>83</v>
      </c>
      <c r="E94" s="12">
        <v>1.4440835387611759</v>
      </c>
      <c r="F94" s="18" t="s">
        <v>13</v>
      </c>
      <c r="G94" s="12">
        <v>7522763.4400000004</v>
      </c>
      <c r="H94" s="19">
        <v>44701</v>
      </c>
      <c r="I94" s="19">
        <v>44701</v>
      </c>
      <c r="J94" s="18" t="s">
        <v>0</v>
      </c>
      <c r="K94" s="20" t="s">
        <v>93</v>
      </c>
      <c r="L94" s="16" t="str">
        <f>_xlfn.IFNA(VLOOKUP(A94,'Covered Call ETF - ZWH (fix)'!A:A,1,0),"N")</f>
        <v>MCD US Equity</v>
      </c>
      <c r="M94" s="69">
        <f>_xlfn.IFNA(VLOOKUP(A94,'Covered Call ETF - ZWH (fix)'!A:C,2,0),"")</f>
        <v>2.0714005271639637</v>
      </c>
      <c r="N94" s="18" t="s">
        <v>465</v>
      </c>
      <c r="O94" s="18" t="s">
        <v>466</v>
      </c>
      <c r="P94" s="18" t="s">
        <v>575</v>
      </c>
      <c r="Q94" s="12">
        <v>233.91</v>
      </c>
      <c r="R94" s="12">
        <v>3208225</v>
      </c>
      <c r="S94" s="12">
        <v>172987422396.29999</v>
      </c>
      <c r="T94" s="12">
        <v>223419.02239629999</v>
      </c>
      <c r="U94" s="12">
        <v>2.4154589371980677</v>
      </c>
      <c r="V94" s="12">
        <v>2.3598819977455063</v>
      </c>
      <c r="W94" s="18" t="s">
        <v>487</v>
      </c>
      <c r="X94" s="18" t="s">
        <v>442</v>
      </c>
      <c r="Y94" s="18" t="s">
        <v>443</v>
      </c>
      <c r="Z94" s="12">
        <v>13.948507954438485</v>
      </c>
      <c r="AA94" s="12">
        <v>30.599638075928269</v>
      </c>
      <c r="AB94" s="12">
        <v>7.1561684608459473</v>
      </c>
      <c r="AC94" s="12">
        <v>59.501109819258005</v>
      </c>
      <c r="AD94" s="12">
        <v>59.212598425196852</v>
      </c>
      <c r="AE94" s="12">
        <v>53.565868004497894</v>
      </c>
      <c r="AF94" s="12">
        <v>25.459809026655243</v>
      </c>
      <c r="AG94" s="12">
        <v>22.74473611227419</v>
      </c>
      <c r="AH94" s="12">
        <v>22.74473611227419</v>
      </c>
      <c r="AI94" s="12">
        <v>17.612502710389133</v>
      </c>
      <c r="AJ94" s="12">
        <v>-12.25099</v>
      </c>
      <c r="AK94" s="37">
        <f>_xlfn.IFNA(VLOOKUP(Y94,'Compare - ZDY&amp;ZWH'!$AD$1:$AE$12,2,0),0)</f>
        <v>3</v>
      </c>
      <c r="AL94" s="18">
        <f t="shared" si="14"/>
        <v>-0.5195644195329846</v>
      </c>
      <c r="AM94" s="18">
        <f t="shared" si="15"/>
        <v>-0.17108872843244594</v>
      </c>
      <c r="AN94" s="18">
        <f t="shared" si="16"/>
        <v>-0.11138200738525278</v>
      </c>
      <c r="AO94" s="18">
        <f t="shared" si="20"/>
        <v>-0.23442572392170316</v>
      </c>
      <c r="AP94" s="18">
        <f t="shared" si="19"/>
        <v>-0.60054860305955904</v>
      </c>
      <c r="AQ94" s="18">
        <f t="shared" si="17"/>
        <v>-0.78494971706684802</v>
      </c>
      <c r="AR94" s="18">
        <f t="shared" si="18"/>
        <v>-34.764979459130402</v>
      </c>
    </row>
    <row r="95" spans="1:44" x14ac:dyDescent="0.2">
      <c r="A95" s="18" t="s">
        <v>91</v>
      </c>
      <c r="B95" s="18" t="s">
        <v>12</v>
      </c>
      <c r="C95" s="18">
        <v>13988</v>
      </c>
      <c r="D95" s="18">
        <v>46</v>
      </c>
      <c r="E95" s="12">
        <v>0.63629351571423243</v>
      </c>
      <c r="F95" s="18" t="s">
        <v>13</v>
      </c>
      <c r="G95" s="12">
        <v>3314687.46</v>
      </c>
      <c r="H95" s="19">
        <v>44701</v>
      </c>
      <c r="I95" s="19">
        <v>44701</v>
      </c>
      <c r="J95" s="18" t="s">
        <v>0</v>
      </c>
      <c r="K95" s="20" t="s">
        <v>91</v>
      </c>
      <c r="L95" s="16" t="str">
        <f>_xlfn.IFNA(VLOOKUP(A95,'Covered Call ETF - ZWH (fix)'!A:A,1,0),"N")</f>
        <v>N</v>
      </c>
      <c r="M95" s="69" t="str">
        <f>_xlfn.IFNA(VLOOKUP(A95,'Covered Call ETF - ZWH (fix)'!A:C,2,0),"")</f>
        <v/>
      </c>
      <c r="N95" s="18" t="s">
        <v>465</v>
      </c>
      <c r="O95" s="18" t="s">
        <v>466</v>
      </c>
      <c r="P95" s="18" t="s">
        <v>594</v>
      </c>
      <c r="Q95" s="12">
        <v>184.69</v>
      </c>
      <c r="R95" s="12">
        <v>5722556</v>
      </c>
      <c r="S95" s="12">
        <v>120417880000</v>
      </c>
      <c r="T95" s="12">
        <v>150305.88</v>
      </c>
      <c r="U95" s="12">
        <v>1.9264713844821053</v>
      </c>
      <c r="V95" s="12">
        <v>1.7326330866228361</v>
      </c>
      <c r="W95" s="18" t="s">
        <v>595</v>
      </c>
      <c r="X95" s="18" t="s">
        <v>442</v>
      </c>
      <c r="Y95" s="18" t="s">
        <v>443</v>
      </c>
      <c r="Z95" s="12">
        <v>16.751052761951946</v>
      </c>
      <c r="AA95" s="12">
        <v>23.310924369747898</v>
      </c>
      <c r="AB95" s="12">
        <v>18.563112258911133</v>
      </c>
      <c r="AC95" s="12">
        <v>44.678663239074552</v>
      </c>
      <c r="AD95" s="12">
        <v>55.341055341055352</v>
      </c>
      <c r="AE95" s="12">
        <v>-10.779866061784404</v>
      </c>
      <c r="AF95" s="12">
        <v>39.130943188296222</v>
      </c>
      <c r="AG95" s="12">
        <v>33.711007855686887</v>
      </c>
      <c r="AH95" s="12">
        <v>33.711007855686887</v>
      </c>
      <c r="AI95" s="12">
        <v>26.945679966264496</v>
      </c>
      <c r="AJ95" s="12">
        <v>-28.02543</v>
      </c>
      <c r="AK95" s="37">
        <f>_xlfn.IFNA(VLOOKUP(Y95,'Compare - ZDY&amp;ZWH'!$AD$1:$AE$12,2,0),0)</f>
        <v>3</v>
      </c>
      <c r="AL95" s="18">
        <f t="shared" si="14"/>
        <v>-1.1621663188927216</v>
      </c>
      <c r="AM95" s="18">
        <f t="shared" si="15"/>
        <v>1.6590684747308875</v>
      </c>
      <c r="AN95" s="18">
        <f t="shared" si="16"/>
        <v>-0.11899461886849584</v>
      </c>
      <c r="AO95" s="18">
        <f t="shared" si="20"/>
        <v>-1.1548975467826088</v>
      </c>
      <c r="AP95" s="18">
        <f t="shared" si="19"/>
        <v>-0.60054860305955904</v>
      </c>
      <c r="AQ95" s="18">
        <f t="shared" si="17"/>
        <v>0.40245969487348682</v>
      </c>
      <c r="AR95" s="18">
        <f t="shared" si="18"/>
        <v>-35.92691386733901</v>
      </c>
    </row>
    <row r="96" spans="1:44" x14ac:dyDescent="0.2">
      <c r="A96" s="18" t="s">
        <v>14</v>
      </c>
      <c r="B96" s="18" t="s">
        <v>12</v>
      </c>
      <c r="C96" s="18">
        <v>66212</v>
      </c>
      <c r="D96" s="18">
        <v>219</v>
      </c>
      <c r="E96" s="12">
        <v>1.1192038574530065</v>
      </c>
      <c r="F96" s="18" t="s">
        <v>13</v>
      </c>
      <c r="G96" s="12">
        <v>5830345.4299999997</v>
      </c>
      <c r="H96" s="19">
        <v>44701</v>
      </c>
      <c r="I96" s="19">
        <v>44701</v>
      </c>
      <c r="J96" s="18" t="s">
        <v>0</v>
      </c>
      <c r="K96" s="20" t="s">
        <v>14</v>
      </c>
      <c r="L96" s="16" t="str">
        <f>_xlfn.IFNA(VLOOKUP(A96,'Covered Call ETF - ZWH (fix)'!A:A,1,0),"N")</f>
        <v>ORCL US Equity</v>
      </c>
      <c r="M96" s="69">
        <f>_xlfn.IFNA(VLOOKUP(A96,'Covered Call ETF - ZWH (fix)'!A:C,2,0),"")</f>
        <v>1.9876901365686712</v>
      </c>
      <c r="N96" s="18" t="s">
        <v>444</v>
      </c>
      <c r="O96" s="18" t="s">
        <v>234</v>
      </c>
      <c r="P96" s="18" t="s">
        <v>591</v>
      </c>
      <c r="Q96" s="12">
        <v>68.63</v>
      </c>
      <c r="R96" s="12">
        <v>7531062</v>
      </c>
      <c r="S96" s="12">
        <v>183115614910</v>
      </c>
      <c r="T96" s="12">
        <v>247180.61491</v>
      </c>
      <c r="U96" s="12">
        <v>1.8621594055077955</v>
      </c>
      <c r="V96" s="12">
        <v>1.8650735412935604</v>
      </c>
      <c r="W96" s="18" t="s">
        <v>592</v>
      </c>
      <c r="X96" s="18" t="s">
        <v>442</v>
      </c>
      <c r="Y96" s="18" t="s">
        <v>593</v>
      </c>
      <c r="Z96" s="12">
        <v>6.6698125272874016</v>
      </c>
      <c r="AA96" s="12">
        <v>7.5829655528171029</v>
      </c>
      <c r="AB96" s="12">
        <v>16.477396011352539</v>
      </c>
      <c r="AC96" s="12">
        <v>35.629008386778487</v>
      </c>
      <c r="AD96" s="12">
        <v>47.784810126582265</v>
      </c>
      <c r="AE96" s="12">
        <v>18.807775377969762</v>
      </c>
      <c r="AF96" s="12">
        <v>33.828133213518846</v>
      </c>
      <c r="AG96" s="12">
        <v>30.493707894307477</v>
      </c>
      <c r="AH96" s="12">
        <v>30.493707894307477</v>
      </c>
      <c r="AI96" s="12">
        <v>29.179382887758614</v>
      </c>
      <c r="AJ96" s="12">
        <v>-20.703250000000001</v>
      </c>
      <c r="AK96" s="37">
        <f>_xlfn.IFNA(VLOOKUP(Y96,'Compare - ZDY&amp;ZWH'!$AD$1:$AE$12,2,0),0)</f>
        <v>2</v>
      </c>
      <c r="AL96" s="18">
        <f t="shared" si="14"/>
        <v>-1.0264841579286663</v>
      </c>
      <c r="AM96" s="18">
        <f t="shared" si="15"/>
        <v>1.3244311974900178</v>
      </c>
      <c r="AN96" s="18">
        <f t="shared" si="16"/>
        <v>-0.13385245664525247</v>
      </c>
      <c r="AO96" s="18">
        <f t="shared" si="20"/>
        <v>-0.72763291032542454</v>
      </c>
      <c r="AP96" s="18">
        <f t="shared" si="19"/>
        <v>-1.0791107711226453</v>
      </c>
      <c r="AQ96" s="18">
        <f t="shared" si="17"/>
        <v>5.40958803918727E-2</v>
      </c>
      <c r="AR96" s="18">
        <f t="shared" si="18"/>
        <v>-42.217810575168343</v>
      </c>
    </row>
    <row r="97" spans="1:44" x14ac:dyDescent="0.2">
      <c r="A97" s="18" t="s">
        <v>51</v>
      </c>
      <c r="B97" s="18" t="s">
        <v>12</v>
      </c>
      <c r="C97" s="18">
        <v>26125</v>
      </c>
      <c r="D97" s="18">
        <v>86</v>
      </c>
      <c r="E97" s="12">
        <v>0.32886728548867927</v>
      </c>
      <c r="F97" s="18" t="s">
        <v>13</v>
      </c>
      <c r="G97" s="12">
        <v>1713190.91</v>
      </c>
      <c r="H97" s="19">
        <v>44701</v>
      </c>
      <c r="I97" s="19">
        <v>44701</v>
      </c>
      <c r="J97" s="18" t="s">
        <v>0</v>
      </c>
      <c r="K97" s="20" t="s">
        <v>51</v>
      </c>
      <c r="L97" s="16" t="str">
        <f>_xlfn.IFNA(VLOOKUP(A97,'Covered Call ETF - ZWH (fix)'!A:A,1,0),"N")</f>
        <v>N</v>
      </c>
      <c r="M97" s="69" t="str">
        <f>_xlfn.IFNA(VLOOKUP(A97,'Covered Call ETF - ZWH (fix)'!A:C,2,0),"")</f>
        <v/>
      </c>
      <c r="N97" s="18" t="s">
        <v>471</v>
      </c>
      <c r="O97" s="18" t="s">
        <v>472</v>
      </c>
      <c r="P97" s="18" t="s">
        <v>544</v>
      </c>
      <c r="Q97" s="12">
        <v>51.11</v>
      </c>
      <c r="R97" s="12">
        <v>4162760</v>
      </c>
      <c r="S97" s="12">
        <v>35555637223.450005</v>
      </c>
      <c r="T97" s="12">
        <v>50002.637223450001</v>
      </c>
      <c r="U97" s="12">
        <v>2.735276853844649</v>
      </c>
      <c r="V97" s="12">
        <v>2.739189935742794</v>
      </c>
      <c r="W97" s="18" t="s">
        <v>545</v>
      </c>
      <c r="X97" s="18" t="s">
        <v>442</v>
      </c>
      <c r="Y97" s="18" t="s">
        <v>443</v>
      </c>
      <c r="Z97" s="12">
        <v>2.9345023820555776</v>
      </c>
      <c r="AA97" s="12">
        <v>73.443223443223445</v>
      </c>
      <c r="AB97" s="12">
        <v>5.7524905204772949</v>
      </c>
      <c r="AC97" s="12">
        <v>159.42947702060221</v>
      </c>
      <c r="AD97" s="12">
        <v>171.95226190476194</v>
      </c>
      <c r="AE97" s="12">
        <v>8.9527027027027035</v>
      </c>
      <c r="AF97" s="12">
        <v>40.398033038196765</v>
      </c>
      <c r="AG97" s="12">
        <v>33.919532944598338</v>
      </c>
      <c r="AH97" s="12">
        <v>33.919532944598338</v>
      </c>
      <c r="AI97" s="12">
        <v>25.903487443538925</v>
      </c>
      <c r="AJ97" s="12">
        <v>-36.806480000000001</v>
      </c>
      <c r="AK97" s="37">
        <f>_xlfn.IFNA(VLOOKUP(Y97,'Compare - ZDY&amp;ZWH'!$AD$1:$AE$12,2,0),0)</f>
        <v>3</v>
      </c>
      <c r="AL97" s="18">
        <f t="shared" si="14"/>
        <v>-0.13097227201849684</v>
      </c>
      <c r="AM97" s="18">
        <f t="shared" si="15"/>
        <v>-0.3962981569143238</v>
      </c>
      <c r="AN97" s="18">
        <f t="shared" si="16"/>
        <v>0.11029788566230427</v>
      </c>
      <c r="AO97" s="18">
        <f t="shared" si="20"/>
        <v>-1.6672903226993929</v>
      </c>
      <c r="AP97" s="18">
        <f t="shared" si="19"/>
        <v>-0.60054860305955904</v>
      </c>
      <c r="AQ97" s="18">
        <f t="shared" si="17"/>
        <v>0.42503843986472639</v>
      </c>
      <c r="AR97" s="18">
        <f t="shared" si="18"/>
        <v>-43.585842269421903</v>
      </c>
    </row>
    <row r="98" spans="1:44" x14ac:dyDescent="0.2">
      <c r="A98" s="18" t="s">
        <v>67</v>
      </c>
      <c r="B98" s="18" t="s">
        <v>12</v>
      </c>
      <c r="C98" s="18">
        <v>41154</v>
      </c>
      <c r="D98" s="18">
        <v>136</v>
      </c>
      <c r="E98" s="12">
        <v>0.62022747269533007</v>
      </c>
      <c r="F98" s="18" t="s">
        <v>13</v>
      </c>
      <c r="G98" s="12">
        <v>3230993.52</v>
      </c>
      <c r="H98" s="19">
        <v>44701</v>
      </c>
      <c r="I98" s="19">
        <v>44701</v>
      </c>
      <c r="J98" s="18" t="s">
        <v>0</v>
      </c>
      <c r="K98" s="20" t="s">
        <v>67</v>
      </c>
      <c r="L98" s="16" t="str">
        <f>_xlfn.IFNA(VLOOKUP(A98,'Covered Call ETF - ZWH (fix)'!A:A,1,0),"N")</f>
        <v>N</v>
      </c>
      <c r="M98" s="69" t="str">
        <f>_xlfn.IFNA(VLOOKUP(A98,'Covered Call ETF - ZWH (fix)'!A:C,2,0),"")</f>
        <v/>
      </c>
      <c r="N98" s="18" t="s">
        <v>498</v>
      </c>
      <c r="O98" s="18" t="s">
        <v>456</v>
      </c>
      <c r="P98" s="18" t="s">
        <v>578</v>
      </c>
      <c r="Q98" s="12">
        <v>61.19</v>
      </c>
      <c r="R98" s="12">
        <v>14293215</v>
      </c>
      <c r="S98" s="12">
        <v>84682287042.080002</v>
      </c>
      <c r="T98" s="12">
        <v>108169.28704208</v>
      </c>
      <c r="U98" s="12">
        <v>2.3108351037751267</v>
      </c>
      <c r="V98" s="12">
        <v>2.2879555093285537</v>
      </c>
      <c r="W98" s="18" t="s">
        <v>579</v>
      </c>
      <c r="X98" s="18" t="s">
        <v>442</v>
      </c>
      <c r="Y98" s="18" t="s">
        <v>464</v>
      </c>
      <c r="Z98" s="12">
        <v>6.2437194345816307</v>
      </c>
      <c r="AA98" s="12">
        <v>15.198153135821469</v>
      </c>
      <c r="AB98" s="12">
        <v>10.928775787353516</v>
      </c>
      <c r="AC98" s="12">
        <v>20.956399437412095</v>
      </c>
      <c r="AD98" s="12">
        <v>23.387096774193552</v>
      </c>
      <c r="AE98" s="12">
        <v>2.4185746533376329</v>
      </c>
      <c r="AF98" s="12">
        <v>31.410948267388871</v>
      </c>
      <c r="AG98" s="12">
        <v>24.176497486675995</v>
      </c>
      <c r="AH98" s="12">
        <v>24.176497486675995</v>
      </c>
      <c r="AI98" s="12">
        <v>18.261399450121093</v>
      </c>
      <c r="AJ98" s="12">
        <v>-7.2066080000000001</v>
      </c>
      <c r="AK98" s="37">
        <f>_xlfn.IFNA(VLOOKUP(Y98,'Compare - ZDY&amp;ZWH'!$AD$1:$AE$12,2,0),0)</f>
        <v>1</v>
      </c>
      <c r="AL98" s="18">
        <f t="shared" si="14"/>
        <v>-0.59325143158101445</v>
      </c>
      <c r="AM98" s="18">
        <f t="shared" si="15"/>
        <v>0.4341973670847169</v>
      </c>
      <c r="AN98" s="18">
        <f t="shared" si="16"/>
        <v>-0.18182565719984531</v>
      </c>
      <c r="AO98" s="18">
        <f t="shared" si="20"/>
        <v>5.9924598165593777E-2</v>
      </c>
      <c r="AP98" s="18">
        <f t="shared" si="19"/>
        <v>-1.5576729391857314</v>
      </c>
      <c r="AQ98" s="18">
        <f t="shared" si="17"/>
        <v>-0.62992100982743882</v>
      </c>
      <c r="AR98" s="18">
        <f t="shared" ref="AR98:AR101" si="21">AK98+20*(AL98+AO98+AP98)+10*(AM98+AN98+AQ98)</f>
        <v>-44.595488451448709</v>
      </c>
    </row>
    <row r="99" spans="1:44" x14ac:dyDescent="0.2">
      <c r="A99" s="18" t="s">
        <v>96</v>
      </c>
      <c r="B99" s="18" t="s">
        <v>12</v>
      </c>
      <c r="C99" s="18">
        <v>39899</v>
      </c>
      <c r="D99" s="18">
        <v>132</v>
      </c>
      <c r="E99" s="12">
        <v>0.93287614005259267</v>
      </c>
      <c r="F99" s="18" t="s">
        <v>13</v>
      </c>
      <c r="G99" s="12">
        <v>4859695.67</v>
      </c>
      <c r="H99" s="19">
        <v>44701</v>
      </c>
      <c r="I99" s="19">
        <v>44701</v>
      </c>
      <c r="J99" s="18" t="s">
        <v>0</v>
      </c>
      <c r="K99" s="20" t="s">
        <v>96</v>
      </c>
      <c r="L99" s="16" t="str">
        <f>_xlfn.IFNA(VLOOKUP(A99,'Covered Call ETF - ZWH (fix)'!A:A,1,0),"N")</f>
        <v>CVS US Equity</v>
      </c>
      <c r="M99" s="69">
        <f>_xlfn.IFNA(VLOOKUP(A99,'Covered Call ETF - ZWH (fix)'!A:C,2,0),"")</f>
        <v>1.9576133186472271</v>
      </c>
      <c r="N99" s="18" t="s">
        <v>455</v>
      </c>
      <c r="O99" s="18" t="s">
        <v>456</v>
      </c>
      <c r="P99" s="18" t="s">
        <v>576</v>
      </c>
      <c r="Q99" s="12">
        <v>94.93</v>
      </c>
      <c r="R99" s="12">
        <v>5194154</v>
      </c>
      <c r="S99" s="12">
        <v>124482570394.82001</v>
      </c>
      <c r="T99" s="12">
        <v>207925.57039482001</v>
      </c>
      <c r="U99" s="12">
        <v>2.3143368798061732</v>
      </c>
      <c r="V99" s="12">
        <v>2.3172530521210404</v>
      </c>
      <c r="W99" s="18" t="s">
        <v>441</v>
      </c>
      <c r="X99" s="18" t="s">
        <v>442</v>
      </c>
      <c r="Y99" s="18" t="s">
        <v>464</v>
      </c>
      <c r="Z99" s="12">
        <v>3.459184092683127</v>
      </c>
      <c r="AA99" s="12">
        <v>-3.281346878428006</v>
      </c>
      <c r="AB99" s="12">
        <v>1.639634251594543</v>
      </c>
      <c r="AC99" s="12">
        <v>10.182476668059618</v>
      </c>
      <c r="AD99" s="12">
        <v>9.289617486338793</v>
      </c>
      <c r="AE99" s="12">
        <v>17.254989574024428</v>
      </c>
      <c r="AF99" s="12">
        <v>34.251079282414899</v>
      </c>
      <c r="AG99" s="12">
        <v>28.88099841410942</v>
      </c>
      <c r="AH99" s="12">
        <v>28.88099841410942</v>
      </c>
      <c r="AI99" s="12">
        <v>23.38879085367752</v>
      </c>
      <c r="AJ99" s="12">
        <v>-6.9998139999999998</v>
      </c>
      <c r="AK99" s="37">
        <f>_xlfn.IFNA(VLOOKUP(Y99,'Compare - ZDY&amp;ZWH'!$AD$1:$AE$12,2,0),0)</f>
        <v>1</v>
      </c>
      <c r="AL99" s="18">
        <f t="shared" si="14"/>
        <v>-0.56323678139799782</v>
      </c>
      <c r="AM99" s="18">
        <f t="shared" si="15"/>
        <v>-1.0561746022903391</v>
      </c>
      <c r="AN99" s="18">
        <f t="shared" si="16"/>
        <v>-0.20954551731223819</v>
      </c>
      <c r="AO99" s="18">
        <f t="shared" si="20"/>
        <v>7.1991463939383438E-2</v>
      </c>
      <c r="AP99" s="18">
        <f t="shared" si="19"/>
        <v>-1.5576729391857314</v>
      </c>
      <c r="AQ99" s="18">
        <f t="shared" si="17"/>
        <v>-0.12052558261016</v>
      </c>
      <c r="AR99" s="18">
        <f t="shared" si="21"/>
        <v>-53.840822155014287</v>
      </c>
    </row>
    <row r="100" spans="1:44" x14ac:dyDescent="0.2">
      <c r="A100" s="18" t="s">
        <v>22</v>
      </c>
      <c r="B100" s="18" t="s">
        <v>12</v>
      </c>
      <c r="C100" s="18">
        <v>11752</v>
      </c>
      <c r="D100" s="18">
        <v>39</v>
      </c>
      <c r="E100" s="12">
        <v>0.33960912088487977</v>
      </c>
      <c r="F100" s="18" t="s">
        <v>13</v>
      </c>
      <c r="G100" s="12">
        <v>1769149.09</v>
      </c>
      <c r="H100" s="19">
        <v>44701</v>
      </c>
      <c r="I100" s="19">
        <v>44701</v>
      </c>
      <c r="J100" s="18" t="s">
        <v>0</v>
      </c>
      <c r="K100" s="20" t="s">
        <v>22</v>
      </c>
      <c r="L100" s="16" t="str">
        <f>_xlfn.IFNA(VLOOKUP(A100,'Covered Call ETF - ZWH (fix)'!A:A,1,0),"N")</f>
        <v>N</v>
      </c>
      <c r="M100" s="69" t="str">
        <f>_xlfn.IFNA(VLOOKUP(A100,'Covered Call ETF - ZWH (fix)'!A:C,2,0),"")</f>
        <v/>
      </c>
      <c r="N100" s="18" t="s">
        <v>444</v>
      </c>
      <c r="O100" s="18" t="s">
        <v>234</v>
      </c>
      <c r="P100" s="18" t="s">
        <v>548</v>
      </c>
      <c r="Q100" s="12">
        <v>117.33</v>
      </c>
      <c r="R100" s="12">
        <v>2266546</v>
      </c>
      <c r="S100" s="12">
        <v>42358170251.370003</v>
      </c>
      <c r="T100" s="12">
        <v>42703.570251370002</v>
      </c>
      <c r="U100" s="12">
        <v>2.398363589874712</v>
      </c>
      <c r="V100" s="12">
        <v>2.6932584043558241</v>
      </c>
      <c r="W100" s="18" t="s">
        <v>549</v>
      </c>
      <c r="X100" s="18" t="s">
        <v>442</v>
      </c>
      <c r="Y100" s="18" t="s">
        <v>438</v>
      </c>
      <c r="Z100" s="12">
        <v>13.628343425432091</v>
      </c>
      <c r="AA100" s="12">
        <v>-0.94982078853047136</v>
      </c>
      <c r="AB100" s="12">
        <v>6.3940434455871582</v>
      </c>
      <c r="AC100" s="12">
        <v>-5.463983243783891E-2</v>
      </c>
      <c r="AD100" s="12">
        <v>-0.32679738562092259</v>
      </c>
      <c r="AE100" s="12">
        <v>-12.801583073293251</v>
      </c>
      <c r="AF100" s="12">
        <v>35.219120753191099</v>
      </c>
      <c r="AG100" s="12">
        <v>30.913017953474657</v>
      </c>
      <c r="AH100" s="12">
        <v>30.913017953474657</v>
      </c>
      <c r="AI100" s="12">
        <v>22.843200895676123</v>
      </c>
      <c r="AJ100" s="12">
        <v>-12.97437</v>
      </c>
      <c r="AK100" s="37">
        <f>_xlfn.IFNA(VLOOKUP(Y100,'Compare - ZDY&amp;ZWH'!$AD$1:$AE$12,2,0),0)</f>
        <v>0</v>
      </c>
      <c r="AL100" s="18">
        <f t="shared" si="14"/>
        <v>-0.17802805607229477</v>
      </c>
      <c r="AM100" s="18">
        <f t="shared" si="15"/>
        <v>-0.29336587918192381</v>
      </c>
      <c r="AN100" s="18">
        <f t="shared" si="16"/>
        <v>-0.22845426472661526</v>
      </c>
      <c r="AO100" s="18">
        <f t="shared" si="20"/>
        <v>-0.27663647163896743</v>
      </c>
      <c r="AP100" s="18">
        <f t="shared" ref="AP100:AP105" si="22">(AK100-AK$104)/AK$105</f>
        <v>-2.0362351072488174</v>
      </c>
      <c r="AQ100" s="18">
        <f t="shared" si="17"/>
        <v>9.9498066515469996E-2</v>
      </c>
      <c r="AR100" s="18">
        <f t="shared" si="21"/>
        <v>-54.041213473132288</v>
      </c>
    </row>
    <row r="101" spans="1:44" x14ac:dyDescent="0.2">
      <c r="A101" s="18" t="s">
        <v>35</v>
      </c>
      <c r="B101" s="18" t="s">
        <v>12</v>
      </c>
      <c r="C101" s="18">
        <v>5938</v>
      </c>
      <c r="D101" s="18">
        <v>20</v>
      </c>
      <c r="E101" s="12">
        <v>0.14720157837649711</v>
      </c>
      <c r="F101" s="18" t="s">
        <v>13</v>
      </c>
      <c r="G101" s="12">
        <v>766827.28</v>
      </c>
      <c r="H101" s="19">
        <v>44701</v>
      </c>
      <c r="I101" s="19">
        <v>44701</v>
      </c>
      <c r="J101" s="18" t="s">
        <v>0</v>
      </c>
      <c r="K101" s="20" t="s">
        <v>35</v>
      </c>
      <c r="L101" s="16" t="str">
        <f>_xlfn.IFNA(VLOOKUP(A101,'Covered Call ETF - ZWH (fix)'!A:A,1,0),"N")</f>
        <v>N</v>
      </c>
      <c r="M101" s="69" t="str">
        <f>_xlfn.IFNA(VLOOKUP(A101,'Covered Call ETF - ZWH (fix)'!A:C,2,0),"")</f>
        <v/>
      </c>
      <c r="N101" s="18" t="s">
        <v>465</v>
      </c>
      <c r="O101" s="18" t="s">
        <v>472</v>
      </c>
      <c r="P101" s="18" t="s">
        <v>534</v>
      </c>
      <c r="Q101" s="12">
        <v>100.65</v>
      </c>
      <c r="R101" s="12">
        <v>1250591</v>
      </c>
      <c r="S101" s="12">
        <v>19438034873.400002</v>
      </c>
      <c r="T101" s="12">
        <v>16635.921873399999</v>
      </c>
      <c r="U101" s="12">
        <v>2.7719821162444114</v>
      </c>
      <c r="V101" s="12">
        <v>2.9011426490749579</v>
      </c>
      <c r="W101" s="18" t="s">
        <v>523</v>
      </c>
      <c r="X101" s="18" t="s">
        <v>442</v>
      </c>
      <c r="Y101" s="18" t="s">
        <v>438</v>
      </c>
      <c r="Z101" s="12">
        <v>14.606061438709899</v>
      </c>
      <c r="AA101" s="12">
        <v>16.327634577061215</v>
      </c>
      <c r="AB101" s="12">
        <v>8.1267118453979492</v>
      </c>
      <c r="AC101" s="12">
        <v>9.0571224720958181</v>
      </c>
      <c r="AD101" s="12">
        <v>8.4778420038535547</v>
      </c>
      <c r="AE101" s="12">
        <v>-25.801955223157787</v>
      </c>
      <c r="AF101" s="12">
        <v>33.281327279739578</v>
      </c>
      <c r="AG101" s="12">
        <v>31.875064315359353</v>
      </c>
      <c r="AH101" s="12">
        <v>31.875064315359353</v>
      </c>
      <c r="AI101" s="12">
        <v>25.201936481132179</v>
      </c>
      <c r="AJ101" s="12">
        <v>-25.632190000000001</v>
      </c>
      <c r="AK101" s="37">
        <f>_xlfn.IFNA(VLOOKUP(Y101,'Compare - ZDY&amp;ZWH'!$AD$1:$AE$12,2,0),0)</f>
        <v>0</v>
      </c>
      <c r="AL101" s="18">
        <f t="shared" si="14"/>
        <v>3.4944510535085731E-2</v>
      </c>
      <c r="AM101" s="18">
        <f t="shared" si="15"/>
        <v>-1.5372438629944274E-2</v>
      </c>
      <c r="AN101" s="18">
        <f t="shared" si="16"/>
        <v>-0.21114171067118478</v>
      </c>
      <c r="AO101" s="18">
        <f t="shared" si="20"/>
        <v>-1.0152469483877604</v>
      </c>
      <c r="AP101" s="18">
        <f t="shared" si="22"/>
        <v>-2.0362351072488174</v>
      </c>
      <c r="AQ101" s="18">
        <f t="shared" si="17"/>
        <v>0.20366682428048125</v>
      </c>
      <c r="AR101" s="18">
        <f t="shared" si="21"/>
        <v>-60.559224152236318</v>
      </c>
    </row>
    <row r="102" spans="1:44" x14ac:dyDescent="0.2">
      <c r="A102" s="55" t="s">
        <v>45</v>
      </c>
      <c r="B102" s="55" t="s">
        <v>12</v>
      </c>
      <c r="C102" s="55">
        <v>604.99820999999997</v>
      </c>
      <c r="D102" s="55">
        <v>85.538339999999948</v>
      </c>
      <c r="E102" s="56">
        <v>0.14900902774824121</v>
      </c>
      <c r="F102" s="55" t="s">
        <v>13</v>
      </c>
      <c r="G102" s="56">
        <v>776242.95</v>
      </c>
      <c r="H102" s="57">
        <v>44701</v>
      </c>
      <c r="I102" s="57">
        <v>44701</v>
      </c>
      <c r="J102" s="55" t="s">
        <v>0</v>
      </c>
      <c r="K102" s="58" t="s">
        <v>45</v>
      </c>
      <c r="L102" s="59" t="str">
        <f>_xlfn.IFNA(VLOOKUP(A102,'Covered Call ETF - ZWH (fix)'!A:A,1,0),"N")</f>
        <v>USD Curncy</v>
      </c>
      <c r="M102" s="69">
        <f>_xlfn.IFNA(VLOOKUP(A102,'Covered Call ETF - ZWH (fix)'!A:C,2,0),"")</f>
        <v>0.42602822472449681</v>
      </c>
      <c r="N102" s="55" t="s">
        <v>350</v>
      </c>
      <c r="O102" s="55" t="s">
        <v>350</v>
      </c>
      <c r="P102" s="55" t="s">
        <v>168</v>
      </c>
      <c r="Q102" s="56">
        <v>1</v>
      </c>
      <c r="R102" s="56"/>
      <c r="S102" s="56"/>
      <c r="T102" s="56"/>
      <c r="U102" s="56"/>
      <c r="V102" s="56"/>
      <c r="W102" s="55"/>
      <c r="X102" s="55"/>
      <c r="Y102" s="55"/>
      <c r="Z102" s="56"/>
      <c r="AA102" s="56"/>
      <c r="AB102" s="56"/>
      <c r="AC102" s="56"/>
      <c r="AD102" s="56"/>
      <c r="AE102" s="56"/>
      <c r="AF102" s="56">
        <v>0</v>
      </c>
      <c r="AG102" s="56">
        <v>0</v>
      </c>
      <c r="AH102" s="56">
        <v>0</v>
      </c>
      <c r="AI102" s="56">
        <v>0</v>
      </c>
      <c r="AJ102" s="56"/>
      <c r="AK102" s="60">
        <f>_xlfn.IFNA(VLOOKUP(Y102,'Compare - ZDY&amp;ZWH'!$AD$1:$AE$12,2,0),0)</f>
        <v>0</v>
      </c>
      <c r="AL102" s="55"/>
      <c r="AM102" s="55"/>
      <c r="AN102" s="55"/>
      <c r="AO102" s="55"/>
      <c r="AP102" s="18">
        <f t="shared" si="22"/>
        <v>-2.0362351072488174</v>
      </c>
      <c r="AQ102" s="55"/>
      <c r="AR102" s="55"/>
    </row>
    <row r="103" spans="1:44" x14ac:dyDescent="0.2">
      <c r="A103" s="55" t="s">
        <v>55</v>
      </c>
      <c r="B103" s="55" t="s">
        <v>12</v>
      </c>
      <c r="C103" s="55">
        <v>12349.07</v>
      </c>
      <c r="D103" s="55">
        <v>0</v>
      </c>
      <c r="E103" s="56">
        <v>2.3705502437026617E-3</v>
      </c>
      <c r="F103" s="55" t="s">
        <v>13</v>
      </c>
      <c r="G103" s="56">
        <v>0</v>
      </c>
      <c r="H103" s="57">
        <v>44701</v>
      </c>
      <c r="I103" s="57">
        <v>44701</v>
      </c>
      <c r="J103" s="55" t="s">
        <v>0</v>
      </c>
      <c r="K103" s="58" t="s">
        <v>55</v>
      </c>
      <c r="L103" s="59" t="str">
        <f>_xlfn.IFNA(VLOOKUP(A103,'Covered Call ETF - ZWH (fix)'!A:A,1,0),"N")</f>
        <v>CAD Curncy</v>
      </c>
      <c r="M103" s="69">
        <f>_xlfn.IFNA(VLOOKUP(A103,'Covered Call ETF - ZWH (fix)'!A:C,2,0),"")</f>
        <v>3.8685703514493878E-3</v>
      </c>
      <c r="N103" s="55" t="s">
        <v>350</v>
      </c>
      <c r="O103" s="55" t="s">
        <v>350</v>
      </c>
      <c r="P103" s="55" t="s">
        <v>167</v>
      </c>
      <c r="Q103" s="56">
        <v>1.2839</v>
      </c>
      <c r="R103" s="56"/>
      <c r="S103" s="56"/>
      <c r="T103" s="56"/>
      <c r="U103" s="56"/>
      <c r="V103" s="56"/>
      <c r="W103" s="55"/>
      <c r="X103" s="55"/>
      <c r="Y103" s="55"/>
      <c r="Z103" s="56"/>
      <c r="AA103" s="56"/>
      <c r="AB103" s="56"/>
      <c r="AC103" s="56"/>
      <c r="AD103" s="56"/>
      <c r="AE103" s="56"/>
      <c r="AF103" s="56">
        <v>8.6</v>
      </c>
      <c r="AG103" s="56">
        <v>7.109</v>
      </c>
      <c r="AH103" s="56">
        <v>7.109</v>
      </c>
      <c r="AI103" s="56">
        <v>7.0060000000000002</v>
      </c>
      <c r="AJ103" s="56"/>
      <c r="AK103" s="60">
        <f>_xlfn.IFNA(VLOOKUP(Y103,'Compare - ZDY&amp;ZWH'!$AD$1:$AE$12,2,0),0)</f>
        <v>0</v>
      </c>
      <c r="AL103" s="55"/>
      <c r="AM103" s="55"/>
      <c r="AN103" s="55"/>
      <c r="AO103" s="55"/>
      <c r="AP103" s="18">
        <f t="shared" si="22"/>
        <v>-2.0362351072488174</v>
      </c>
      <c r="AQ103" s="55"/>
      <c r="AR103" s="55"/>
    </row>
    <row r="104" spans="1:44" s="38" customFormat="1" x14ac:dyDescent="0.2">
      <c r="A104" s="38" t="s">
        <v>624</v>
      </c>
      <c r="E104" s="39"/>
      <c r="G104" s="39"/>
      <c r="K104" s="40"/>
      <c r="L104" s="41"/>
      <c r="M104" s="69" t="str">
        <f>_xlfn.IFNA(VLOOKUP(A104,'Covered Call ETF - ZWH (fix)'!A:C,2,0),"")</f>
        <v/>
      </c>
      <c r="Q104" s="39">
        <f t="shared" ref="Q104:V104" si="23">AVERAGE(Q2:Q103)</f>
        <v>132.16660686274506</v>
      </c>
      <c r="R104" s="39">
        <f t="shared" si="23"/>
        <v>9750095.0299999993</v>
      </c>
      <c r="S104" s="39">
        <f t="shared" si="23"/>
        <v>162597340642.25693</v>
      </c>
      <c r="T104" s="39">
        <f t="shared" si="23"/>
        <v>339054.48481225682</v>
      </c>
      <c r="U104" s="39">
        <f t="shared" si="23"/>
        <v>2.9232286520266024</v>
      </c>
      <c r="V104" s="39">
        <f t="shared" si="23"/>
        <v>2.8670330297216906</v>
      </c>
      <c r="Z104" s="39">
        <f t="shared" ref="Z104:AK104" si="24">AVERAGE(Z2:Z103)</f>
        <v>8.6107339079371599</v>
      </c>
      <c r="AA104" s="39">
        <f t="shared" si="24"/>
        <v>39.555890557630974</v>
      </c>
      <c r="AB104" s="39">
        <f t="shared" si="24"/>
        <v>8.2225246767699716</v>
      </c>
      <c r="AC104" s="39">
        <f t="shared" si="24"/>
        <v>111.30887781909539</v>
      </c>
      <c r="AD104" s="39">
        <f t="shared" si="24"/>
        <v>115.85810586234605</v>
      </c>
      <c r="AE104" s="39">
        <f t="shared" si="24"/>
        <v>61.57144949044239</v>
      </c>
      <c r="AF104" s="39">
        <f t="shared" si="24"/>
        <v>32.41693293662729</v>
      </c>
      <c r="AG104" s="39">
        <f t="shared" si="24"/>
        <v>29.99410757228625</v>
      </c>
      <c r="AH104" s="39">
        <f t="shared" si="24"/>
        <v>29.99410757228625</v>
      </c>
      <c r="AI104" s="39">
        <f t="shared" si="24"/>
        <v>24.759353465545033</v>
      </c>
      <c r="AJ104" s="39">
        <f t="shared" si="24"/>
        <v>-8.2335563050000022</v>
      </c>
      <c r="AK104" s="39">
        <f t="shared" si="24"/>
        <v>4.2549019607843137</v>
      </c>
      <c r="AP104" s="18">
        <f t="shared" si="22"/>
        <v>0</v>
      </c>
    </row>
    <row r="105" spans="1:44" x14ac:dyDescent="0.2">
      <c r="A105" s="42" t="s">
        <v>625</v>
      </c>
      <c r="M105" s="69" t="str">
        <f>_xlfn.IFNA(VLOOKUP(A105,'Covered Call ETF - ZWH (fix)'!A:C,2,0),"")</f>
        <v/>
      </c>
      <c r="Q105" s="12">
        <f t="shared" ref="Q105:V105" si="25">_xlfn.STDEV.P(Q2:Q103)</f>
        <v>103.71983522738805</v>
      </c>
      <c r="R105" s="12">
        <f t="shared" si="25"/>
        <v>16567148.127628341</v>
      </c>
      <c r="S105" s="12">
        <f t="shared" si="25"/>
        <v>292776587973.27014</v>
      </c>
      <c r="T105" s="12">
        <f t="shared" si="25"/>
        <v>586162.93494505098</v>
      </c>
      <c r="U105" s="12">
        <f t="shared" si="25"/>
        <v>0.99806025526782349</v>
      </c>
      <c r="V105" s="12">
        <f t="shared" si="25"/>
        <v>0.97610808767860169</v>
      </c>
      <c r="Z105" s="12">
        <f t="shared" ref="Z105:AK105" si="26">_xlfn.STDEV.P(Z2:Z103)</f>
        <v>7.7711856059585811</v>
      </c>
      <c r="AA105" s="12">
        <f t="shared" si="26"/>
        <v>139.11322068007721</v>
      </c>
      <c r="AB105" s="12">
        <f t="shared" si="26"/>
        <v>6.2327672061989343</v>
      </c>
      <c r="AC105" s="12">
        <f t="shared" si="26"/>
        <v>517.69787133397142</v>
      </c>
      <c r="AD105" s="12">
        <f t="shared" si="26"/>
        <v>508.5696403479364</v>
      </c>
      <c r="AE105" s="12">
        <f t="shared" si="26"/>
        <v>421.98848987491499</v>
      </c>
      <c r="AF105" s="12">
        <f t="shared" si="26"/>
        <v>11.903793708156146</v>
      </c>
      <c r="AG105" s="12">
        <f t="shared" si="26"/>
        <v>9.2354596764504446</v>
      </c>
      <c r="AH105" s="12">
        <f t="shared" si="26"/>
        <v>9.2354596764504446</v>
      </c>
      <c r="AI105" s="12">
        <f t="shared" si="26"/>
        <v>6.5238593888050165</v>
      </c>
      <c r="AJ105" s="12">
        <f t="shared" si="26"/>
        <v>17.137341533140781</v>
      </c>
      <c r="AK105" s="12">
        <f t="shared" si="26"/>
        <v>2.089592673084379</v>
      </c>
      <c r="AL105" s="15"/>
      <c r="AM105" s="15"/>
      <c r="AN105" s="15"/>
      <c r="AO105" s="15"/>
      <c r="AP105" s="18">
        <f t="shared" si="22"/>
        <v>-1.0362351072488174</v>
      </c>
      <c r="AQ105" s="15"/>
    </row>
  </sheetData>
  <autoFilter ref="A1:AR105" xr:uid="{00000000-0009-0000-0000-000004000000}">
    <sortState xmlns:xlrd2="http://schemas.microsoft.com/office/spreadsheetml/2017/richdata2" ref="A2:AR105">
      <sortCondition descending="1" ref="AR1"/>
    </sortState>
  </autoFilter>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AA93"/>
  <sheetViews>
    <sheetView zoomScaleNormal="100" workbookViewId="0">
      <selection activeCell="H29" sqref="H29"/>
    </sheetView>
  </sheetViews>
  <sheetFormatPr baseColWidth="10" defaultColWidth="8.83203125" defaultRowHeight="15" x14ac:dyDescent="0.2"/>
  <cols>
    <col min="1" max="1" width="46.1640625" customWidth="1"/>
    <col min="2" max="2" width="14" style="28" customWidth="1"/>
    <col min="3" max="3" width="14" style="12" customWidth="1"/>
    <col min="4" max="4" width="13" style="13" customWidth="1"/>
    <col min="5" max="6" width="15.33203125" style="12" customWidth="1"/>
    <col min="7" max="7" width="9.33203125" style="12" bestFit="1" customWidth="1"/>
    <col min="8" max="8" width="16.6640625" style="12" bestFit="1" customWidth="1"/>
    <col min="9" max="11" width="18.1640625" style="12" customWidth="1"/>
    <col min="12" max="27" width="9.1640625" style="12"/>
  </cols>
  <sheetData>
    <row r="1" spans="1:27" ht="18" customHeight="1" x14ac:dyDescent="0.2">
      <c r="A1" s="14" t="s">
        <v>1</v>
      </c>
      <c r="B1" s="12" t="s">
        <v>292</v>
      </c>
      <c r="C1" s="12" t="s">
        <v>293</v>
      </c>
      <c r="D1" s="13" t="s">
        <v>352</v>
      </c>
      <c r="E1" s="12" t="s">
        <v>351</v>
      </c>
      <c r="F1" s="12" t="s">
        <v>437</v>
      </c>
      <c r="G1" s="12" t="s">
        <v>368</v>
      </c>
      <c r="H1" s="12" t="s">
        <v>346</v>
      </c>
      <c r="I1" s="12" t="s">
        <v>369</v>
      </c>
      <c r="J1" s="12" t="s">
        <v>347</v>
      </c>
      <c r="K1" s="12" t="s">
        <v>348</v>
      </c>
      <c r="L1" s="12" t="s">
        <v>349</v>
      </c>
      <c r="M1" s="12" t="s">
        <v>354</v>
      </c>
      <c r="N1" s="12" t="s">
        <v>355</v>
      </c>
      <c r="O1" s="12" t="s">
        <v>356</v>
      </c>
      <c r="P1" s="12" t="s">
        <v>357</v>
      </c>
      <c r="Q1" s="12" t="s">
        <v>358</v>
      </c>
      <c r="R1" s="12" t="s">
        <v>359</v>
      </c>
      <c r="S1" s="12" t="s">
        <v>360</v>
      </c>
      <c r="T1" s="12" t="s">
        <v>361</v>
      </c>
      <c r="U1" s="12" t="s">
        <v>362</v>
      </c>
      <c r="V1" s="12" t="s">
        <v>363</v>
      </c>
      <c r="W1" s="12" t="s">
        <v>366</v>
      </c>
      <c r="X1" s="12" t="s">
        <v>367</v>
      </c>
      <c r="Y1" s="12" t="s">
        <v>367</v>
      </c>
      <c r="Z1" s="12" t="s">
        <v>370</v>
      </c>
      <c r="AA1" s="12" t="s">
        <v>371</v>
      </c>
    </row>
    <row r="2" spans="1:27" x14ac:dyDescent="0.2">
      <c r="A2" s="17" t="s">
        <v>68</v>
      </c>
      <c r="B2" s="12">
        <v>3.9038612963902466</v>
      </c>
      <c r="C2" s="12">
        <v>211214</v>
      </c>
      <c r="D2" s="13" t="str">
        <f t="shared" ref="D2:D33" si="0">IF(RIGHT(A2,4)="CALL","Y","")</f>
        <v/>
      </c>
      <c r="E2" s="12" t="s">
        <v>444</v>
      </c>
      <c r="F2" s="12" t="s">
        <v>234</v>
      </c>
      <c r="G2" s="12" t="s">
        <v>609</v>
      </c>
      <c r="H2" s="12">
        <v>137.59</v>
      </c>
      <c r="I2" s="12">
        <v>137426125</v>
      </c>
      <c r="J2" s="12">
        <v>2226919053790.0005</v>
      </c>
      <c r="K2" s="12">
        <v>2215975.0537900003</v>
      </c>
      <c r="L2" s="12">
        <v>0.66938004215422642</v>
      </c>
      <c r="M2" s="12">
        <v>0.66865325727836356</v>
      </c>
      <c r="N2" s="12" t="s">
        <v>610</v>
      </c>
      <c r="O2" s="12" t="s">
        <v>442</v>
      </c>
      <c r="P2" s="12" t="s">
        <v>611</v>
      </c>
      <c r="Q2" s="12">
        <v>29.64002209880492</v>
      </c>
      <c r="R2" s="12">
        <v>54.650956318806756</v>
      </c>
      <c r="S2" s="12">
        <v>6.3455748558044434</v>
      </c>
      <c r="T2" s="12">
        <v>64.916131055024294</v>
      </c>
      <c r="U2" s="12">
        <v>71.299093655589118</v>
      </c>
      <c r="V2" s="12">
        <v>26.699379813262453</v>
      </c>
      <c r="W2" s="12">
        <v>45.201551074293931</v>
      </c>
      <c r="X2" s="12">
        <v>36.172366961314459</v>
      </c>
      <c r="Y2" s="12">
        <v>36.172366961314459</v>
      </c>
      <c r="Z2" s="12">
        <v>28.643043126866104</v>
      </c>
      <c r="AA2" s="12">
        <v>-22.30273</v>
      </c>
    </row>
    <row r="3" spans="1:27" x14ac:dyDescent="0.2">
      <c r="A3" s="17" t="s">
        <v>25</v>
      </c>
      <c r="B3" s="12">
        <v>4.0477360748532876</v>
      </c>
      <c r="C3" s="12">
        <v>198256</v>
      </c>
      <c r="D3" s="13" t="str">
        <f t="shared" si="0"/>
        <v/>
      </c>
      <c r="E3" s="12" t="s">
        <v>455</v>
      </c>
      <c r="F3" s="12" t="s">
        <v>456</v>
      </c>
      <c r="G3" s="12" t="s">
        <v>492</v>
      </c>
      <c r="H3" s="12">
        <v>151.01</v>
      </c>
      <c r="I3" s="12">
        <v>6746396</v>
      </c>
      <c r="J3" s="12">
        <v>266851293633.82999</v>
      </c>
      <c r="K3" s="12">
        <v>365621.29363382998</v>
      </c>
      <c r="L3" s="12">
        <v>3.7745844646049931</v>
      </c>
      <c r="M3" s="12">
        <v>3.7353466232767705</v>
      </c>
      <c r="N3" s="12" t="s">
        <v>493</v>
      </c>
      <c r="O3" s="12" t="s">
        <v>442</v>
      </c>
      <c r="P3" s="12" t="s">
        <v>443</v>
      </c>
      <c r="Q3" s="12">
        <v>8.4974396687911966</v>
      </c>
      <c r="R3" s="12">
        <v>47.958504382558523</v>
      </c>
      <c r="S3" s="12">
        <v>10.109405517578125</v>
      </c>
      <c r="T3" s="12">
        <v>150.04332755632583</v>
      </c>
      <c r="U3" s="12">
        <v>137.36263736263737</v>
      </c>
      <c r="V3" s="12">
        <v>30.970815961882074</v>
      </c>
      <c r="W3" s="12">
        <v>30.75170143855409</v>
      </c>
      <c r="X3" s="12">
        <v>24.053895443682482</v>
      </c>
      <c r="Y3" s="12">
        <v>24.053895443682482</v>
      </c>
      <c r="Z3" s="12">
        <v>21.14118942892901</v>
      </c>
      <c r="AA3" s="12">
        <v>13.70636</v>
      </c>
    </row>
    <row r="4" spans="1:27" s="21" customFormat="1" x14ac:dyDescent="0.2">
      <c r="A4" s="21" t="s">
        <v>297</v>
      </c>
      <c r="B4" s="23">
        <v>-8.7469444913924662E-3</v>
      </c>
      <c r="C4" s="23">
        <v>-100000</v>
      </c>
      <c r="D4" s="22" t="str">
        <f t="shared" si="0"/>
        <v>Y</v>
      </c>
      <c r="E4" s="23"/>
      <c r="F4" s="12"/>
      <c r="G4" s="23"/>
      <c r="H4" s="23"/>
      <c r="I4" s="23"/>
      <c r="J4" s="23"/>
      <c r="K4" s="23"/>
      <c r="L4" s="23"/>
      <c r="M4" s="23"/>
      <c r="N4" s="23"/>
      <c r="O4" s="23"/>
      <c r="P4" s="23"/>
      <c r="Q4" s="23"/>
      <c r="R4" s="23"/>
      <c r="S4" s="23"/>
      <c r="T4" s="23"/>
      <c r="U4" s="23"/>
      <c r="V4" s="23"/>
      <c r="W4" s="23"/>
      <c r="X4" s="23"/>
      <c r="Y4" s="23"/>
      <c r="Z4" s="23"/>
      <c r="AA4" s="23"/>
    </row>
    <row r="5" spans="1:27" x14ac:dyDescent="0.2">
      <c r="A5" s="17" t="s">
        <v>339</v>
      </c>
      <c r="B5" s="12">
        <v>-9.4197863753457328E-5</v>
      </c>
      <c r="C5" s="12">
        <v>-70000</v>
      </c>
      <c r="D5" s="13" t="str">
        <f t="shared" si="0"/>
        <v>Y</v>
      </c>
    </row>
    <row r="6" spans="1:27" x14ac:dyDescent="0.2">
      <c r="A6" s="17" t="s">
        <v>344</v>
      </c>
      <c r="B6" s="12">
        <v>-6.7284188395326657E-5</v>
      </c>
      <c r="C6" s="12">
        <v>-50000</v>
      </c>
      <c r="D6" s="13" t="str">
        <f t="shared" si="0"/>
        <v>Y</v>
      </c>
    </row>
    <row r="7" spans="1:27" x14ac:dyDescent="0.2">
      <c r="A7" s="17" t="s">
        <v>37</v>
      </c>
      <c r="B7" s="12">
        <v>1.6487266852480018</v>
      </c>
      <c r="C7" s="12">
        <v>50055</v>
      </c>
      <c r="D7" s="13" t="str">
        <f t="shared" si="0"/>
        <v/>
      </c>
      <c r="E7" s="12" t="s">
        <v>455</v>
      </c>
      <c r="F7" s="12" t="s">
        <v>456</v>
      </c>
      <c r="G7" s="12" t="s">
        <v>524</v>
      </c>
      <c r="H7" s="12">
        <v>247.5</v>
      </c>
      <c r="I7" s="12">
        <v>3860535</v>
      </c>
      <c r="J7" s="12">
        <v>132214483417.49998</v>
      </c>
      <c r="K7" s="12">
        <v>166690.48341749999</v>
      </c>
      <c r="L7" s="12">
        <v>3.1212121212121211</v>
      </c>
      <c r="M7" s="12">
        <v>3.1353536278310443</v>
      </c>
      <c r="N7" s="12" t="s">
        <v>525</v>
      </c>
      <c r="O7" s="12" t="s">
        <v>442</v>
      </c>
      <c r="P7" s="12" t="s">
        <v>447</v>
      </c>
      <c r="Q7" s="12">
        <v>9.4023904382470125</v>
      </c>
      <c r="R7" s="12">
        <v>-13.094593549385102</v>
      </c>
      <c r="S7" s="12">
        <v>10.130426406860352</v>
      </c>
      <c r="T7" s="12">
        <v>-18.873898678414097</v>
      </c>
      <c r="U7" s="12">
        <v>-16.612903225806456</v>
      </c>
      <c r="V7" s="12">
        <v>-15.249266862170089</v>
      </c>
      <c r="W7" s="12">
        <v>20.511394962726825</v>
      </c>
      <c r="X7" s="12">
        <v>23.190885898285739</v>
      </c>
      <c r="Y7" s="12">
        <v>23.190885898285739</v>
      </c>
      <c r="Z7" s="12">
        <v>21.040581016335395</v>
      </c>
      <c r="AA7" s="12">
        <v>11.849069999999999</v>
      </c>
    </row>
    <row r="8" spans="1:27" x14ac:dyDescent="0.2">
      <c r="A8" s="17" t="s">
        <v>322</v>
      </c>
      <c r="B8" s="12">
        <v>-6.7284188395326657E-5</v>
      </c>
      <c r="C8" s="12">
        <v>-50000</v>
      </c>
      <c r="D8" s="13" t="str">
        <f t="shared" si="0"/>
        <v>Y</v>
      </c>
    </row>
    <row r="9" spans="1:27" x14ac:dyDescent="0.2">
      <c r="A9" s="17" t="s">
        <v>333</v>
      </c>
      <c r="B9" s="12">
        <v>-6.7284188395326657E-5</v>
      </c>
      <c r="C9" s="12">
        <v>-50000</v>
      </c>
      <c r="D9" s="13" t="str">
        <f t="shared" si="0"/>
        <v>Y</v>
      </c>
    </row>
    <row r="10" spans="1:27" x14ac:dyDescent="0.2">
      <c r="A10" s="17" t="s">
        <v>307</v>
      </c>
      <c r="B10" s="12">
        <v>-3.3642094197663329E-4</v>
      </c>
      <c r="C10" s="12">
        <v>-250000</v>
      </c>
      <c r="D10" s="13" t="str">
        <f t="shared" si="0"/>
        <v>Y</v>
      </c>
    </row>
    <row r="11" spans="1:27" x14ac:dyDescent="0.2">
      <c r="A11" s="17" t="s">
        <v>61</v>
      </c>
      <c r="B11" s="12">
        <v>3.8094514194291182</v>
      </c>
      <c r="C11" s="12">
        <v>821732</v>
      </c>
      <c r="D11" s="13" t="str">
        <f t="shared" si="0"/>
        <v/>
      </c>
      <c r="E11" s="12" t="s">
        <v>448</v>
      </c>
      <c r="F11" s="12" t="s">
        <v>449</v>
      </c>
      <c r="G11" s="12" t="s">
        <v>568</v>
      </c>
      <c r="H11" s="12">
        <v>33.86</v>
      </c>
      <c r="I11" s="12">
        <v>62406548</v>
      </c>
      <c r="J11" s="12">
        <v>272806002951.18005</v>
      </c>
      <c r="K11" s="12">
        <v>2969707.0029511801</v>
      </c>
      <c r="L11" s="12">
        <v>2.7436503248671</v>
      </c>
      <c r="M11" s="12">
        <v>2.4815361115921899</v>
      </c>
      <c r="N11" s="12" t="s">
        <v>497</v>
      </c>
      <c r="O11" s="12" t="s">
        <v>442</v>
      </c>
      <c r="P11" s="12" t="s">
        <v>447</v>
      </c>
      <c r="Q11" s="12">
        <v>0.99851567640618122</v>
      </c>
      <c r="S11" s="12">
        <v>12.426855087280273</v>
      </c>
      <c r="T11" s="12">
        <v>78.707946797809328</v>
      </c>
      <c r="U11" s="12">
        <v>91.489361702127681</v>
      </c>
      <c r="W11" s="12">
        <v>34.167885433820729</v>
      </c>
      <c r="X11" s="12">
        <v>33.957759711374933</v>
      </c>
      <c r="Y11" s="12">
        <v>33.957759711374933</v>
      </c>
      <c r="Z11" s="12">
        <v>28.564004149533218</v>
      </c>
      <c r="AA11" s="12">
        <v>-23.516870000000001</v>
      </c>
    </row>
    <row r="12" spans="1:27" x14ac:dyDescent="0.2">
      <c r="A12" s="17" t="s">
        <v>335</v>
      </c>
      <c r="B12" s="12">
        <v>-2.2876624054411063E-4</v>
      </c>
      <c r="C12" s="12">
        <v>-170000</v>
      </c>
      <c r="D12" s="13" t="str">
        <f t="shared" si="0"/>
        <v>Y</v>
      </c>
    </row>
    <row r="13" spans="1:27" x14ac:dyDescent="0.2">
      <c r="A13" s="17" t="s">
        <v>343</v>
      </c>
      <c r="B13" s="12">
        <v>-2.42223078223176E-4</v>
      </c>
      <c r="C13" s="12">
        <v>-180000</v>
      </c>
      <c r="D13" s="13" t="str">
        <f t="shared" si="0"/>
        <v>Y</v>
      </c>
    </row>
    <row r="14" spans="1:27" x14ac:dyDescent="0.2">
      <c r="A14" s="17" t="s">
        <v>55</v>
      </c>
      <c r="B14" s="12">
        <v>3.8685703514493878E-3</v>
      </c>
      <c r="C14" s="12">
        <v>36829.050000000003</v>
      </c>
      <c r="D14" s="13" t="str">
        <f t="shared" si="0"/>
        <v/>
      </c>
      <c r="G14" s="12" t="s">
        <v>167</v>
      </c>
      <c r="H14" s="12">
        <v>1.2839</v>
      </c>
      <c r="W14" s="12">
        <v>8.6</v>
      </c>
      <c r="X14" s="12">
        <v>7.109</v>
      </c>
      <c r="Y14" s="12">
        <v>7.109</v>
      </c>
      <c r="Z14" s="12">
        <v>7.0060000000000002</v>
      </c>
    </row>
    <row r="15" spans="1:27" x14ac:dyDescent="0.2">
      <c r="A15" s="17" t="s">
        <v>18</v>
      </c>
      <c r="B15" s="12">
        <v>2.0684162257738263</v>
      </c>
      <c r="C15" s="12">
        <v>74341</v>
      </c>
      <c r="D15" s="13" t="str">
        <f t="shared" si="0"/>
        <v/>
      </c>
      <c r="E15" s="12" t="s">
        <v>471</v>
      </c>
      <c r="F15" s="12" t="s">
        <v>472</v>
      </c>
      <c r="G15" s="12" t="s">
        <v>582</v>
      </c>
      <c r="H15" s="12">
        <v>197.82</v>
      </c>
      <c r="I15" s="12">
        <v>5404500</v>
      </c>
      <c r="J15" s="12">
        <v>105512126775.3</v>
      </c>
      <c r="K15" s="12">
        <v>144634.12677530001</v>
      </c>
      <c r="L15" s="12">
        <v>2.4648670508543122</v>
      </c>
      <c r="M15" s="12">
        <v>2.2437841404995247</v>
      </c>
      <c r="N15" s="12" t="s">
        <v>122</v>
      </c>
      <c r="O15" s="12" t="s">
        <v>442</v>
      </c>
      <c r="P15" s="12" t="s">
        <v>452</v>
      </c>
      <c r="Q15" s="12">
        <v>7.9703076592742548</v>
      </c>
      <c r="R15" s="12">
        <v>31.367366810404786</v>
      </c>
      <c r="S15" s="12">
        <v>8.8783454895019531</v>
      </c>
      <c r="T15" s="12">
        <v>116.44429619746498</v>
      </c>
      <c r="U15" s="12">
        <v>116.51542649727769</v>
      </c>
      <c r="V15" s="12">
        <v>12.203228869895536</v>
      </c>
      <c r="W15" s="12">
        <v>39.836590173603902</v>
      </c>
      <c r="X15" s="12">
        <v>33.18207289266531</v>
      </c>
      <c r="Y15" s="12">
        <v>33.18207289266531</v>
      </c>
      <c r="Z15" s="12">
        <v>27.864840219579062</v>
      </c>
      <c r="AA15" s="12">
        <v>-3.3419430000000001</v>
      </c>
    </row>
    <row r="16" spans="1:27" x14ac:dyDescent="0.2">
      <c r="A16" s="17" t="s">
        <v>326</v>
      </c>
      <c r="B16" s="12">
        <v>-6.9975555931139728E-3</v>
      </c>
      <c r="C16" s="12">
        <v>-40000</v>
      </c>
      <c r="D16" s="13" t="str">
        <f t="shared" si="0"/>
        <v>Y</v>
      </c>
    </row>
    <row r="17" spans="1:27" x14ac:dyDescent="0.2">
      <c r="A17" s="17" t="s">
        <v>311</v>
      </c>
      <c r="B17" s="12">
        <v>-9.6216389405317116E-3</v>
      </c>
      <c r="C17" s="12">
        <v>-110000</v>
      </c>
      <c r="D17" s="13" t="str">
        <f t="shared" si="0"/>
        <v>Y</v>
      </c>
    </row>
    <row r="18" spans="1:27" x14ac:dyDescent="0.2">
      <c r="A18" s="17" t="s">
        <v>305</v>
      </c>
      <c r="B18" s="12">
        <v>-1.0092628259298999E-3</v>
      </c>
      <c r="C18" s="12">
        <v>-250000</v>
      </c>
      <c r="D18" s="13" t="str">
        <f t="shared" si="0"/>
        <v>Y</v>
      </c>
    </row>
    <row r="19" spans="1:27" x14ac:dyDescent="0.2">
      <c r="A19" s="17" t="s">
        <v>86</v>
      </c>
      <c r="B19" s="12">
        <v>2.7624576826073381</v>
      </c>
      <c r="C19" s="12">
        <v>488536</v>
      </c>
      <c r="D19" s="13" t="str">
        <f t="shared" si="0"/>
        <v/>
      </c>
      <c r="E19" s="12" t="s">
        <v>439</v>
      </c>
      <c r="F19" s="12" t="s">
        <v>169</v>
      </c>
      <c r="G19" s="12" t="s">
        <v>561</v>
      </c>
      <c r="H19" s="12">
        <v>42.01</v>
      </c>
      <c r="I19" s="12">
        <v>24325770</v>
      </c>
      <c r="J19" s="12">
        <v>188205419523.07257</v>
      </c>
      <c r="K19" s="12">
        <v>332857.41952307255</v>
      </c>
      <c r="L19" s="12">
        <v>2.6184241847179246</v>
      </c>
      <c r="M19" s="12">
        <v>2.570816574423576</v>
      </c>
      <c r="N19" s="12" t="s">
        <v>562</v>
      </c>
      <c r="O19" s="12" t="s">
        <v>442</v>
      </c>
      <c r="P19" s="12" t="s">
        <v>447</v>
      </c>
      <c r="Q19" s="12">
        <v>5.2046385707874281</v>
      </c>
      <c r="R19" s="12">
        <v>13.02495819266084</v>
      </c>
      <c r="S19" s="12">
        <v>9.3541297912597656</v>
      </c>
      <c r="T19" s="12">
        <v>34.412378963356751</v>
      </c>
      <c r="U19" s="12">
        <v>34.347826086956523</v>
      </c>
      <c r="V19" s="12">
        <v>28.37125594549428</v>
      </c>
      <c r="W19" s="12">
        <v>36.288422932351679</v>
      </c>
      <c r="X19" s="12">
        <v>27.386593568554083</v>
      </c>
      <c r="Y19" s="12">
        <v>27.386593568554083</v>
      </c>
      <c r="Z19" s="12">
        <v>25.236827249825588</v>
      </c>
      <c r="AA19" s="12">
        <v>-15.641999999999999</v>
      </c>
    </row>
    <row r="20" spans="1:27" x14ac:dyDescent="0.2">
      <c r="A20" s="17" t="s">
        <v>303</v>
      </c>
      <c r="B20" s="12">
        <v>-1.3456837679065331E-3</v>
      </c>
      <c r="C20" s="12">
        <v>-200000</v>
      </c>
      <c r="D20" s="13" t="str">
        <f t="shared" si="0"/>
        <v>Y</v>
      </c>
    </row>
    <row r="21" spans="1:27" x14ac:dyDescent="0.2">
      <c r="A21" s="17" t="s">
        <v>320</v>
      </c>
      <c r="B21" s="12">
        <v>-1.21111539111588E-4</v>
      </c>
      <c r="C21" s="12">
        <v>-90000</v>
      </c>
      <c r="D21" s="13" t="str">
        <f t="shared" si="0"/>
        <v>Y</v>
      </c>
    </row>
    <row r="22" spans="1:27" x14ac:dyDescent="0.2">
      <c r="A22" s="17" t="s">
        <v>301</v>
      </c>
      <c r="B22" s="12">
        <v>-2.4222307822317599E-3</v>
      </c>
      <c r="C22" s="12">
        <v>-150000</v>
      </c>
      <c r="D22" s="13" t="str">
        <f t="shared" si="0"/>
        <v>Y</v>
      </c>
    </row>
    <row r="23" spans="1:27" x14ac:dyDescent="0.2">
      <c r="A23" s="17" t="s">
        <v>316</v>
      </c>
      <c r="B23" s="12">
        <v>-5.3827350716261326E-4</v>
      </c>
      <c r="C23" s="12">
        <v>-50000</v>
      </c>
      <c r="D23" s="13" t="str">
        <f t="shared" si="0"/>
        <v>Y</v>
      </c>
    </row>
    <row r="24" spans="1:27" x14ac:dyDescent="0.2">
      <c r="A24" s="17" t="s">
        <v>345</v>
      </c>
      <c r="B24" s="12">
        <v>-2.6913675358130663E-4</v>
      </c>
      <c r="C24" s="12">
        <v>-100000</v>
      </c>
      <c r="D24" s="13" t="str">
        <f t="shared" si="0"/>
        <v>Y</v>
      </c>
    </row>
    <row r="25" spans="1:27" x14ac:dyDescent="0.2">
      <c r="A25" s="17" t="s">
        <v>43</v>
      </c>
      <c r="B25" s="12">
        <v>3.0584212886309063</v>
      </c>
      <c r="C25" s="12">
        <v>544766</v>
      </c>
      <c r="D25" s="13" t="str">
        <f t="shared" si="0"/>
        <v/>
      </c>
      <c r="E25" s="12" t="s">
        <v>444</v>
      </c>
      <c r="F25" s="12" t="s">
        <v>169</v>
      </c>
      <c r="G25" s="12" t="s">
        <v>504</v>
      </c>
      <c r="H25" s="12">
        <v>42.94</v>
      </c>
      <c r="I25" s="12">
        <v>46148684</v>
      </c>
      <c r="J25" s="12">
        <v>178379973920</v>
      </c>
      <c r="K25" s="12">
        <v>186671.97391999999</v>
      </c>
      <c r="L25" s="12">
        <v>3.5607824871914304</v>
      </c>
      <c r="M25" s="12">
        <v>3.5398229644306327</v>
      </c>
      <c r="N25" s="12" t="s">
        <v>505</v>
      </c>
      <c r="O25" s="12" t="s">
        <v>442</v>
      </c>
      <c r="P25" s="12" t="s">
        <v>485</v>
      </c>
      <c r="Q25" s="12">
        <v>12.861757002137198</v>
      </c>
      <c r="R25" s="12">
        <v>-4.8057517658930378</v>
      </c>
      <c r="S25" s="12">
        <v>3.600174188613892</v>
      </c>
      <c r="T25" s="12">
        <v>-5.5555555555555554</v>
      </c>
      <c r="U25" s="12">
        <v>-5.2830188679245333</v>
      </c>
      <c r="V25" s="12">
        <v>0.72325327510917026</v>
      </c>
      <c r="W25" s="12">
        <v>56.576974354479567</v>
      </c>
      <c r="X25" s="12">
        <v>38.027535359430935</v>
      </c>
      <c r="Y25" s="12">
        <v>38.027535359430935</v>
      </c>
      <c r="Z25" s="12">
        <v>25.543213493107043</v>
      </c>
      <c r="AA25" s="12">
        <v>-31.358219999999999</v>
      </c>
    </row>
    <row r="26" spans="1:27" x14ac:dyDescent="0.2">
      <c r="A26" s="17" t="s">
        <v>96</v>
      </c>
      <c r="B26" s="12">
        <v>1.9576133186472271</v>
      </c>
      <c r="C26" s="12">
        <v>156188</v>
      </c>
      <c r="D26" s="13" t="str">
        <f t="shared" si="0"/>
        <v/>
      </c>
      <c r="E26" s="12" t="s">
        <v>455</v>
      </c>
      <c r="F26" s="12" t="s">
        <v>456</v>
      </c>
      <c r="G26" s="12" t="s">
        <v>576</v>
      </c>
      <c r="H26" s="12">
        <v>94.93</v>
      </c>
      <c r="I26" s="12">
        <v>5194154</v>
      </c>
      <c r="J26" s="12">
        <v>124482570394.82001</v>
      </c>
      <c r="K26" s="12">
        <v>207925.57039482001</v>
      </c>
      <c r="L26" s="12">
        <v>2.3143368798061732</v>
      </c>
      <c r="M26" s="12">
        <v>2.3172530521210404</v>
      </c>
      <c r="N26" s="12" t="s">
        <v>441</v>
      </c>
      <c r="O26" s="12" t="s">
        <v>442</v>
      </c>
      <c r="P26" s="12" t="s">
        <v>464</v>
      </c>
      <c r="Q26" s="12">
        <v>3.459184092683127</v>
      </c>
      <c r="R26" s="12">
        <v>-3.281346878428006</v>
      </c>
      <c r="S26" s="12">
        <v>1.639634251594543</v>
      </c>
      <c r="T26" s="12">
        <v>10.182476668059618</v>
      </c>
      <c r="U26" s="12">
        <v>9.289617486338793</v>
      </c>
      <c r="V26" s="12">
        <v>17.254989574024428</v>
      </c>
      <c r="W26" s="12">
        <v>34.251079282414899</v>
      </c>
      <c r="X26" s="12">
        <v>28.88099841410942</v>
      </c>
      <c r="Y26" s="12">
        <v>28.88099841410942</v>
      </c>
      <c r="Z26" s="12">
        <v>23.38879085367752</v>
      </c>
      <c r="AA26" s="12">
        <v>-6.9998139999999998</v>
      </c>
    </row>
    <row r="27" spans="1:27" x14ac:dyDescent="0.2">
      <c r="A27" s="17" t="s">
        <v>16</v>
      </c>
      <c r="B27" s="12">
        <v>3.9994083428364648</v>
      </c>
      <c r="C27" s="12">
        <v>178115</v>
      </c>
      <c r="D27" s="13" t="str">
        <f t="shared" si="0"/>
        <v/>
      </c>
      <c r="E27" s="12" t="s">
        <v>222</v>
      </c>
      <c r="F27" s="12" t="s">
        <v>222</v>
      </c>
      <c r="G27" s="12" t="s">
        <v>513</v>
      </c>
      <c r="H27" s="12">
        <v>167.82</v>
      </c>
      <c r="I27" s="12">
        <v>9615014</v>
      </c>
      <c r="J27" s="12">
        <v>329734994185.91998</v>
      </c>
      <c r="K27" s="12">
        <v>398987.99418591999</v>
      </c>
      <c r="L27" s="12">
        <v>3.4143725420092959</v>
      </c>
      <c r="M27" s="12">
        <v>3.385385521718097</v>
      </c>
      <c r="N27" s="12" t="s">
        <v>446</v>
      </c>
      <c r="O27" s="12" t="s">
        <v>442</v>
      </c>
      <c r="P27" s="12" t="s">
        <v>485</v>
      </c>
      <c r="Q27" s="12">
        <v>8.3583829400460168</v>
      </c>
      <c r="R27" s="12">
        <v>127.44017040471118</v>
      </c>
      <c r="S27" s="12">
        <v>6.1122956275939941</v>
      </c>
      <c r="V27" s="12">
        <v>1176.797583081571</v>
      </c>
      <c r="W27" s="12">
        <v>40.153043866539981</v>
      </c>
      <c r="X27" s="12">
        <v>34.052291280494543</v>
      </c>
      <c r="Y27" s="12">
        <v>34.052291280494543</v>
      </c>
      <c r="Z27" s="12">
        <v>27.447993286036787</v>
      </c>
      <c r="AA27" s="12">
        <v>45.741729999999997</v>
      </c>
    </row>
    <row r="28" spans="1:27" x14ac:dyDescent="0.2">
      <c r="A28" s="17" t="s">
        <v>304</v>
      </c>
      <c r="B28" s="12">
        <v>-1.0765470143252265E-3</v>
      </c>
      <c r="C28" s="12">
        <v>-20000</v>
      </c>
      <c r="D28" s="13" t="str">
        <f t="shared" si="0"/>
        <v>Y</v>
      </c>
    </row>
    <row r="29" spans="1:27" x14ac:dyDescent="0.2">
      <c r="A29" s="17" t="s">
        <v>314</v>
      </c>
      <c r="B29" s="12">
        <v>-3.4987777965569868E-4</v>
      </c>
      <c r="C29" s="12">
        <v>-20000</v>
      </c>
      <c r="D29" s="13" t="str">
        <f t="shared" si="0"/>
        <v>Y</v>
      </c>
    </row>
    <row r="30" spans="1:27" x14ac:dyDescent="0.2">
      <c r="A30" s="17" t="s">
        <v>71</v>
      </c>
      <c r="B30" s="12">
        <v>2.027731548990312</v>
      </c>
      <c r="C30" s="12">
        <v>110732</v>
      </c>
      <c r="D30" s="13" t="str">
        <f t="shared" si="0"/>
        <v/>
      </c>
      <c r="E30" s="12" t="s">
        <v>471</v>
      </c>
      <c r="F30" s="12" t="s">
        <v>472</v>
      </c>
      <c r="G30" s="12" t="s">
        <v>573</v>
      </c>
      <c r="H30" s="12">
        <v>134.13999999999999</v>
      </c>
      <c r="I30" s="12">
        <v>4686664</v>
      </c>
      <c r="J30" s="12">
        <v>53521859999.999992</v>
      </c>
      <c r="K30" s="12">
        <v>65223.859999999986</v>
      </c>
      <c r="L30" s="12">
        <v>2.4444610108841509</v>
      </c>
      <c r="M30" s="12">
        <v>2.4146668725121052</v>
      </c>
      <c r="N30" s="12" t="s">
        <v>477</v>
      </c>
      <c r="O30" s="12" t="s">
        <v>442</v>
      </c>
      <c r="P30" s="12" t="s">
        <v>447</v>
      </c>
      <c r="Q30" s="12">
        <v>6.4022630181272371</v>
      </c>
      <c r="R30" s="12">
        <v>37.063857801184987</v>
      </c>
      <c r="S30" s="12">
        <v>4.6469011306762704</v>
      </c>
      <c r="T30" s="12">
        <v>52.056737588652481</v>
      </c>
      <c r="U30" s="12">
        <v>53.276353276353277</v>
      </c>
      <c r="V30" s="12">
        <v>-37.847358121330721</v>
      </c>
      <c r="W30" s="12">
        <v>32.721298739557533</v>
      </c>
      <c r="X30" s="12">
        <v>30.301245995061272</v>
      </c>
      <c r="Y30" s="12">
        <v>30.301245995061272</v>
      </c>
      <c r="Z30" s="12">
        <v>24.358518687209781</v>
      </c>
      <c r="AA30" s="12">
        <v>-21.511479999999999</v>
      </c>
    </row>
    <row r="31" spans="1:27" x14ac:dyDescent="0.2">
      <c r="A31" s="17" t="s">
        <v>89</v>
      </c>
      <c r="B31" s="12">
        <v>4.0125570261805272</v>
      </c>
      <c r="C31" s="12">
        <v>103621</v>
      </c>
      <c r="D31" s="13" t="str">
        <f t="shared" si="0"/>
        <v/>
      </c>
      <c r="E31" s="12" t="s">
        <v>465</v>
      </c>
      <c r="F31" s="12" t="s">
        <v>466</v>
      </c>
      <c r="G31" s="12" t="s">
        <v>553</v>
      </c>
      <c r="H31" s="12">
        <v>287.19</v>
      </c>
      <c r="I31" s="12">
        <v>5621770</v>
      </c>
      <c r="J31" s="12">
        <v>297261475874.46002</v>
      </c>
      <c r="K31" s="12">
        <v>344307.47587446001</v>
      </c>
      <c r="L31" s="12">
        <v>2.5638079320310601</v>
      </c>
      <c r="M31" s="12">
        <v>2.6462395211116188</v>
      </c>
      <c r="N31" s="12" t="s">
        <v>451</v>
      </c>
      <c r="O31" s="12" t="s">
        <v>442</v>
      </c>
      <c r="P31" s="12" t="s">
        <v>452</v>
      </c>
      <c r="Q31" s="12">
        <v>22.15323132216664</v>
      </c>
      <c r="R31" s="12">
        <v>25.132152462209032</v>
      </c>
      <c r="S31" s="12">
        <v>15.463181495666504</v>
      </c>
      <c r="T31" s="12">
        <v>27.724234416291001</v>
      </c>
      <c r="U31" s="12">
        <v>30.133555926544236</v>
      </c>
      <c r="V31" s="12">
        <v>-14.478505129457742</v>
      </c>
      <c r="W31" s="12">
        <v>39.205530619080562</v>
      </c>
      <c r="X31" s="12">
        <v>35.428161749046581</v>
      </c>
      <c r="Y31" s="12">
        <v>35.428161749046581</v>
      </c>
      <c r="Z31" s="12">
        <v>25.132605938943104</v>
      </c>
      <c r="AA31" s="12">
        <v>-30.38475</v>
      </c>
    </row>
    <row r="32" spans="1:27" x14ac:dyDescent="0.2">
      <c r="A32" s="17" t="s">
        <v>308</v>
      </c>
      <c r="B32" s="12">
        <v>-3.22964104297568E-4</v>
      </c>
      <c r="C32" s="12">
        <v>-40000</v>
      </c>
      <c r="D32" s="13" t="str">
        <f t="shared" si="0"/>
        <v>Y</v>
      </c>
    </row>
    <row r="33" spans="1:27" x14ac:dyDescent="0.2">
      <c r="A33" s="17" t="s">
        <v>32</v>
      </c>
      <c r="B33" s="12">
        <v>3.2317262519798446</v>
      </c>
      <c r="C33" s="12">
        <v>185219</v>
      </c>
      <c r="D33" s="13" t="str">
        <f t="shared" si="0"/>
        <v/>
      </c>
      <c r="E33" s="12" t="s">
        <v>444</v>
      </c>
      <c r="F33" s="12" t="s">
        <v>234</v>
      </c>
      <c r="G33" s="12" t="s">
        <v>445</v>
      </c>
      <c r="H33" s="12">
        <v>128.47999999999999</v>
      </c>
      <c r="I33" s="12">
        <v>6914458</v>
      </c>
      <c r="J33" s="12">
        <v>115559450556</v>
      </c>
      <c r="K33" s="12">
        <v>195552.450556</v>
      </c>
      <c r="L33" s="12">
        <v>5.1759028642590295</v>
      </c>
      <c r="M33" s="12">
        <v>5.13698622714241</v>
      </c>
      <c r="N33" s="12" t="s">
        <v>446</v>
      </c>
      <c r="O33" s="12" t="s">
        <v>442</v>
      </c>
      <c r="P33" s="12" t="s">
        <v>447</v>
      </c>
      <c r="Q33" s="12">
        <v>3.916226800612975</v>
      </c>
      <c r="R33" s="12">
        <v>15.643397813288479</v>
      </c>
      <c r="S33" s="12">
        <v>1.248180747032166</v>
      </c>
      <c r="T33" s="12">
        <v>2.737030411449016</v>
      </c>
      <c r="U33" s="12">
        <v>19.004524886877824</v>
      </c>
      <c r="V33" s="12">
        <v>-31.099557096090891</v>
      </c>
      <c r="W33" s="12">
        <v>36.341489522891123</v>
      </c>
      <c r="X33" s="12">
        <v>26.894639845262937</v>
      </c>
      <c r="Y33" s="12">
        <v>26.894639845262937</v>
      </c>
      <c r="Z33" s="12">
        <v>24.391772253962575</v>
      </c>
      <c r="AA33" s="12">
        <v>-1.5005919999999999</v>
      </c>
    </row>
    <row r="34" spans="1:27" x14ac:dyDescent="0.2">
      <c r="A34" s="17" t="s">
        <v>44</v>
      </c>
      <c r="B34" s="12">
        <v>3.3073187976297485</v>
      </c>
      <c r="C34" s="12">
        <v>585033</v>
      </c>
      <c r="D34" s="13" t="str">
        <f t="shared" ref="D34:D65" si="1">IF(RIGHT(A34,4)="CALL","Y","")</f>
        <v/>
      </c>
      <c r="E34" s="12" t="s">
        <v>444</v>
      </c>
      <c r="F34" s="12" t="s">
        <v>234</v>
      </c>
      <c r="G34" s="12" t="s">
        <v>508</v>
      </c>
      <c r="H34" s="12">
        <v>41.65</v>
      </c>
      <c r="I34" s="12">
        <v>44802286</v>
      </c>
      <c r="J34" s="12">
        <v>170306850000</v>
      </c>
      <c r="K34" s="12">
        <v>185919.85</v>
      </c>
      <c r="L34" s="12">
        <v>3.5342136854741897</v>
      </c>
      <c r="M34" s="12">
        <v>3.5045608212841404</v>
      </c>
      <c r="N34" s="12" t="s">
        <v>470</v>
      </c>
      <c r="O34" s="12" t="s">
        <v>442</v>
      </c>
      <c r="P34" s="12" t="s">
        <v>475</v>
      </c>
      <c r="Q34" s="12">
        <v>15.059117127146168</v>
      </c>
      <c r="R34" s="12">
        <v>-12.937721631205674</v>
      </c>
      <c r="S34" s="12">
        <v>5.0275530815124512</v>
      </c>
      <c r="T34" s="12">
        <v>-4.9332503947557296</v>
      </c>
      <c r="U34" s="12">
        <v>-1.8072289156626655</v>
      </c>
      <c r="V34" s="12">
        <v>-53.838803688309206</v>
      </c>
      <c r="W34" s="12">
        <v>42.669731690723445</v>
      </c>
      <c r="X34" s="12">
        <v>38.991576000280652</v>
      </c>
      <c r="Y34" s="12">
        <v>38.991576000280652</v>
      </c>
      <c r="Z34" s="12">
        <v>34.412699615514967</v>
      </c>
      <c r="AA34" s="12">
        <v>-17.844470000000001</v>
      </c>
    </row>
    <row r="35" spans="1:27" x14ac:dyDescent="0.2">
      <c r="A35" s="17" t="s">
        <v>324</v>
      </c>
      <c r="B35" s="12">
        <v>-4.0370513037196E-4</v>
      </c>
      <c r="C35" s="12">
        <v>-100000</v>
      </c>
      <c r="D35" s="13" t="str">
        <f t="shared" si="1"/>
        <v>Y</v>
      </c>
    </row>
    <row r="36" spans="1:27" x14ac:dyDescent="0.2">
      <c r="A36" s="17" t="s">
        <v>328</v>
      </c>
      <c r="B36" s="12">
        <v>-2.1530940286504531E-4</v>
      </c>
      <c r="C36" s="12">
        <v>-160000</v>
      </c>
      <c r="D36" s="13" t="str">
        <f t="shared" si="1"/>
        <v>Y</v>
      </c>
    </row>
    <row r="37" spans="1:27" x14ac:dyDescent="0.2">
      <c r="A37" s="17" t="s">
        <v>327</v>
      </c>
      <c r="B37" s="12">
        <v>-3.3642094197663328E-3</v>
      </c>
      <c r="C37" s="12">
        <v>-100000</v>
      </c>
      <c r="D37" s="13" t="str">
        <f t="shared" si="1"/>
        <v>Y</v>
      </c>
    </row>
    <row r="38" spans="1:27" x14ac:dyDescent="0.2">
      <c r="A38" s="17" t="s">
        <v>112</v>
      </c>
      <c r="B38" s="12">
        <v>4.1385761293518355</v>
      </c>
      <c r="C38" s="12">
        <v>259948</v>
      </c>
      <c r="D38" s="13" t="str">
        <f t="shared" si="1"/>
        <v/>
      </c>
      <c r="E38" s="12" t="s">
        <v>448</v>
      </c>
      <c r="F38" s="12" t="s">
        <v>449</v>
      </c>
      <c r="G38" s="12" t="s">
        <v>511</v>
      </c>
      <c r="H38" s="12">
        <v>117.34</v>
      </c>
      <c r="I38" s="12">
        <v>13150099</v>
      </c>
      <c r="J38" s="12">
        <v>344633501680.44006</v>
      </c>
      <c r="K38" s="12">
        <v>3778795.5016804403</v>
      </c>
      <c r="L38" s="12">
        <v>3.5691153911709557</v>
      </c>
      <c r="M38" s="12">
        <v>3.408606731998296</v>
      </c>
      <c r="N38" s="12" t="s">
        <v>512</v>
      </c>
      <c r="O38" s="12" t="s">
        <v>442</v>
      </c>
      <c r="P38" s="12" t="s">
        <v>447</v>
      </c>
      <c r="Q38" s="12">
        <v>1.1071656901084679</v>
      </c>
      <c r="S38" s="12">
        <v>9.6287097930908203</v>
      </c>
      <c r="T38" s="12">
        <v>65.919467234217848</v>
      </c>
      <c r="U38" s="12">
        <v>73.115860517435323</v>
      </c>
      <c r="W38" s="12">
        <v>29.998682685738082</v>
      </c>
      <c r="X38" s="12">
        <v>31.784901154701068</v>
      </c>
      <c r="Y38" s="12">
        <v>31.784901154701068</v>
      </c>
      <c r="Z38" s="12">
        <v>25.056792881690221</v>
      </c>
      <c r="AA38" s="12">
        <v>-24.886759999999999</v>
      </c>
    </row>
    <row r="39" spans="1:27" x14ac:dyDescent="0.2">
      <c r="A39" s="17" t="s">
        <v>313</v>
      </c>
      <c r="B39" s="12">
        <v>-4.8982889151797807E-3</v>
      </c>
      <c r="C39" s="12">
        <v>-130000</v>
      </c>
      <c r="D39" s="13" t="str">
        <f t="shared" si="1"/>
        <v>Y</v>
      </c>
    </row>
    <row r="40" spans="1:27" x14ac:dyDescent="0.2">
      <c r="A40" s="17" t="s">
        <v>315</v>
      </c>
      <c r="B40" s="12">
        <v>-6.7284188395326657E-5</v>
      </c>
      <c r="C40" s="12">
        <v>-50000</v>
      </c>
      <c r="D40" s="13" t="str">
        <f t="shared" si="1"/>
        <v>Y</v>
      </c>
    </row>
    <row r="41" spans="1:27" x14ac:dyDescent="0.2">
      <c r="A41" s="17" t="s">
        <v>53</v>
      </c>
      <c r="B41" s="12">
        <v>3.7703313965047927</v>
      </c>
      <c r="C41" s="12">
        <v>466966</v>
      </c>
      <c r="D41" s="13" t="str">
        <f t="shared" si="1"/>
        <v/>
      </c>
      <c r="E41" s="12" t="s">
        <v>498</v>
      </c>
      <c r="F41" s="12" t="s">
        <v>456</v>
      </c>
      <c r="G41" s="12" t="s">
        <v>535</v>
      </c>
      <c r="H41" s="12">
        <v>60.98</v>
      </c>
      <c r="I41" s="12">
        <v>29133763</v>
      </c>
      <c r="J41" s="12">
        <v>264350051772.45999</v>
      </c>
      <c r="K41" s="12">
        <v>308085.05177245999</v>
      </c>
      <c r="L41" s="12">
        <v>2.8845523122335193</v>
      </c>
      <c r="M41" s="12">
        <v>2.8861921785228879</v>
      </c>
      <c r="N41" s="12" t="s">
        <v>454</v>
      </c>
      <c r="O41" s="12" t="s">
        <v>442</v>
      </c>
      <c r="P41" s="12" t="s">
        <v>475</v>
      </c>
      <c r="Q41" s="12">
        <v>11.199791368978088</v>
      </c>
      <c r="R41" s="12">
        <v>11.170310490538306</v>
      </c>
      <c r="S41" s="12">
        <v>2.6872258186340332</v>
      </c>
      <c r="T41" s="12">
        <v>26.126242416419259</v>
      </c>
      <c r="U41" s="12">
        <v>25.555555555555539</v>
      </c>
      <c r="V41" s="12">
        <v>29.895004038306219</v>
      </c>
      <c r="W41" s="12">
        <v>29.594683733820869</v>
      </c>
      <c r="X41" s="12">
        <v>22.881533366215841</v>
      </c>
      <c r="Y41" s="12">
        <v>22.881533366215841</v>
      </c>
      <c r="Z41" s="12">
        <v>17.641343815411453</v>
      </c>
      <c r="AA41" s="12">
        <v>3.7634590000000001</v>
      </c>
    </row>
    <row r="42" spans="1:27" x14ac:dyDescent="0.2">
      <c r="A42" s="17" t="s">
        <v>33</v>
      </c>
      <c r="B42" s="12">
        <v>2.0971675856247733</v>
      </c>
      <c r="C42" s="12">
        <v>50159</v>
      </c>
      <c r="D42" s="13" t="str">
        <f t="shared" si="1"/>
        <v/>
      </c>
      <c r="E42" s="12" t="s">
        <v>479</v>
      </c>
      <c r="F42" s="12" t="s">
        <v>480</v>
      </c>
      <c r="G42" s="12" t="s">
        <v>598</v>
      </c>
      <c r="H42" s="12">
        <v>315.18</v>
      </c>
      <c r="I42" s="12">
        <v>2372010</v>
      </c>
      <c r="J42" s="12">
        <v>158196985305.66</v>
      </c>
      <c r="K42" s="12">
        <v>182387.98530566</v>
      </c>
      <c r="L42" s="12">
        <v>1.5302366901453139</v>
      </c>
      <c r="M42" s="12">
        <v>1.4845360280217677</v>
      </c>
      <c r="N42" s="12" t="s">
        <v>599</v>
      </c>
      <c r="O42" s="12" t="s">
        <v>442</v>
      </c>
      <c r="P42" s="12" t="s">
        <v>452</v>
      </c>
      <c r="Q42" s="12">
        <v>4.792560801144492</v>
      </c>
      <c r="R42" s="12">
        <v>19.869706840390879</v>
      </c>
      <c r="S42" s="12">
        <v>9.0975046157836914</v>
      </c>
      <c r="T42" s="12">
        <v>52.978808476609359</v>
      </c>
      <c r="U42" s="12">
        <v>55.907172995780577</v>
      </c>
      <c r="V42" s="12">
        <v>64.780342516753535</v>
      </c>
      <c r="W42" s="12">
        <v>31.22404612418655</v>
      </c>
      <c r="X42" s="12">
        <v>34.28674597710274</v>
      </c>
      <c r="Y42" s="12">
        <v>34.28674597710274</v>
      </c>
      <c r="Z42" s="12">
        <v>23.949738497406763</v>
      </c>
      <c r="AA42" s="12">
        <v>-8.6450820000000004</v>
      </c>
    </row>
    <row r="43" spans="1:27" x14ac:dyDescent="0.2">
      <c r="A43" s="17" t="s">
        <v>330</v>
      </c>
      <c r="B43" s="12">
        <v>-8.0741026074392E-5</v>
      </c>
      <c r="C43" s="12">
        <v>-10000</v>
      </c>
      <c r="D43" s="13" t="str">
        <f t="shared" si="1"/>
        <v>Y</v>
      </c>
    </row>
    <row r="44" spans="1:27" x14ac:dyDescent="0.2">
      <c r="A44" s="17" t="s">
        <v>340</v>
      </c>
      <c r="B44" s="12">
        <v>-1.3456837679065331E-4</v>
      </c>
      <c r="C44" s="12">
        <v>-10000</v>
      </c>
      <c r="D44" s="13" t="str">
        <f t="shared" si="1"/>
        <v>Y</v>
      </c>
    </row>
    <row r="45" spans="1:27" x14ac:dyDescent="0.2">
      <c r="A45" s="17" t="s">
        <v>70</v>
      </c>
      <c r="B45" s="12">
        <v>2.0417389331990554</v>
      </c>
      <c r="C45" s="12">
        <v>35648</v>
      </c>
      <c r="D45" s="13" t="str">
        <f t="shared" si="1"/>
        <v/>
      </c>
      <c r="E45" s="12" t="s">
        <v>471</v>
      </c>
      <c r="F45" s="12" t="s">
        <v>472</v>
      </c>
      <c r="G45" s="12" t="s">
        <v>554</v>
      </c>
      <c r="H45" s="12">
        <v>424.15</v>
      </c>
      <c r="I45" s="12">
        <v>1632492</v>
      </c>
      <c r="J45" s="12">
        <v>112869273022.09998</v>
      </c>
      <c r="K45" s="12">
        <v>135733.27302209998</v>
      </c>
      <c r="L45" s="12">
        <v>2.7285158552398916</v>
      </c>
      <c r="M45" s="12">
        <v>2.6405752232146971</v>
      </c>
      <c r="N45" s="12" t="s">
        <v>497</v>
      </c>
      <c r="O45" s="12" t="s">
        <v>442</v>
      </c>
      <c r="P45" s="12" t="s">
        <v>447</v>
      </c>
      <c r="Q45" s="12">
        <v>12.066403100624594</v>
      </c>
      <c r="R45" s="12">
        <v>5.9564832135473074</v>
      </c>
      <c r="S45" s="12">
        <v>8.7380409240722656</v>
      </c>
      <c r="T45" s="12">
        <v>-7.5808576028098935</v>
      </c>
      <c r="U45" s="12">
        <v>-7.1138211382113816</v>
      </c>
      <c r="V45" s="12">
        <v>19.978182951534986</v>
      </c>
      <c r="W45" s="12">
        <v>20.699995672564015</v>
      </c>
      <c r="X45" s="12">
        <v>28.649385889510111</v>
      </c>
      <c r="Y45" s="12">
        <v>28.649385889510111</v>
      </c>
      <c r="Z45" s="12">
        <v>22.736954565354509</v>
      </c>
      <c r="AA45" s="12">
        <v>20.111329999999999</v>
      </c>
    </row>
    <row r="46" spans="1:27" x14ac:dyDescent="0.2">
      <c r="A46" s="17" t="s">
        <v>300</v>
      </c>
      <c r="B46" s="12">
        <v>-2.7855653995665242E-3</v>
      </c>
      <c r="C46" s="12">
        <v>-18000</v>
      </c>
      <c r="D46" s="13" t="str">
        <f t="shared" si="1"/>
        <v>Y</v>
      </c>
    </row>
    <row r="47" spans="1:27" x14ac:dyDescent="0.2">
      <c r="A47" s="17" t="s">
        <v>337</v>
      </c>
      <c r="B47" s="12">
        <v>-9.2852285026825314E-5</v>
      </c>
      <c r="C47" s="12">
        <v>-23000</v>
      </c>
      <c r="D47" s="13" t="str">
        <f t="shared" si="1"/>
        <v>Y</v>
      </c>
    </row>
    <row r="48" spans="1:27" x14ac:dyDescent="0.2">
      <c r="A48" s="17" t="s">
        <v>93</v>
      </c>
      <c r="B48" s="12">
        <v>2.0714005271639637</v>
      </c>
      <c r="C48" s="12">
        <v>67218</v>
      </c>
      <c r="D48" s="13" t="str">
        <f t="shared" si="1"/>
        <v/>
      </c>
      <c r="E48" s="12" t="s">
        <v>465</v>
      </c>
      <c r="F48" s="12" t="s">
        <v>466</v>
      </c>
      <c r="G48" s="12" t="s">
        <v>575</v>
      </c>
      <c r="H48" s="12">
        <v>233.91</v>
      </c>
      <c r="I48" s="12">
        <v>3208225</v>
      </c>
      <c r="J48" s="12">
        <v>172987422396.29999</v>
      </c>
      <c r="K48" s="12">
        <v>223419.02239629999</v>
      </c>
      <c r="L48" s="12">
        <v>2.4154589371980677</v>
      </c>
      <c r="M48" s="12">
        <v>2.3598819977455063</v>
      </c>
      <c r="N48" s="12" t="s">
        <v>487</v>
      </c>
      <c r="O48" s="12" t="s">
        <v>442</v>
      </c>
      <c r="P48" s="12" t="s">
        <v>443</v>
      </c>
      <c r="Q48" s="12">
        <v>13.948507954438485</v>
      </c>
      <c r="R48" s="12">
        <v>30.599638075928269</v>
      </c>
      <c r="S48" s="12">
        <v>7.1561684608459473</v>
      </c>
      <c r="T48" s="12">
        <v>59.501109819258005</v>
      </c>
      <c r="U48" s="12">
        <v>59.212598425196852</v>
      </c>
      <c r="V48" s="12">
        <v>53.565868004497894</v>
      </c>
      <c r="W48" s="12">
        <v>25.459809026655243</v>
      </c>
      <c r="X48" s="12">
        <v>22.74473611227419</v>
      </c>
      <c r="Y48" s="12">
        <v>22.74473611227419</v>
      </c>
      <c r="Z48" s="12">
        <v>17.612502710389133</v>
      </c>
      <c r="AA48" s="12">
        <v>-12.25099</v>
      </c>
    </row>
    <row r="49" spans="1:27" x14ac:dyDescent="0.2">
      <c r="A49" s="17" t="s">
        <v>329</v>
      </c>
      <c r="B49" s="12">
        <v>-4.0370513037196E-5</v>
      </c>
      <c r="C49" s="12">
        <v>-30000</v>
      </c>
      <c r="D49" s="13" t="str">
        <f t="shared" si="1"/>
        <v>Y</v>
      </c>
    </row>
    <row r="50" spans="1:27" x14ac:dyDescent="0.2">
      <c r="A50" s="17" t="s">
        <v>296</v>
      </c>
      <c r="B50" s="12">
        <v>-1.3201157763163092E-2</v>
      </c>
      <c r="C50" s="12">
        <v>-90000</v>
      </c>
      <c r="D50" s="13" t="str">
        <f t="shared" si="1"/>
        <v>Y</v>
      </c>
    </row>
    <row r="51" spans="1:27" x14ac:dyDescent="0.2">
      <c r="A51" s="17" t="s">
        <v>318</v>
      </c>
      <c r="B51" s="12">
        <v>-2.0588961648969957E-2</v>
      </c>
      <c r="C51" s="12">
        <v>-100000</v>
      </c>
      <c r="D51" s="13" t="str">
        <f t="shared" si="1"/>
        <v>Y</v>
      </c>
    </row>
    <row r="52" spans="1:27" x14ac:dyDescent="0.2">
      <c r="A52" s="17" t="s">
        <v>40</v>
      </c>
      <c r="B52" s="12">
        <v>2.0290778577538018</v>
      </c>
      <c r="C52" s="12">
        <v>241680</v>
      </c>
      <c r="D52" s="13" t="str">
        <f t="shared" si="1"/>
        <v/>
      </c>
      <c r="E52" s="12" t="s">
        <v>448</v>
      </c>
      <c r="F52" s="12" t="s">
        <v>449</v>
      </c>
      <c r="G52" s="12" t="s">
        <v>520</v>
      </c>
      <c r="H52" s="12">
        <v>62.05</v>
      </c>
      <c r="I52" s="12">
        <v>5405352</v>
      </c>
      <c r="J52" s="12">
        <v>50459427708.299995</v>
      </c>
      <c r="K52" s="12">
        <v>715170.42770830006</v>
      </c>
      <c r="L52" s="12">
        <v>3.2328767123287676</v>
      </c>
      <c r="M52" s="12">
        <v>3.2232070910556008</v>
      </c>
      <c r="N52" s="12" t="s">
        <v>521</v>
      </c>
      <c r="O52" s="12" t="s">
        <v>442</v>
      </c>
      <c r="P52" s="12" t="s">
        <v>447</v>
      </c>
      <c r="Q52" s="12">
        <v>0.91894909169278061</v>
      </c>
      <c r="S52" s="12">
        <v>4.5003156661987296</v>
      </c>
      <c r="T52" s="12">
        <v>21.213242093582394</v>
      </c>
      <c r="U52" s="12">
        <v>28.671328671328684</v>
      </c>
      <c r="V52" s="12">
        <v>8.2223558724976371</v>
      </c>
      <c r="W52" s="12">
        <v>25.200041850247846</v>
      </c>
      <c r="X52" s="12">
        <v>26.628180433963529</v>
      </c>
      <c r="Y52" s="12">
        <v>26.628180433963529</v>
      </c>
      <c r="Z52" s="12">
        <v>26.352857690003301</v>
      </c>
      <c r="AA52" s="12">
        <v>0.74958279999999999</v>
      </c>
    </row>
    <row r="53" spans="1:27" x14ac:dyDescent="0.2">
      <c r="A53" s="17" t="s">
        <v>317</v>
      </c>
      <c r="B53" s="12">
        <v>-1.7493888982784934E-4</v>
      </c>
      <c r="C53" s="12">
        <v>-130000</v>
      </c>
      <c r="D53" s="13" t="str">
        <f t="shared" si="1"/>
        <v>Y</v>
      </c>
    </row>
    <row r="54" spans="1:27" x14ac:dyDescent="0.2">
      <c r="A54" s="17" t="s">
        <v>331</v>
      </c>
      <c r="B54" s="12">
        <v>-6.7284188395326657E-5</v>
      </c>
      <c r="C54" s="12">
        <v>-50000</v>
      </c>
      <c r="D54" s="13" t="str">
        <f t="shared" si="1"/>
        <v>Y</v>
      </c>
    </row>
    <row r="55" spans="1:27" x14ac:dyDescent="0.2">
      <c r="A55" s="17" t="s">
        <v>321</v>
      </c>
      <c r="B55" s="12">
        <v>-1.61482052148784E-4</v>
      </c>
      <c r="C55" s="12">
        <v>-120000</v>
      </c>
      <c r="D55" s="13" t="str">
        <f t="shared" si="1"/>
        <v>Y</v>
      </c>
    </row>
    <row r="56" spans="1:27" x14ac:dyDescent="0.2">
      <c r="A56" s="17" t="s">
        <v>64</v>
      </c>
      <c r="B56" s="12">
        <v>3.9549730770106315</v>
      </c>
      <c r="C56" s="12">
        <v>319145</v>
      </c>
      <c r="D56" s="13" t="str">
        <f t="shared" si="1"/>
        <v/>
      </c>
      <c r="E56" s="12" t="s">
        <v>455</v>
      </c>
      <c r="F56" s="12" t="s">
        <v>456</v>
      </c>
      <c r="G56" s="12" t="s">
        <v>531</v>
      </c>
      <c r="H56" s="12">
        <v>93.55</v>
      </c>
      <c r="I56" s="12">
        <v>11757111</v>
      </c>
      <c r="J56" s="12">
        <v>236569710088.75</v>
      </c>
      <c r="K56" s="12">
        <v>274827.71008875</v>
      </c>
      <c r="L56" s="12">
        <v>2.7653661143773389</v>
      </c>
      <c r="M56" s="12">
        <v>2.9515559731186576</v>
      </c>
      <c r="N56" s="12" t="s">
        <v>532</v>
      </c>
      <c r="O56" s="12" t="s">
        <v>442</v>
      </c>
      <c r="P56" s="12" t="s">
        <v>475</v>
      </c>
      <c r="Q56" s="12">
        <v>14.358403159253728</v>
      </c>
      <c r="R56" s="12">
        <v>82.793867120954005</v>
      </c>
      <c r="S56" s="12">
        <v>9.1664524078369141</v>
      </c>
      <c r="T56" s="12">
        <v>84.646950615537008</v>
      </c>
      <c r="U56" s="12">
        <v>172.62569832402235</v>
      </c>
      <c r="V56" s="12">
        <v>65.882554945054949</v>
      </c>
      <c r="W56" s="12">
        <v>22.277867825761717</v>
      </c>
      <c r="X56" s="12">
        <v>19.533226366757631</v>
      </c>
      <c r="Y56" s="12">
        <v>19.533226366757631</v>
      </c>
      <c r="Z56" s="12">
        <v>22.702833147542549</v>
      </c>
      <c r="AA56" s="12">
        <v>23.14706</v>
      </c>
    </row>
    <row r="57" spans="1:27" x14ac:dyDescent="0.2">
      <c r="A57" s="17" t="s">
        <v>42</v>
      </c>
      <c r="B57" s="12">
        <v>2.7876911650067817</v>
      </c>
      <c r="C57" s="12">
        <v>259077</v>
      </c>
      <c r="D57" s="13" t="str">
        <f t="shared" si="1"/>
        <v/>
      </c>
      <c r="E57" s="12" t="s">
        <v>448</v>
      </c>
      <c r="F57" s="12" t="s">
        <v>449</v>
      </c>
      <c r="G57" s="12" t="s">
        <v>506</v>
      </c>
      <c r="H57" s="12">
        <v>79.37</v>
      </c>
      <c r="I57" s="12">
        <v>8705000</v>
      </c>
      <c r="J57" s="12">
        <v>138840675762.83002</v>
      </c>
      <c r="K57" s="12">
        <v>1194721.6757628301</v>
      </c>
      <c r="L57" s="12">
        <v>3.6991306538994584</v>
      </c>
      <c r="M57" s="12">
        <v>3.5282257463662856</v>
      </c>
      <c r="N57" s="12" t="s">
        <v>507</v>
      </c>
      <c r="O57" s="12" t="s">
        <v>442</v>
      </c>
      <c r="P57" s="12" t="s">
        <v>447</v>
      </c>
      <c r="Q57" s="12">
        <v>1.2246929342861523</v>
      </c>
      <c r="R57" s="12">
        <v>14.491291185890406</v>
      </c>
      <c r="S57" s="12">
        <v>32.635238647460938</v>
      </c>
      <c r="T57" s="12">
        <v>36.722444525281922</v>
      </c>
      <c r="U57" s="12">
        <v>24.58015267175573</v>
      </c>
      <c r="W57" s="12">
        <v>36.690506625793226</v>
      </c>
      <c r="X57" s="12">
        <v>35.964463278612072</v>
      </c>
      <c r="Y57" s="12">
        <v>35.964463278612072</v>
      </c>
      <c r="Z57" s="12">
        <v>29.573325899563425</v>
      </c>
      <c r="AA57" s="12">
        <v>-17.902889999999999</v>
      </c>
    </row>
    <row r="58" spans="1:27" x14ac:dyDescent="0.2">
      <c r="A58" s="17" t="s">
        <v>106</v>
      </c>
      <c r="B58" s="12">
        <v>3.9957140128503674</v>
      </c>
      <c r="C58" s="12">
        <v>117298</v>
      </c>
      <c r="D58" s="13" t="str">
        <f t="shared" si="1"/>
        <v/>
      </c>
      <c r="E58" s="12" t="s">
        <v>444</v>
      </c>
      <c r="F58" s="12" t="s">
        <v>234</v>
      </c>
      <c r="G58" s="12" t="s">
        <v>606</v>
      </c>
      <c r="H58" s="12">
        <v>252.56</v>
      </c>
      <c r="I58" s="12">
        <v>39199279</v>
      </c>
      <c r="J58" s="12">
        <v>1888904608575.5999</v>
      </c>
      <c r="K58" s="12">
        <v>1872529.6085756</v>
      </c>
      <c r="L58" s="12">
        <v>0.9997624326892619</v>
      </c>
      <c r="M58" s="12">
        <v>0.98194489193597023</v>
      </c>
      <c r="N58" s="12" t="s">
        <v>590</v>
      </c>
      <c r="O58" s="12" t="s">
        <v>442</v>
      </c>
      <c r="P58" s="12" t="s">
        <v>565</v>
      </c>
      <c r="Q58" s="12">
        <v>22.175226401177682</v>
      </c>
      <c r="R58" s="12">
        <v>23.497743296262428</v>
      </c>
      <c r="S58" s="12">
        <v>10.369132041931152</v>
      </c>
      <c r="T58" s="12">
        <v>38.368600528443352</v>
      </c>
      <c r="U58" s="12">
        <v>39.518900343642592</v>
      </c>
      <c r="V58" s="12">
        <v>24.061546624220718</v>
      </c>
      <c r="W58" s="12">
        <v>43.149574319358905</v>
      </c>
      <c r="X58" s="12">
        <v>37.166419482255655</v>
      </c>
      <c r="Y58" s="12">
        <v>37.166419482255655</v>
      </c>
      <c r="Z58" s="12">
        <v>26.253748550937033</v>
      </c>
      <c r="AA58" s="12">
        <v>-24.56578</v>
      </c>
    </row>
    <row r="59" spans="1:27" x14ac:dyDescent="0.2">
      <c r="A59" s="17" t="s">
        <v>36</v>
      </c>
      <c r="B59" s="12">
        <v>2.0797702978501031</v>
      </c>
      <c r="C59" s="12">
        <v>219346</v>
      </c>
      <c r="D59" s="13" t="str">
        <f t="shared" si="1"/>
        <v/>
      </c>
      <c r="E59" s="12" t="s">
        <v>461</v>
      </c>
      <c r="F59" s="12" t="s">
        <v>461</v>
      </c>
      <c r="G59" s="12" t="s">
        <v>574</v>
      </c>
      <c r="H59" s="12">
        <v>71.22</v>
      </c>
      <c r="I59" s="12">
        <v>9747755</v>
      </c>
      <c r="J59" s="12">
        <v>139911669061.31998</v>
      </c>
      <c r="K59" s="12">
        <v>229412.66906131999</v>
      </c>
      <c r="L59" s="12">
        <v>2.4501544509969109</v>
      </c>
      <c r="M59" s="12">
        <v>2.386970019213305</v>
      </c>
      <c r="N59" s="12" t="s">
        <v>460</v>
      </c>
      <c r="O59" s="12" t="s">
        <v>442</v>
      </c>
      <c r="P59" s="12" t="s">
        <v>447</v>
      </c>
      <c r="Q59" s="12">
        <v>1.0498006388209933</v>
      </c>
      <c r="R59" s="12">
        <v>-24.21792987612849</v>
      </c>
      <c r="S59" s="12">
        <v>11.331281661987305</v>
      </c>
      <c r="T59" s="12">
        <v>22.404933196300103</v>
      </c>
      <c r="U59" s="12">
        <v>22.147651006711413</v>
      </c>
      <c r="V59" s="12">
        <v>-38.937747887566822</v>
      </c>
      <c r="W59" s="12">
        <v>31.531559915421731</v>
      </c>
      <c r="X59" s="12">
        <v>33.719210169919315</v>
      </c>
      <c r="Y59" s="12">
        <v>33.719210169919315</v>
      </c>
      <c r="Z59" s="12">
        <v>25.770185523034762</v>
      </c>
      <c r="AA59" s="12">
        <v>-23.300439999999998</v>
      </c>
    </row>
    <row r="60" spans="1:27" x14ac:dyDescent="0.2">
      <c r="A60" s="17" t="s">
        <v>312</v>
      </c>
      <c r="B60" s="12">
        <v>-6.0555769555793997E-4</v>
      </c>
      <c r="C60" s="12">
        <v>-90000</v>
      </c>
      <c r="D60" s="13" t="str">
        <f t="shared" si="1"/>
        <v>Y</v>
      </c>
    </row>
    <row r="61" spans="1:27" x14ac:dyDescent="0.2">
      <c r="A61" s="17" t="s">
        <v>309</v>
      </c>
      <c r="B61" s="12">
        <v>-3.22964104297568E-4</v>
      </c>
      <c r="C61" s="12">
        <v>-60000</v>
      </c>
      <c r="D61" s="13" t="str">
        <f t="shared" si="1"/>
        <v>Y</v>
      </c>
    </row>
    <row r="62" spans="1:27" x14ac:dyDescent="0.2">
      <c r="A62" s="17" t="s">
        <v>88</v>
      </c>
      <c r="B62" s="12">
        <v>1.9608384324112704</v>
      </c>
      <c r="C62" s="12">
        <v>136897</v>
      </c>
      <c r="D62" s="13" t="str">
        <f t="shared" si="1"/>
        <v/>
      </c>
      <c r="E62" s="12" t="s">
        <v>465</v>
      </c>
      <c r="F62" s="12" t="s">
        <v>466</v>
      </c>
      <c r="G62" s="12" t="s">
        <v>605</v>
      </c>
      <c r="H62" s="12">
        <v>108</v>
      </c>
      <c r="I62" s="12">
        <v>7621926</v>
      </c>
      <c r="J62" s="12">
        <v>169966886652.00003</v>
      </c>
      <c r="K62" s="12">
        <v>172258.88665200002</v>
      </c>
      <c r="L62" s="12">
        <v>1.1935185185185186</v>
      </c>
      <c r="M62" s="12">
        <v>1.129629656120583</v>
      </c>
      <c r="N62" s="12" t="s">
        <v>454</v>
      </c>
      <c r="O62" s="12" t="s">
        <v>442</v>
      </c>
      <c r="P62" s="12" t="s">
        <v>485</v>
      </c>
      <c r="Q62" s="12">
        <v>16.361253042989755</v>
      </c>
      <c r="R62" s="12">
        <v>87.74120317820659</v>
      </c>
      <c r="S62" s="12">
        <v>11.359233856201172</v>
      </c>
      <c r="T62" s="12">
        <v>125.56124458448208</v>
      </c>
      <c r="U62" s="12">
        <v>123.31288343558285</v>
      </c>
      <c r="V62" s="12">
        <v>326.16154395997143</v>
      </c>
      <c r="W62" s="12">
        <v>50.578787118793812</v>
      </c>
      <c r="X62" s="12">
        <v>39.447376210470338</v>
      </c>
      <c r="Y62" s="12">
        <v>39.447376210470338</v>
      </c>
      <c r="Z62" s="12">
        <v>31.393080856917958</v>
      </c>
      <c r="AA62" s="12">
        <v>-35.050640000000001</v>
      </c>
    </row>
    <row r="63" spans="1:27" x14ac:dyDescent="0.2">
      <c r="A63" s="17" t="s">
        <v>341</v>
      </c>
      <c r="B63" s="12">
        <v>-5.1135983180448268E-4</v>
      </c>
      <c r="C63" s="12">
        <v>-40000</v>
      </c>
      <c r="D63" s="13" t="str">
        <f t="shared" si="1"/>
        <v>Y</v>
      </c>
    </row>
    <row r="64" spans="1:27" x14ac:dyDescent="0.2">
      <c r="A64" s="17" t="s">
        <v>323</v>
      </c>
      <c r="B64" s="12">
        <v>-5.3827350716261329E-5</v>
      </c>
      <c r="C64" s="12">
        <v>-40000</v>
      </c>
      <c r="D64" s="13" t="str">
        <f t="shared" si="1"/>
        <v>Y</v>
      </c>
    </row>
    <row r="65" spans="1:27" x14ac:dyDescent="0.2">
      <c r="A65" s="17" t="s">
        <v>14</v>
      </c>
      <c r="B65" s="12">
        <v>1.9876901365686712</v>
      </c>
      <c r="C65" s="12">
        <v>220329</v>
      </c>
      <c r="D65" s="13" t="str">
        <f t="shared" si="1"/>
        <v/>
      </c>
      <c r="E65" s="12" t="s">
        <v>444</v>
      </c>
      <c r="F65" s="12" t="s">
        <v>234</v>
      </c>
      <c r="G65" s="12" t="s">
        <v>591</v>
      </c>
      <c r="H65" s="12">
        <v>68.63</v>
      </c>
      <c r="I65" s="12">
        <v>7531062</v>
      </c>
      <c r="J65" s="12">
        <v>183115614910</v>
      </c>
      <c r="K65" s="12">
        <v>247180.61491</v>
      </c>
      <c r="L65" s="12">
        <v>1.8621594055077955</v>
      </c>
      <c r="M65" s="12">
        <v>1.8650735412935604</v>
      </c>
      <c r="N65" s="12" t="s">
        <v>592</v>
      </c>
      <c r="O65" s="12" t="s">
        <v>442</v>
      </c>
      <c r="P65" s="12" t="s">
        <v>593</v>
      </c>
      <c r="Q65" s="12">
        <v>6.6698125272874016</v>
      </c>
      <c r="R65" s="12">
        <v>7.5829655528171029</v>
      </c>
      <c r="S65" s="12">
        <v>16.477396011352539</v>
      </c>
      <c r="T65" s="12">
        <v>35.629008386778487</v>
      </c>
      <c r="U65" s="12">
        <v>47.784810126582265</v>
      </c>
      <c r="V65" s="12">
        <v>18.807775377969762</v>
      </c>
      <c r="W65" s="12">
        <v>33.828133213518846</v>
      </c>
      <c r="X65" s="12">
        <v>30.493707894307477</v>
      </c>
      <c r="Y65" s="12">
        <v>30.493707894307477</v>
      </c>
      <c r="Z65" s="12">
        <v>29.179382887758614</v>
      </c>
      <c r="AA65" s="12">
        <v>-20.703250000000001</v>
      </c>
    </row>
    <row r="66" spans="1:27" x14ac:dyDescent="0.2">
      <c r="A66" s="17" t="s">
        <v>95</v>
      </c>
      <c r="B66" s="12">
        <v>4.1433853023001221</v>
      </c>
      <c r="C66" s="12">
        <v>607901</v>
      </c>
      <c r="D66" s="13" t="str">
        <f t="shared" ref="D66:D93" si="2">IF(RIGHT(A66,4)="CALL","Y","")</f>
        <v/>
      </c>
      <c r="E66" s="12" t="s">
        <v>455</v>
      </c>
      <c r="F66" s="12" t="s">
        <v>456</v>
      </c>
      <c r="G66" s="12" t="s">
        <v>529</v>
      </c>
      <c r="H66" s="12">
        <v>52.47</v>
      </c>
      <c r="I66" s="12">
        <v>31250361</v>
      </c>
      <c r="J66" s="12">
        <v>294403702678.46997</v>
      </c>
      <c r="K66" s="12">
        <v>327628.70267847</v>
      </c>
      <c r="L66" s="12">
        <v>3.0493615399275775</v>
      </c>
      <c r="M66" s="12">
        <v>3.0493615853666056</v>
      </c>
      <c r="N66" s="12" t="s">
        <v>446</v>
      </c>
      <c r="O66" s="12" t="s">
        <v>442</v>
      </c>
      <c r="P66" s="12" t="s">
        <v>475</v>
      </c>
      <c r="Q66" s="12">
        <v>14.571921356217112</v>
      </c>
      <c r="R66" s="12">
        <v>88.444811037792448</v>
      </c>
      <c r="S66" s="12">
        <v>4.1141347885131836</v>
      </c>
      <c r="T66" s="12">
        <v>128.56697171381032</v>
      </c>
      <c r="U66" s="12">
        <v>217.46031746031747</v>
      </c>
      <c r="V66" s="12">
        <v>145.81515924615258</v>
      </c>
      <c r="W66" s="12">
        <v>28.530627995405855</v>
      </c>
      <c r="X66" s="12">
        <v>28.959177999804265</v>
      </c>
      <c r="Y66" s="12">
        <v>28.959177999804265</v>
      </c>
      <c r="Z66" s="12">
        <v>27.13363191831646</v>
      </c>
      <c r="AA66" s="12">
        <v>-9.7664840000000002</v>
      </c>
    </row>
    <row r="67" spans="1:27" x14ac:dyDescent="0.2">
      <c r="A67" s="17" t="s">
        <v>298</v>
      </c>
      <c r="B67" s="12">
        <v>-6.1363179816537926E-3</v>
      </c>
      <c r="C67" s="12">
        <v>-120000</v>
      </c>
      <c r="D67" s="13" t="str">
        <f t="shared" si="2"/>
        <v>Y</v>
      </c>
    </row>
    <row r="68" spans="1:27" x14ac:dyDescent="0.2">
      <c r="A68" s="17" t="s">
        <v>332</v>
      </c>
      <c r="B68" s="12">
        <v>-2.6913675358130663E-4</v>
      </c>
      <c r="C68" s="12">
        <v>-200000</v>
      </c>
      <c r="D68" s="13" t="str">
        <f t="shared" si="2"/>
        <v>Y</v>
      </c>
    </row>
    <row r="69" spans="1:27" x14ac:dyDescent="0.2">
      <c r="A69" s="17" t="s">
        <v>101</v>
      </c>
      <c r="B69" s="12">
        <v>3.7870674641621234</v>
      </c>
      <c r="C69" s="12">
        <v>198605</v>
      </c>
      <c r="D69" s="13" t="str">
        <f t="shared" si="2"/>
        <v/>
      </c>
      <c r="E69" s="12" t="s">
        <v>498</v>
      </c>
      <c r="F69" s="12" t="s">
        <v>456</v>
      </c>
      <c r="G69" s="12" t="s">
        <v>560</v>
      </c>
      <c r="H69" s="12">
        <v>141.79</v>
      </c>
      <c r="I69" s="12">
        <v>7786869</v>
      </c>
      <c r="J69" s="12">
        <v>340196299085.38995</v>
      </c>
      <c r="K69" s="12">
        <v>379683.29908538994</v>
      </c>
      <c r="L69" s="12">
        <v>2.5530714436843218</v>
      </c>
      <c r="M69" s="12">
        <v>2.5773951679960163</v>
      </c>
      <c r="N69" s="12" t="s">
        <v>493</v>
      </c>
      <c r="O69" s="12" t="s">
        <v>442</v>
      </c>
      <c r="P69" s="12" t="s">
        <v>485</v>
      </c>
      <c r="Q69" s="12">
        <v>12.317559442182324</v>
      </c>
      <c r="R69" s="12">
        <v>10.405476566614007</v>
      </c>
      <c r="S69" s="12">
        <v>6.7294025421142578</v>
      </c>
      <c r="T69" s="12">
        <v>9.8180701619712902</v>
      </c>
      <c r="U69" s="12">
        <v>10.916179337231979</v>
      </c>
      <c r="V69" s="12">
        <v>8.7508722958827629</v>
      </c>
      <c r="W69" s="12">
        <v>27.25411271885833</v>
      </c>
      <c r="X69" s="12">
        <v>24.584684211550918</v>
      </c>
      <c r="Y69" s="12">
        <v>24.584684211550918</v>
      </c>
      <c r="Z69" s="12">
        <v>17.648844471718032</v>
      </c>
      <c r="AA69" s="12">
        <v>-12.365869999999999</v>
      </c>
    </row>
    <row r="70" spans="1:27" x14ac:dyDescent="0.2">
      <c r="A70" s="17" t="s">
        <v>334</v>
      </c>
      <c r="B70" s="12">
        <v>-1.3456837679065331E-4</v>
      </c>
      <c r="C70" s="12">
        <v>-100000</v>
      </c>
      <c r="D70" s="13" t="str">
        <f t="shared" si="2"/>
        <v>Y</v>
      </c>
    </row>
    <row r="71" spans="1:27" x14ac:dyDescent="0.2">
      <c r="A71" s="17" t="s">
        <v>65</v>
      </c>
      <c r="B71" s="12">
        <v>2.0356692534019589</v>
      </c>
      <c r="C71" s="12">
        <v>151912</v>
      </c>
      <c r="D71" s="13" t="str">
        <f t="shared" si="2"/>
        <v/>
      </c>
      <c r="E71" s="12" t="s">
        <v>448</v>
      </c>
      <c r="F71" s="12" t="s">
        <v>449</v>
      </c>
      <c r="G71" s="12" t="s">
        <v>450</v>
      </c>
      <c r="H71" s="12">
        <v>98.7</v>
      </c>
      <c r="I71" s="12">
        <v>3614234</v>
      </c>
      <c r="J71" s="12">
        <v>37012500000</v>
      </c>
      <c r="K71" s="12">
        <v>899083.5</v>
      </c>
      <c r="L71" s="12">
        <v>4.9189463019250255</v>
      </c>
      <c r="M71" s="12">
        <v>4.8632220777455553</v>
      </c>
      <c r="N71" s="12" t="s">
        <v>451</v>
      </c>
      <c r="O71" s="12" t="s">
        <v>442</v>
      </c>
      <c r="P71" s="12" t="s">
        <v>452</v>
      </c>
      <c r="Q71" s="12">
        <v>0.54499239923241771</v>
      </c>
      <c r="S71" s="12">
        <v>7.9154801368713379</v>
      </c>
      <c r="V71" s="12">
        <v>17.256214149139581</v>
      </c>
      <c r="W71" s="12">
        <v>27.689530320101458</v>
      </c>
      <c r="X71" s="12">
        <v>30.609417958134937</v>
      </c>
      <c r="Y71" s="12">
        <v>30.609417958134937</v>
      </c>
      <c r="Z71" s="12">
        <v>27.104768136074846</v>
      </c>
      <c r="AA71" s="12">
        <v>-6.7486730000000001</v>
      </c>
    </row>
    <row r="72" spans="1:27" x14ac:dyDescent="0.2">
      <c r="A72" s="17" t="s">
        <v>319</v>
      </c>
      <c r="B72" s="12">
        <v>-2.6913675358130663E-4</v>
      </c>
      <c r="C72" s="12">
        <v>-40000</v>
      </c>
      <c r="D72" s="13" t="str">
        <f t="shared" si="2"/>
        <v>Y</v>
      </c>
    </row>
    <row r="73" spans="1:27" x14ac:dyDescent="0.2">
      <c r="A73" s="17" t="s">
        <v>336</v>
      </c>
      <c r="B73" s="12">
        <v>-2.0454393272179307E-3</v>
      </c>
      <c r="C73" s="12">
        <v>-40000</v>
      </c>
      <c r="D73" s="13" t="str">
        <f t="shared" si="2"/>
        <v>Y</v>
      </c>
    </row>
    <row r="74" spans="1:27" x14ac:dyDescent="0.2">
      <c r="A74" s="17" t="s">
        <v>294</v>
      </c>
      <c r="B74" s="12">
        <v>2.0601682315380661</v>
      </c>
      <c r="C74" s="12">
        <v>49422</v>
      </c>
      <c r="D74" s="13" t="str">
        <f t="shared" si="2"/>
        <v/>
      </c>
      <c r="E74" s="12" t="s">
        <v>555</v>
      </c>
      <c r="F74" s="12" t="e">
        <v>#NUM!</v>
      </c>
      <c r="G74" s="12" t="s">
        <v>614</v>
      </c>
      <c r="H74" s="12">
        <v>312.91000000000003</v>
      </c>
      <c r="I74" s="12">
        <v>606447</v>
      </c>
      <c r="J74" s="12">
        <v>54924759989.580009</v>
      </c>
      <c r="K74" s="12">
        <v>65765.439989580002</v>
      </c>
      <c r="L74" s="12">
        <v>2.7253842958039054</v>
      </c>
      <c r="M74" s="12">
        <v>2.557299491736726</v>
      </c>
      <c r="N74" s="12" t="s">
        <v>523</v>
      </c>
      <c r="O74" s="12" t="s">
        <v>442</v>
      </c>
      <c r="P74" s="12" t="s">
        <v>452</v>
      </c>
      <c r="Q74" s="12">
        <v>13.707106709330796</v>
      </c>
      <c r="R74" s="12">
        <v>21.867413422982104</v>
      </c>
      <c r="S74" s="12">
        <v>0</v>
      </c>
      <c r="T74" s="12">
        <v>43.917203858200587</v>
      </c>
      <c r="U74" s="12">
        <v>57.551669316375197</v>
      </c>
      <c r="W74" s="12">
        <v>36.367279085908862</v>
      </c>
      <c r="X74" s="12">
        <v>30.234638555558458</v>
      </c>
      <c r="Y74" s="12">
        <v>30.234638555558458</v>
      </c>
      <c r="Z74" s="12">
        <v>22.690571393270886</v>
      </c>
      <c r="AA74" s="12">
        <v>-15.98884</v>
      </c>
    </row>
    <row r="75" spans="1:27" x14ac:dyDescent="0.2">
      <c r="A75" s="17" t="s">
        <v>342</v>
      </c>
      <c r="B75" s="12">
        <v>-1.6820994578194403E-4</v>
      </c>
      <c r="C75" s="12">
        <v>-25000</v>
      </c>
      <c r="D75" s="13" t="str">
        <f t="shared" si="2"/>
        <v>Y</v>
      </c>
    </row>
    <row r="76" spans="1:27" x14ac:dyDescent="0.2">
      <c r="A76" s="17" t="s">
        <v>94</v>
      </c>
      <c r="B76" s="12">
        <v>2.0207060429644605</v>
      </c>
      <c r="C76" s="12">
        <v>115005</v>
      </c>
      <c r="D76" s="13" t="str">
        <f t="shared" si="2"/>
        <v/>
      </c>
      <c r="E76" s="12" t="s">
        <v>444</v>
      </c>
      <c r="F76" s="12" t="s">
        <v>234</v>
      </c>
      <c r="G76" s="12" t="s">
        <v>580</v>
      </c>
      <c r="H76" s="12">
        <v>131.6</v>
      </c>
      <c r="I76" s="12">
        <v>11370115</v>
      </c>
      <c r="J76" s="12">
        <v>147392000000</v>
      </c>
      <c r="K76" s="12">
        <v>156487</v>
      </c>
      <c r="L76" s="12">
        <v>2.2462006079027357</v>
      </c>
      <c r="M76" s="12">
        <v>2.279462046956918</v>
      </c>
      <c r="N76" s="12" t="s">
        <v>581</v>
      </c>
      <c r="O76" s="12" t="s">
        <v>442</v>
      </c>
      <c r="P76" s="12" t="s">
        <v>452</v>
      </c>
      <c r="Q76" s="12">
        <v>27.391677918252118</v>
      </c>
      <c r="R76" s="12">
        <v>47.834972537999747</v>
      </c>
      <c r="S76" s="12">
        <v>3.1270065307617192</v>
      </c>
      <c r="T76" s="12">
        <v>73.970757983839945</v>
      </c>
      <c r="U76" s="12">
        <v>74.454148471615724</v>
      </c>
      <c r="V76" s="12">
        <v>96.233265259813933</v>
      </c>
      <c r="W76" s="12">
        <v>55.133563726235522</v>
      </c>
      <c r="X76" s="12">
        <v>54.458207165080807</v>
      </c>
      <c r="Y76" s="12">
        <v>54.458207165080807</v>
      </c>
      <c r="Z76" s="12">
        <v>40.060364291634819</v>
      </c>
      <c r="AA76" s="12">
        <v>-27.74718</v>
      </c>
    </row>
    <row r="77" spans="1:27" x14ac:dyDescent="0.2">
      <c r="A77" s="17" t="s">
        <v>325</v>
      </c>
      <c r="B77" s="12">
        <v>-1.0765470143252266E-4</v>
      </c>
      <c r="C77" s="12">
        <v>-40000</v>
      </c>
      <c r="D77" s="13" t="str">
        <f t="shared" si="2"/>
        <v>Y</v>
      </c>
    </row>
    <row r="78" spans="1:27" x14ac:dyDescent="0.2">
      <c r="A78" s="17" t="s">
        <v>63</v>
      </c>
      <c r="B78" s="12">
        <v>2.0501349747079525</v>
      </c>
      <c r="C78" s="12">
        <v>207758</v>
      </c>
      <c r="D78" s="13" t="str">
        <f t="shared" si="2"/>
        <v/>
      </c>
      <c r="E78" s="12" t="s">
        <v>461</v>
      </c>
      <c r="F78" s="12" t="s">
        <v>461</v>
      </c>
      <c r="G78" s="12" t="s">
        <v>494</v>
      </c>
      <c r="H78" s="12">
        <v>73.41</v>
      </c>
      <c r="I78" s="12">
        <v>5758224</v>
      </c>
      <c r="J78" s="12">
        <v>77999936391.749985</v>
      </c>
      <c r="K78" s="12">
        <v>168787.93639175</v>
      </c>
      <c r="L78" s="12">
        <v>3.7093039095491083</v>
      </c>
      <c r="M78" s="12">
        <v>3.705217311824315</v>
      </c>
      <c r="N78" s="12" t="s">
        <v>495</v>
      </c>
      <c r="O78" s="12" t="s">
        <v>442</v>
      </c>
      <c r="P78" s="12" t="s">
        <v>443</v>
      </c>
      <c r="Q78" s="12">
        <v>1.8155193046545317</v>
      </c>
      <c r="R78" s="12">
        <v>-12.254093856467744</v>
      </c>
      <c r="S78" s="12">
        <v>3.2021527290344238</v>
      </c>
      <c r="T78" s="12">
        <v>-23.165283982131463</v>
      </c>
      <c r="U78" s="12">
        <v>-23.389830508474589</v>
      </c>
      <c r="V78" s="12">
        <v>-36.510791366906474</v>
      </c>
      <c r="W78" s="12">
        <v>19.615850956766536</v>
      </c>
      <c r="X78" s="12">
        <v>21.246356090724742</v>
      </c>
      <c r="Y78" s="12">
        <v>21.246356090724742</v>
      </c>
      <c r="Z78" s="12">
        <v>17.66143545591996</v>
      </c>
      <c r="AA78" s="12">
        <v>9.1492769999999997</v>
      </c>
    </row>
    <row r="79" spans="1:27" x14ac:dyDescent="0.2">
      <c r="A79" s="17" t="s">
        <v>299</v>
      </c>
      <c r="B79" s="12">
        <v>-5.9210085787887463E-3</v>
      </c>
      <c r="C79" s="12">
        <v>-110000</v>
      </c>
      <c r="D79" s="13" t="str">
        <f t="shared" si="2"/>
        <v>Y</v>
      </c>
    </row>
    <row r="80" spans="1:27" x14ac:dyDescent="0.2">
      <c r="A80" s="17" t="s">
        <v>306</v>
      </c>
      <c r="B80" s="12">
        <v>-5.2481666948354802E-4</v>
      </c>
      <c r="C80" s="12">
        <v>-130000</v>
      </c>
      <c r="D80" s="13" t="str">
        <f t="shared" si="2"/>
        <v>Y</v>
      </c>
    </row>
    <row r="81" spans="1:27" x14ac:dyDescent="0.2">
      <c r="A81" s="17" t="s">
        <v>295</v>
      </c>
      <c r="B81" s="12">
        <v>0.77175396334284341</v>
      </c>
      <c r="C81" s="12">
        <v>283772</v>
      </c>
      <c r="D81" s="13" t="str">
        <f t="shared" si="2"/>
        <v/>
      </c>
      <c r="E81" s="12" t="s">
        <v>439</v>
      </c>
      <c r="F81" s="12" t="e">
        <v>#NUM!</v>
      </c>
      <c r="G81" s="12" t="s">
        <v>615</v>
      </c>
      <c r="H81" s="12">
        <v>20.399999999999999</v>
      </c>
      <c r="I81" s="12">
        <v>47415765</v>
      </c>
      <c r="J81" s="12">
        <v>146043599999.99997</v>
      </c>
      <c r="K81" s="12">
        <v>454157.6</v>
      </c>
      <c r="L81" s="12">
        <v>5.9068627450980395</v>
      </c>
      <c r="M81" s="12">
        <v>5.4411765407113473</v>
      </c>
      <c r="N81" s="12" t="s">
        <v>441</v>
      </c>
      <c r="O81" s="12" t="s">
        <v>442</v>
      </c>
      <c r="P81" s="12" t="s">
        <v>464</v>
      </c>
      <c r="Q81" s="12">
        <v>3.0850931345514065</v>
      </c>
      <c r="R81" s="12">
        <v>27.402797853835413</v>
      </c>
      <c r="S81" s="12">
        <v>-3.107090950012207</v>
      </c>
      <c r="V81" s="12">
        <v>-7.3757057002367512</v>
      </c>
      <c r="W81" s="12">
        <v>34.435170559295507</v>
      </c>
      <c r="X81" s="12">
        <v>30.70740867095515</v>
      </c>
      <c r="Y81" s="12">
        <v>30.70740867095515</v>
      </c>
      <c r="Z81" s="12">
        <v>23.230963615229854</v>
      </c>
      <c r="AA81" s="12">
        <v>13.64363</v>
      </c>
    </row>
    <row r="82" spans="1:27" x14ac:dyDescent="0.2">
      <c r="A82" s="17" t="s">
        <v>302</v>
      </c>
      <c r="B82" s="12">
        <v>-2.2876624054411067E-3</v>
      </c>
      <c r="C82" s="12">
        <v>-50000</v>
      </c>
      <c r="D82" s="13" t="str">
        <f t="shared" si="2"/>
        <v>Y</v>
      </c>
    </row>
    <row r="83" spans="1:27" x14ac:dyDescent="0.2">
      <c r="A83" s="17" t="s">
        <v>73</v>
      </c>
      <c r="B83" s="12">
        <v>1.4419330373316013</v>
      </c>
      <c r="C83" s="12">
        <v>69838</v>
      </c>
      <c r="D83" s="13" t="str">
        <f t="shared" si="2"/>
        <v/>
      </c>
      <c r="E83" s="12" t="s">
        <v>465</v>
      </c>
      <c r="F83" s="12" t="s">
        <v>466</v>
      </c>
      <c r="G83" s="12" t="s">
        <v>577</v>
      </c>
      <c r="H83" s="12">
        <v>155.36000000000001</v>
      </c>
      <c r="I83" s="12">
        <v>12300170</v>
      </c>
      <c r="J83" s="12">
        <v>72037901340.960022</v>
      </c>
      <c r="K83" s="12">
        <v>85788.901340960016</v>
      </c>
      <c r="L83" s="12">
        <v>2.6821575695159625</v>
      </c>
      <c r="M83" s="12">
        <v>2.3167513383310179</v>
      </c>
      <c r="N83" s="12" t="s">
        <v>446</v>
      </c>
      <c r="O83" s="12" t="s">
        <v>442</v>
      </c>
      <c r="P83" s="12" t="s">
        <v>452</v>
      </c>
      <c r="Q83" s="12">
        <v>11.564162545773987</v>
      </c>
      <c r="R83" s="12">
        <v>28.005566855797024</v>
      </c>
      <c r="S83" s="12">
        <v>12.03511905670166</v>
      </c>
      <c r="T83" s="12">
        <v>59.020146520146518</v>
      </c>
      <c r="U83" s="12">
        <v>63.188073394495412</v>
      </c>
      <c r="V83" s="12">
        <v>-35.487557135601826</v>
      </c>
      <c r="W83" s="12">
        <v>90.645051866900275</v>
      </c>
      <c r="X83" s="12">
        <v>61.333202621895687</v>
      </c>
      <c r="Y83" s="12">
        <v>61.333202621895687</v>
      </c>
      <c r="Z83" s="12">
        <v>36.849091417800587</v>
      </c>
      <c r="AA83" s="12">
        <v>-32.298990000000003</v>
      </c>
    </row>
    <row r="84" spans="1:27" x14ac:dyDescent="0.2">
      <c r="A84" s="17" t="s">
        <v>114</v>
      </c>
      <c r="B84" s="12">
        <v>2.3317628164903659</v>
      </c>
      <c r="C84" s="12">
        <v>103375</v>
      </c>
      <c r="D84" s="13" t="str">
        <f t="shared" si="2"/>
        <v/>
      </c>
      <c r="E84" s="12" t="s">
        <v>444</v>
      </c>
      <c r="F84" s="12" t="s">
        <v>234</v>
      </c>
      <c r="G84" s="12" t="s">
        <v>546</v>
      </c>
      <c r="H84" s="12">
        <v>169.81</v>
      </c>
      <c r="I84" s="12">
        <v>6278490</v>
      </c>
      <c r="J84" s="12">
        <v>156587548219.44998</v>
      </c>
      <c r="K84" s="12">
        <v>156204.54821944999</v>
      </c>
      <c r="L84" s="12">
        <v>2.8337553736529064</v>
      </c>
      <c r="M84" s="12">
        <v>2.708909902027306</v>
      </c>
      <c r="N84" s="12" t="s">
        <v>547</v>
      </c>
      <c r="O84" s="12" t="s">
        <v>442</v>
      </c>
      <c r="P84" s="12" t="s">
        <v>475</v>
      </c>
      <c r="Q84" s="12">
        <v>36.589112768562842</v>
      </c>
      <c r="R84" s="12">
        <v>43.516388729154684</v>
      </c>
      <c r="S84" s="12">
        <v>15.118900299072266</v>
      </c>
      <c r="T84" s="12">
        <v>38.856121537086686</v>
      </c>
      <c r="U84" s="12">
        <v>38.512396694214893</v>
      </c>
      <c r="V84" s="12">
        <v>14.644808743169399</v>
      </c>
      <c r="W84" s="12">
        <v>33.058308827924186</v>
      </c>
      <c r="X84" s="12">
        <v>33.429830886130027</v>
      </c>
      <c r="Y84" s="12">
        <v>33.429830886130027</v>
      </c>
      <c r="Z84" s="12">
        <v>28.560187309283414</v>
      </c>
      <c r="AA84" s="12">
        <v>-8.6935669999999998</v>
      </c>
    </row>
    <row r="85" spans="1:27" x14ac:dyDescent="0.2">
      <c r="A85" s="17" t="s">
        <v>310</v>
      </c>
      <c r="B85" s="12">
        <v>-2.6913675358130663E-4</v>
      </c>
      <c r="C85" s="12">
        <v>-40000</v>
      </c>
      <c r="D85" s="13" t="str">
        <f t="shared" si="2"/>
        <v>Y</v>
      </c>
    </row>
    <row r="86" spans="1:27" x14ac:dyDescent="0.2">
      <c r="A86" s="17" t="s">
        <v>52</v>
      </c>
      <c r="B86" s="12">
        <v>2.8120484834296562</v>
      </c>
      <c r="C86" s="12">
        <v>124839</v>
      </c>
      <c r="D86" s="13" t="str">
        <f t="shared" si="2"/>
        <v/>
      </c>
      <c r="E86" s="12" t="s">
        <v>471</v>
      </c>
      <c r="F86" s="12" t="s">
        <v>472</v>
      </c>
      <c r="G86" s="12" t="s">
        <v>502</v>
      </c>
      <c r="H86" s="12">
        <v>171.04</v>
      </c>
      <c r="I86" s="12">
        <v>3483296</v>
      </c>
      <c r="J86" s="12">
        <v>149448996161.91998</v>
      </c>
      <c r="K86" s="12">
        <v>179149.99616191999</v>
      </c>
      <c r="L86" s="12">
        <v>3.6149438727782974</v>
      </c>
      <c r="M86" s="12">
        <v>3.5553475958751273</v>
      </c>
      <c r="N86" s="12" t="s">
        <v>503</v>
      </c>
      <c r="O86" s="12" t="s">
        <v>442</v>
      </c>
      <c r="P86" s="12" t="s">
        <v>452</v>
      </c>
      <c r="Q86" s="12">
        <v>16.128911373430764</v>
      </c>
      <c r="R86" s="12">
        <v>48.670332642206795</v>
      </c>
      <c r="S86" s="12">
        <v>10.746677398681641</v>
      </c>
      <c r="T86" s="12">
        <v>859.79151154132535</v>
      </c>
      <c r="U86" s="12">
        <v>851.61290322580646</v>
      </c>
      <c r="V86" s="12">
        <v>114.24608678422825</v>
      </c>
      <c r="W86" s="12">
        <v>35.249823995722501</v>
      </c>
      <c r="X86" s="12">
        <v>37.767473304777091</v>
      </c>
      <c r="Y86" s="12">
        <v>37.767473304777091</v>
      </c>
      <c r="Z86" s="12">
        <v>28.49383548282151</v>
      </c>
      <c r="AA86" s="12">
        <v>-18.935980000000001</v>
      </c>
    </row>
    <row r="87" spans="1:27" x14ac:dyDescent="0.2">
      <c r="A87" s="17" t="s">
        <v>45</v>
      </c>
      <c r="B87" s="12">
        <v>0.42602822472449681</v>
      </c>
      <c r="C87" s="12">
        <v>3165.8866300000004</v>
      </c>
      <c r="D87" s="13" t="str">
        <f t="shared" si="2"/>
        <v/>
      </c>
      <c r="G87" s="12" t="s">
        <v>168</v>
      </c>
      <c r="H87" s="12">
        <v>1</v>
      </c>
      <c r="W87" s="12">
        <v>0</v>
      </c>
      <c r="X87" s="12">
        <v>0</v>
      </c>
      <c r="Y87" s="12">
        <v>0</v>
      </c>
      <c r="Z87" s="12">
        <v>0</v>
      </c>
    </row>
    <row r="88" spans="1:27" x14ac:dyDescent="0.2">
      <c r="A88" s="17" t="s">
        <v>338</v>
      </c>
      <c r="B88" s="12">
        <v>-7.2666923466952792E-3</v>
      </c>
      <c r="C88" s="12">
        <v>-150000</v>
      </c>
      <c r="D88" s="13" t="str">
        <f t="shared" si="2"/>
        <v>Y</v>
      </c>
    </row>
    <row r="89" spans="1:27" x14ac:dyDescent="0.2">
      <c r="A89" s="17" t="s">
        <v>21</v>
      </c>
      <c r="B89" s="12">
        <v>3.4721730213269075</v>
      </c>
      <c r="C89" s="12">
        <v>525505</v>
      </c>
      <c r="D89" s="13" t="str">
        <f t="shared" si="2"/>
        <v/>
      </c>
      <c r="E89" s="12" t="s">
        <v>439</v>
      </c>
      <c r="F89" s="12" t="s">
        <v>169</v>
      </c>
      <c r="G89" s="12" t="s">
        <v>440</v>
      </c>
      <c r="H89" s="12">
        <v>49.53</v>
      </c>
      <c r="I89" s="12">
        <v>24181815</v>
      </c>
      <c r="J89" s="12">
        <v>208008352510.53</v>
      </c>
      <c r="K89" s="12">
        <v>454035.35251053004</v>
      </c>
      <c r="L89" s="12">
        <v>5.2291540480516856</v>
      </c>
      <c r="M89" s="12">
        <v>5.1685845806168809</v>
      </c>
      <c r="N89" s="12" t="s">
        <v>441</v>
      </c>
      <c r="O89" s="12" t="s">
        <v>442</v>
      </c>
      <c r="P89" s="12" t="s">
        <v>443</v>
      </c>
      <c r="Q89" s="12">
        <v>6.0172447486183538</v>
      </c>
      <c r="R89" s="12">
        <v>6.6352969206027756</v>
      </c>
      <c r="S89" s="12">
        <v>2.0434613227844238</v>
      </c>
      <c r="T89" s="12">
        <v>23.953710465704173</v>
      </c>
      <c r="U89" s="12">
        <v>23.72093023255815</v>
      </c>
      <c r="V89" s="12">
        <v>-18.336443841194434</v>
      </c>
      <c r="W89" s="12">
        <v>29.285882692424181</v>
      </c>
      <c r="X89" s="12">
        <v>22.486092307031676</v>
      </c>
      <c r="Y89" s="12">
        <v>22.486092307031676</v>
      </c>
      <c r="Z89" s="12">
        <v>16.951616833661031</v>
      </c>
      <c r="AA89" s="12">
        <v>-2.3799640000000002</v>
      </c>
    </row>
    <row r="90" spans="1:27" x14ac:dyDescent="0.2">
      <c r="D90" s="13" t="str">
        <f t="shared" si="2"/>
        <v/>
      </c>
    </row>
    <row r="91" spans="1:27" x14ac:dyDescent="0.2">
      <c r="D91" s="13" t="str">
        <f t="shared" si="2"/>
        <v/>
      </c>
    </row>
    <row r="92" spans="1:27" x14ac:dyDescent="0.2">
      <c r="D92" s="13" t="str">
        <f t="shared" si="2"/>
        <v/>
      </c>
    </row>
    <row r="93" spans="1:27" x14ac:dyDescent="0.2">
      <c r="D93" s="13" t="str">
        <f t="shared" si="2"/>
        <v/>
      </c>
    </row>
  </sheetData>
  <autoFilter ref="A1:AA93" xr:uid="{00000000-0009-0000-0000-000005000000}">
    <sortState xmlns:xlrd2="http://schemas.microsoft.com/office/spreadsheetml/2017/richdata2" ref="A2:AA93">
      <sortCondition ref="A1:A93"/>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Q54"/>
  <sheetViews>
    <sheetView workbookViewId="0">
      <selection activeCell="G13" sqref="G13"/>
    </sheetView>
  </sheetViews>
  <sheetFormatPr baseColWidth="10" defaultColWidth="9.1640625" defaultRowHeight="15" x14ac:dyDescent="0.2"/>
  <cols>
    <col min="1" max="1" width="44" style="18" bestFit="1" customWidth="1"/>
    <col min="2" max="2" width="28.1640625" style="18" customWidth="1"/>
    <col min="3" max="3" width="13.6640625" style="18" customWidth="1"/>
    <col min="4" max="5" width="9.1640625" style="18"/>
    <col min="6" max="6" width="14" style="18" customWidth="1"/>
    <col min="7" max="7" width="11.1640625" style="18" customWidth="1"/>
    <col min="8" max="8" width="9.1640625" style="18"/>
    <col min="9" max="9" width="11.83203125" style="18" customWidth="1"/>
    <col min="10" max="16" width="9.1640625" style="18"/>
    <col min="17" max="17" width="9.6640625" style="20" customWidth="1"/>
    <col min="18" max="16384" width="9.1640625" style="18"/>
  </cols>
  <sheetData>
    <row r="1" spans="1:17" x14ac:dyDescent="0.2">
      <c r="A1" s="18" t="s">
        <v>396</v>
      </c>
      <c r="B1" s="18" t="s">
        <v>373</v>
      </c>
      <c r="C1" s="18" t="s">
        <v>374</v>
      </c>
      <c r="D1" s="24" t="s">
        <v>375</v>
      </c>
      <c r="E1" s="18" t="s">
        <v>376</v>
      </c>
      <c r="F1" s="18" t="s">
        <v>377</v>
      </c>
      <c r="G1" s="18" t="s">
        <v>378</v>
      </c>
      <c r="H1" s="18" t="s">
        <v>372</v>
      </c>
      <c r="I1" s="18" t="s">
        <v>435</v>
      </c>
      <c r="J1" s="18" t="s">
        <v>379</v>
      </c>
      <c r="K1" s="24" t="s">
        <v>380</v>
      </c>
      <c r="L1" s="18" t="s">
        <v>346</v>
      </c>
      <c r="M1" s="12" t="s">
        <v>351</v>
      </c>
      <c r="N1" s="12" t="s">
        <v>437</v>
      </c>
      <c r="O1" s="12" t="s">
        <v>368</v>
      </c>
      <c r="P1" s="12" t="s">
        <v>369</v>
      </c>
      <c r="Q1" s="30" t="s">
        <v>357</v>
      </c>
    </row>
    <row r="2" spans="1:17" x14ac:dyDescent="0.2">
      <c r="A2" s="18" t="s">
        <v>381</v>
      </c>
      <c r="B2" s="18" t="s">
        <v>25</v>
      </c>
      <c r="C2" s="18">
        <v>5894</v>
      </c>
      <c r="D2" s="18">
        <v>0.46</v>
      </c>
      <c r="E2" s="18">
        <v>0.55000000000000004</v>
      </c>
      <c r="F2" s="18">
        <v>8.3589171985247387E-2</v>
      </c>
      <c r="G2" s="18" t="s">
        <v>599</v>
      </c>
      <c r="H2" s="18">
        <v>24.640129999999999</v>
      </c>
      <c r="I2" s="18">
        <v>24.640129999999999</v>
      </c>
      <c r="J2" s="18">
        <v>165</v>
      </c>
      <c r="K2" s="18">
        <v>9.4260490000000002E-2</v>
      </c>
      <c r="L2" s="18">
        <v>0.48</v>
      </c>
      <c r="M2" s="18" t="s">
        <v>455</v>
      </c>
      <c r="N2" s="18" t="s">
        <v>456</v>
      </c>
      <c r="O2" s="18" t="s">
        <v>492</v>
      </c>
      <c r="P2" s="18">
        <v>114</v>
      </c>
      <c r="Q2" s="20" t="s">
        <v>443</v>
      </c>
    </row>
    <row r="3" spans="1:17" x14ac:dyDescent="0.2">
      <c r="A3" s="18" t="s">
        <v>382</v>
      </c>
      <c r="B3" s="18" t="s">
        <v>25</v>
      </c>
      <c r="C3" s="18">
        <v>16338</v>
      </c>
      <c r="E3" s="18">
        <v>0.01</v>
      </c>
      <c r="F3" s="18">
        <v>1.1144137790110639E-2</v>
      </c>
      <c r="G3" s="18" t="s">
        <v>122</v>
      </c>
      <c r="J3" s="18">
        <v>170</v>
      </c>
      <c r="L3" s="18">
        <v>0.01</v>
      </c>
      <c r="M3" s="18" t="s">
        <v>455</v>
      </c>
      <c r="N3" s="18" t="s">
        <v>456</v>
      </c>
      <c r="O3" s="18" t="s">
        <v>492</v>
      </c>
      <c r="P3" s="18">
        <v>291</v>
      </c>
      <c r="Q3" s="20" t="s">
        <v>443</v>
      </c>
    </row>
    <row r="4" spans="1:17" x14ac:dyDescent="0.2">
      <c r="A4" s="18" t="s">
        <v>383</v>
      </c>
      <c r="B4" s="18" t="s">
        <v>25</v>
      </c>
      <c r="C4" s="18">
        <v>4165</v>
      </c>
      <c r="E4" s="18">
        <v>0.01</v>
      </c>
      <c r="F4" s="18">
        <v>1.6969725698099885E-2</v>
      </c>
      <c r="G4" s="18" t="s">
        <v>122</v>
      </c>
      <c r="J4" s="18">
        <v>180</v>
      </c>
      <c r="L4" s="18">
        <v>0.01</v>
      </c>
      <c r="M4" s="18" t="s">
        <v>455</v>
      </c>
      <c r="N4" s="18" t="s">
        <v>456</v>
      </c>
      <c r="O4" s="18" t="s">
        <v>492</v>
      </c>
      <c r="P4" s="18">
        <v>2</v>
      </c>
      <c r="Q4" s="20" t="s">
        <v>443</v>
      </c>
    </row>
    <row r="5" spans="1:17" x14ac:dyDescent="0.2">
      <c r="A5" s="18" t="s">
        <v>384</v>
      </c>
      <c r="B5" s="18" t="s">
        <v>68</v>
      </c>
      <c r="C5" s="18">
        <v>37300</v>
      </c>
      <c r="E5" s="18">
        <v>0.01</v>
      </c>
      <c r="F5" s="18">
        <v>1.306946172559054E-2</v>
      </c>
      <c r="G5" s="18" t="s">
        <v>122</v>
      </c>
      <c r="J5" s="18">
        <v>182.5</v>
      </c>
      <c r="L5" s="18">
        <v>0.01</v>
      </c>
      <c r="M5" s="18" t="s">
        <v>444</v>
      </c>
      <c r="N5" s="18" t="s">
        <v>234</v>
      </c>
      <c r="O5" s="18" t="s">
        <v>609</v>
      </c>
      <c r="P5" s="18">
        <v>2</v>
      </c>
      <c r="Q5" s="20" t="s">
        <v>611</v>
      </c>
    </row>
    <row r="6" spans="1:17" x14ac:dyDescent="0.2">
      <c r="A6" s="18" t="s">
        <v>385</v>
      </c>
      <c r="B6" s="18" t="s">
        <v>68</v>
      </c>
      <c r="C6" s="18">
        <v>48899</v>
      </c>
      <c r="E6" s="18">
        <v>0.01</v>
      </c>
      <c r="F6" s="18">
        <v>1.1224410040984525E-2</v>
      </c>
      <c r="G6" s="18" t="s">
        <v>122</v>
      </c>
      <c r="J6" s="18">
        <v>185</v>
      </c>
      <c r="L6" s="18">
        <v>0.01</v>
      </c>
      <c r="M6" s="18" t="s">
        <v>444</v>
      </c>
      <c r="N6" s="18" t="s">
        <v>234</v>
      </c>
      <c r="O6" s="18" t="s">
        <v>609</v>
      </c>
      <c r="P6" s="18">
        <v>116</v>
      </c>
      <c r="Q6" s="20" t="s">
        <v>611</v>
      </c>
    </row>
    <row r="7" spans="1:17" x14ac:dyDescent="0.2">
      <c r="A7" s="18" t="s">
        <v>386</v>
      </c>
      <c r="B7" s="18" t="s">
        <v>295</v>
      </c>
      <c r="C7" s="18">
        <v>33437</v>
      </c>
      <c r="E7" s="18">
        <v>0.01</v>
      </c>
      <c r="F7" s="18">
        <v>1.061405111710371E-2</v>
      </c>
      <c r="G7" s="18" t="s">
        <v>122</v>
      </c>
      <c r="J7" s="18">
        <v>21</v>
      </c>
      <c r="L7" s="18">
        <v>0.01</v>
      </c>
      <c r="M7" s="18" t="s">
        <v>439</v>
      </c>
      <c r="N7" s="18" t="s">
        <v>169</v>
      </c>
      <c r="O7" s="18" t="s">
        <v>615</v>
      </c>
      <c r="P7" s="18">
        <v>313</v>
      </c>
      <c r="Q7" s="20" t="s">
        <v>464</v>
      </c>
    </row>
    <row r="8" spans="1:17" x14ac:dyDescent="0.2">
      <c r="A8" s="18" t="s">
        <v>387</v>
      </c>
      <c r="B8" s="18" t="s">
        <v>61</v>
      </c>
      <c r="C8" s="18">
        <v>1489</v>
      </c>
      <c r="E8" s="18">
        <v>0.03</v>
      </c>
      <c r="F8" s="18">
        <v>1.5837876599007851E-2</v>
      </c>
      <c r="G8" s="18" t="s">
        <v>446</v>
      </c>
      <c r="H8" s="18">
        <v>40.978839999999998</v>
      </c>
      <c r="I8" s="18">
        <v>40.978839999999998</v>
      </c>
      <c r="J8" s="18">
        <v>41</v>
      </c>
      <c r="K8" s="18">
        <v>1.7283960000000001E-2</v>
      </c>
      <c r="L8" s="18">
        <v>0.02</v>
      </c>
      <c r="M8" s="18" t="s">
        <v>448</v>
      </c>
      <c r="N8" s="18" t="s">
        <v>449</v>
      </c>
      <c r="O8" s="18" t="s">
        <v>568</v>
      </c>
      <c r="P8" s="18">
        <v>2</v>
      </c>
      <c r="Q8" s="20" t="s">
        <v>447</v>
      </c>
    </row>
    <row r="9" spans="1:17" x14ac:dyDescent="0.2">
      <c r="A9" s="18" t="s">
        <v>388</v>
      </c>
      <c r="B9" s="18" t="s">
        <v>61</v>
      </c>
      <c r="C9" s="18">
        <v>2936</v>
      </c>
      <c r="E9" s="18">
        <v>0.02</v>
      </c>
      <c r="F9" s="18">
        <v>1.2227010718942858E-2</v>
      </c>
      <c r="G9" s="18" t="s">
        <v>122</v>
      </c>
      <c r="L9" s="18">
        <v>0.01</v>
      </c>
      <c r="M9" s="18" t="s">
        <v>448</v>
      </c>
      <c r="N9" s="18" t="s">
        <v>449</v>
      </c>
      <c r="O9" s="18" t="s">
        <v>568</v>
      </c>
      <c r="P9" s="18">
        <v>9</v>
      </c>
      <c r="Q9" s="20" t="s">
        <v>447</v>
      </c>
    </row>
    <row r="10" spans="1:17" x14ac:dyDescent="0.2">
      <c r="A10" s="18" t="s">
        <v>389</v>
      </c>
      <c r="B10" s="18" t="s">
        <v>18</v>
      </c>
      <c r="C10" s="18">
        <v>2968</v>
      </c>
      <c r="D10" s="18">
        <v>0.53</v>
      </c>
      <c r="E10" s="18">
        <v>0.64</v>
      </c>
      <c r="F10" s="18">
        <v>0.18544246980382223</v>
      </c>
      <c r="G10" s="18" t="s">
        <v>599</v>
      </c>
      <c r="H10" s="18">
        <v>35.003489999999999</v>
      </c>
      <c r="I10" s="18">
        <v>35.003489999999999</v>
      </c>
      <c r="J10" s="18">
        <v>230</v>
      </c>
      <c r="K10" s="18">
        <v>7.0697479999999993E-2</v>
      </c>
      <c r="L10" s="18">
        <v>0.57999999999999996</v>
      </c>
      <c r="M10" s="18" t="s">
        <v>471</v>
      </c>
      <c r="N10" s="18" t="s">
        <v>472</v>
      </c>
      <c r="O10" s="18" t="s">
        <v>582</v>
      </c>
      <c r="P10" s="18">
        <v>168</v>
      </c>
      <c r="Q10" s="20" t="s">
        <v>452</v>
      </c>
    </row>
    <row r="11" spans="1:17" x14ac:dyDescent="0.2">
      <c r="A11" s="18" t="s">
        <v>390</v>
      </c>
      <c r="B11" s="18" t="s">
        <v>16</v>
      </c>
      <c r="C11" s="18">
        <v>4379</v>
      </c>
      <c r="D11" s="18">
        <v>0.62</v>
      </c>
      <c r="E11" s="18">
        <v>0.67</v>
      </c>
      <c r="F11" s="18">
        <v>7.7921682283405555E-2</v>
      </c>
      <c r="G11" s="18" t="s">
        <v>599</v>
      </c>
      <c r="H11" s="18">
        <v>32.370629999999998</v>
      </c>
      <c r="I11" s="18">
        <v>33.421019999999999</v>
      </c>
      <c r="J11" s="18">
        <v>190</v>
      </c>
      <c r="K11" s="18">
        <v>9.1834159999999998E-2</v>
      </c>
      <c r="L11" s="18">
        <v>0.56000000000000005</v>
      </c>
      <c r="M11" s="18" t="s">
        <v>222</v>
      </c>
      <c r="N11" s="18" t="s">
        <v>222</v>
      </c>
      <c r="O11" s="18" t="s">
        <v>513</v>
      </c>
      <c r="P11" s="18">
        <v>58</v>
      </c>
      <c r="Q11" s="20" t="s">
        <v>485</v>
      </c>
    </row>
    <row r="12" spans="1:17" x14ac:dyDescent="0.2">
      <c r="A12" s="18" t="s">
        <v>391</v>
      </c>
      <c r="B12" s="18" t="s">
        <v>43</v>
      </c>
      <c r="C12" s="18">
        <v>15586</v>
      </c>
      <c r="D12" s="18">
        <v>0.01</v>
      </c>
      <c r="E12" s="18">
        <v>0.02</v>
      </c>
      <c r="F12" s="18">
        <v>2.1191776791778579E-2</v>
      </c>
      <c r="G12" s="18" t="s">
        <v>599</v>
      </c>
      <c r="H12" s="18">
        <v>39.10698</v>
      </c>
      <c r="I12" s="18">
        <v>39.10698</v>
      </c>
      <c r="J12" s="18">
        <v>55</v>
      </c>
      <c r="K12" s="18">
        <v>1.27831E-2</v>
      </c>
      <c r="L12" s="18">
        <v>0.01</v>
      </c>
      <c r="M12" s="18" t="s">
        <v>444</v>
      </c>
      <c r="N12" s="18" t="s">
        <v>169</v>
      </c>
      <c r="O12" s="18" t="s">
        <v>504</v>
      </c>
      <c r="P12" s="18">
        <v>149</v>
      </c>
      <c r="Q12" s="20" t="s">
        <v>485</v>
      </c>
    </row>
    <row r="13" spans="1:17" x14ac:dyDescent="0.2">
      <c r="A13" s="18" t="s">
        <v>392</v>
      </c>
      <c r="B13" s="18" t="s">
        <v>53</v>
      </c>
      <c r="C13" s="18">
        <v>2418</v>
      </c>
      <c r="D13" s="18">
        <v>0.02</v>
      </c>
      <c r="E13" s="18">
        <v>0.04</v>
      </c>
      <c r="F13" s="18">
        <v>5.1847489666110635E-2</v>
      </c>
      <c r="G13" s="18" t="s">
        <v>446</v>
      </c>
      <c r="H13" s="18">
        <v>26.20806</v>
      </c>
      <c r="I13" s="18">
        <v>30.392469999999999</v>
      </c>
      <c r="J13" s="18">
        <v>69</v>
      </c>
      <c r="K13" s="18">
        <v>2.7813750000000002E-2</v>
      </c>
      <c r="L13" s="18">
        <v>0.06</v>
      </c>
      <c r="M13" s="18" t="s">
        <v>498</v>
      </c>
      <c r="N13" s="18" t="s">
        <v>456</v>
      </c>
      <c r="O13" s="18" t="s">
        <v>535</v>
      </c>
      <c r="P13" s="18">
        <v>1</v>
      </c>
      <c r="Q13" s="20" t="s">
        <v>475</v>
      </c>
    </row>
    <row r="14" spans="1:17" x14ac:dyDescent="0.2">
      <c r="A14" s="18" t="s">
        <v>393</v>
      </c>
      <c r="B14" s="18" t="s">
        <v>53</v>
      </c>
      <c r="C14" s="18">
        <v>13917</v>
      </c>
      <c r="D14" s="18">
        <v>0.25</v>
      </c>
      <c r="E14" s="18">
        <v>0.27</v>
      </c>
      <c r="F14" s="18">
        <v>3.4449226664280796E-2</v>
      </c>
      <c r="G14" s="18" t="s">
        <v>599</v>
      </c>
      <c r="H14" s="18">
        <v>22.316099999999999</v>
      </c>
      <c r="I14" s="18">
        <v>21.769590000000001</v>
      </c>
      <c r="J14" s="18">
        <v>65</v>
      </c>
      <c r="K14" s="18">
        <v>0.14796129999999999</v>
      </c>
      <c r="L14" s="18">
        <v>0.27</v>
      </c>
      <c r="M14" s="18" t="s">
        <v>498</v>
      </c>
      <c r="N14" s="18" t="s">
        <v>456</v>
      </c>
      <c r="O14" s="18" t="s">
        <v>535</v>
      </c>
      <c r="P14" s="18">
        <v>1645</v>
      </c>
      <c r="Q14" s="20" t="s">
        <v>475</v>
      </c>
    </row>
    <row r="15" spans="1:17" x14ac:dyDescent="0.2">
      <c r="A15" s="18" t="s">
        <v>394</v>
      </c>
      <c r="B15" s="18" t="s">
        <v>86</v>
      </c>
      <c r="C15" s="18">
        <v>11213</v>
      </c>
      <c r="D15" s="18">
        <v>0.08</v>
      </c>
      <c r="E15" s="18">
        <v>0.12</v>
      </c>
      <c r="F15" s="18">
        <v>2.3099975095140984E-2</v>
      </c>
      <c r="G15" s="18" t="s">
        <v>599</v>
      </c>
      <c r="H15" s="18">
        <v>27.733969999999999</v>
      </c>
      <c r="I15" s="18">
        <v>29.61552</v>
      </c>
      <c r="J15" s="18">
        <v>47.5</v>
      </c>
      <c r="K15" s="18">
        <v>5.9438339999999999E-2</v>
      </c>
      <c r="L15" s="18">
        <v>7.0000000000000007E-2</v>
      </c>
      <c r="M15" s="18" t="s">
        <v>439</v>
      </c>
      <c r="N15" s="18" t="s">
        <v>169</v>
      </c>
      <c r="O15" s="18" t="s">
        <v>561</v>
      </c>
      <c r="P15" s="18">
        <v>520</v>
      </c>
      <c r="Q15" s="20" t="s">
        <v>447</v>
      </c>
    </row>
    <row r="16" spans="1:17" x14ac:dyDescent="0.2">
      <c r="A16" s="18" t="s">
        <v>395</v>
      </c>
      <c r="B16" s="18" t="s">
        <v>86</v>
      </c>
      <c r="C16" s="18">
        <v>1459</v>
      </c>
      <c r="D16" s="18">
        <v>0.06</v>
      </c>
      <c r="E16" s="18">
        <v>0.09</v>
      </c>
      <c r="F16" s="18">
        <v>3.876465898775109E-2</v>
      </c>
      <c r="G16" s="18" t="s">
        <v>477</v>
      </c>
      <c r="H16" s="18">
        <v>33.885719999999999</v>
      </c>
      <c r="I16" s="18">
        <v>34.791379999999997</v>
      </c>
      <c r="J16" s="18">
        <v>45</v>
      </c>
      <c r="K16" s="18">
        <v>7.0201710000000001E-2</v>
      </c>
      <c r="L16" s="18">
        <v>0.03</v>
      </c>
      <c r="M16" s="18" t="s">
        <v>439</v>
      </c>
      <c r="N16" s="18" t="s">
        <v>169</v>
      </c>
      <c r="O16" s="18" t="s">
        <v>561</v>
      </c>
      <c r="P16" s="18">
        <v>31</v>
      </c>
      <c r="Q16" s="20" t="s">
        <v>447</v>
      </c>
    </row>
    <row r="17" spans="1:17" x14ac:dyDescent="0.2">
      <c r="A17" s="18" t="s">
        <v>398</v>
      </c>
      <c r="B17" s="18" t="s">
        <v>86</v>
      </c>
      <c r="C17" s="18">
        <v>5833</v>
      </c>
      <c r="E17" s="18">
        <v>0.05</v>
      </c>
      <c r="F17" s="18">
        <v>1.3863120186839186E-2</v>
      </c>
      <c r="G17" s="18" t="s">
        <v>122</v>
      </c>
      <c r="J17" s="18">
        <v>52.5</v>
      </c>
      <c r="L17" s="18">
        <v>0.03</v>
      </c>
      <c r="M17" s="18" t="s">
        <v>439</v>
      </c>
      <c r="N17" s="18" t="s">
        <v>169</v>
      </c>
      <c r="O17" s="18" t="s">
        <v>561</v>
      </c>
      <c r="P17" s="18">
        <v>10</v>
      </c>
      <c r="Q17" s="20" t="s">
        <v>447</v>
      </c>
    </row>
    <row r="18" spans="1:17" x14ac:dyDescent="0.2">
      <c r="A18" s="18" t="s">
        <v>397</v>
      </c>
      <c r="B18" s="18" t="s">
        <v>71</v>
      </c>
      <c r="C18" s="18">
        <v>506</v>
      </c>
      <c r="D18" s="18">
        <v>0.1</v>
      </c>
      <c r="E18" s="18">
        <v>0.25</v>
      </c>
      <c r="F18" s="18">
        <v>0.33367901194446076</v>
      </c>
      <c r="G18" s="18" t="s">
        <v>599</v>
      </c>
      <c r="H18" s="18">
        <v>31.36806</v>
      </c>
      <c r="I18" s="18">
        <v>31.36806</v>
      </c>
      <c r="J18" s="18">
        <v>155</v>
      </c>
      <c r="K18" s="18">
        <v>4.3646989999999997E-2</v>
      </c>
      <c r="L18" s="18">
        <v>0.2</v>
      </c>
      <c r="M18" s="18" t="s">
        <v>471</v>
      </c>
      <c r="N18" s="18" t="s">
        <v>472</v>
      </c>
      <c r="O18" s="18" t="s">
        <v>573</v>
      </c>
      <c r="P18" s="18">
        <v>5</v>
      </c>
      <c r="Q18" s="20" t="s">
        <v>447</v>
      </c>
    </row>
    <row r="19" spans="1:17" x14ac:dyDescent="0.2">
      <c r="A19" s="18" t="s">
        <v>399</v>
      </c>
      <c r="B19" s="18" t="s">
        <v>71</v>
      </c>
      <c r="C19" s="18">
        <v>344</v>
      </c>
      <c r="E19" s="18">
        <v>0.2</v>
      </c>
      <c r="F19" s="18">
        <v>0.46865109044208608</v>
      </c>
      <c r="G19" s="18" t="s">
        <v>122</v>
      </c>
      <c r="J19" s="18">
        <v>150</v>
      </c>
      <c r="L19" s="18">
        <v>0.13</v>
      </c>
      <c r="M19" s="18" t="s">
        <v>471</v>
      </c>
      <c r="N19" s="18" t="s">
        <v>472</v>
      </c>
      <c r="O19" s="18" t="s">
        <v>573</v>
      </c>
      <c r="P19" s="18">
        <v>10</v>
      </c>
      <c r="Q19" s="20" t="s">
        <v>447</v>
      </c>
    </row>
    <row r="20" spans="1:17" x14ac:dyDescent="0.2">
      <c r="A20" s="18" t="s">
        <v>400</v>
      </c>
      <c r="B20" s="18" t="s">
        <v>89</v>
      </c>
      <c r="C20" s="18">
        <v>468</v>
      </c>
      <c r="D20" s="18">
        <v>0.02</v>
      </c>
      <c r="E20" s="18">
        <v>0.05</v>
      </c>
      <c r="F20" s="18">
        <v>0.1092303585222912</v>
      </c>
      <c r="G20" s="18" t="s">
        <v>477</v>
      </c>
      <c r="H20" s="18">
        <v>50.278260000000003</v>
      </c>
      <c r="I20" s="18">
        <v>50.278260000000003</v>
      </c>
      <c r="J20" s="18">
        <v>340</v>
      </c>
      <c r="K20" s="18">
        <v>6.3544400000000003E-3</v>
      </c>
      <c r="L20" s="18">
        <v>0.04</v>
      </c>
      <c r="M20" s="18" t="s">
        <v>465</v>
      </c>
      <c r="N20" s="18" t="s">
        <v>466</v>
      </c>
      <c r="O20" s="18" t="s">
        <v>553</v>
      </c>
      <c r="P20" s="18">
        <v>2</v>
      </c>
      <c r="Q20" s="20" t="s">
        <v>452</v>
      </c>
    </row>
    <row r="21" spans="1:17" x14ac:dyDescent="0.2">
      <c r="A21" s="18" t="s">
        <v>401</v>
      </c>
      <c r="B21" s="18" t="s">
        <v>44</v>
      </c>
      <c r="C21" s="18">
        <v>20128</v>
      </c>
      <c r="D21" s="18">
        <v>2.68</v>
      </c>
      <c r="E21" s="18">
        <v>3.05</v>
      </c>
      <c r="F21" s="18">
        <v>0.19823860555255496</v>
      </c>
      <c r="G21" s="18" t="s">
        <v>616</v>
      </c>
      <c r="H21" s="18">
        <v>34.035060000000001</v>
      </c>
      <c r="I21" s="18">
        <v>34.035060000000001</v>
      </c>
      <c r="J21" s="18">
        <v>50</v>
      </c>
      <c r="K21" s="18">
        <v>0.33886509999999997</v>
      </c>
      <c r="L21" s="18">
        <v>2.85</v>
      </c>
      <c r="M21" s="18" t="s">
        <v>444</v>
      </c>
      <c r="N21" s="18" t="s">
        <v>234</v>
      </c>
      <c r="O21" s="18" t="s">
        <v>508</v>
      </c>
      <c r="P21" s="18">
        <v>1129</v>
      </c>
      <c r="Q21" s="20" t="s">
        <v>475</v>
      </c>
    </row>
    <row r="22" spans="1:17" x14ac:dyDescent="0.2">
      <c r="A22" s="18" t="s">
        <v>402</v>
      </c>
      <c r="B22" s="18" t="s">
        <v>44</v>
      </c>
      <c r="C22" s="18">
        <v>209</v>
      </c>
      <c r="E22" s="18">
        <v>0.01</v>
      </c>
      <c r="F22" s="18">
        <v>1.0237455454702431E-2</v>
      </c>
      <c r="G22" s="18" t="s">
        <v>477</v>
      </c>
      <c r="H22" s="18">
        <v>78.604110000000006</v>
      </c>
      <c r="I22" s="18">
        <v>78.604110000000006</v>
      </c>
      <c r="J22" s="18">
        <v>54</v>
      </c>
      <c r="K22" s="18">
        <v>7.0215659999999999E-3</v>
      </c>
      <c r="L22" s="18">
        <v>0.01</v>
      </c>
      <c r="M22" s="18" t="s">
        <v>444</v>
      </c>
      <c r="N22" s="18" t="s">
        <v>234</v>
      </c>
      <c r="O22" s="18" t="s">
        <v>508</v>
      </c>
      <c r="P22" s="18">
        <v>49</v>
      </c>
      <c r="Q22" s="20" t="s">
        <v>475</v>
      </c>
    </row>
    <row r="23" spans="1:17" x14ac:dyDescent="0.2">
      <c r="A23" s="18" t="s">
        <v>403</v>
      </c>
      <c r="B23" s="18" t="s">
        <v>32</v>
      </c>
      <c r="C23" s="18">
        <v>1801</v>
      </c>
      <c r="E23" s="18">
        <v>0.01</v>
      </c>
      <c r="F23" s="18">
        <v>8.6401843939613851E-2</v>
      </c>
      <c r="G23" s="18" t="s">
        <v>122</v>
      </c>
      <c r="J23" s="18">
        <v>137</v>
      </c>
      <c r="L23" s="18">
        <v>0.01</v>
      </c>
      <c r="M23" s="18" t="s">
        <v>444</v>
      </c>
      <c r="N23" s="18" t="s">
        <v>234</v>
      </c>
      <c r="O23" s="18" t="s">
        <v>445</v>
      </c>
      <c r="P23" s="18">
        <v>25</v>
      </c>
      <c r="Q23" s="20" t="s">
        <v>447</v>
      </c>
    </row>
    <row r="24" spans="1:17" x14ac:dyDescent="0.2">
      <c r="A24" s="18" t="s">
        <v>404</v>
      </c>
      <c r="B24" s="18" t="s">
        <v>112</v>
      </c>
      <c r="C24" s="18">
        <v>10384</v>
      </c>
      <c r="D24" s="18">
        <v>0.19</v>
      </c>
      <c r="E24" s="18">
        <v>0.24</v>
      </c>
      <c r="F24" s="18">
        <v>4.1360599494806125E-2</v>
      </c>
      <c r="G24" s="18" t="s">
        <v>599</v>
      </c>
      <c r="H24" s="18">
        <v>30.92793</v>
      </c>
      <c r="I24" s="18">
        <v>30.92793</v>
      </c>
      <c r="J24" s="18">
        <v>135</v>
      </c>
      <c r="K24" s="18">
        <v>4.5331879999999998E-2</v>
      </c>
      <c r="L24" s="18">
        <v>0.2</v>
      </c>
      <c r="M24" s="18" t="s">
        <v>448</v>
      </c>
      <c r="N24" s="18" t="s">
        <v>449</v>
      </c>
      <c r="O24" s="18" t="s">
        <v>511</v>
      </c>
      <c r="P24" s="18">
        <v>1432</v>
      </c>
      <c r="Q24" s="20" t="s">
        <v>447</v>
      </c>
    </row>
    <row r="25" spans="1:17" x14ac:dyDescent="0.2">
      <c r="A25" s="18" t="s">
        <v>405</v>
      </c>
      <c r="B25" s="18" t="s">
        <v>112</v>
      </c>
      <c r="C25" s="18">
        <v>12277</v>
      </c>
      <c r="D25" s="18">
        <v>0.08</v>
      </c>
      <c r="E25" s="18">
        <v>0.1</v>
      </c>
      <c r="F25" s="18">
        <v>3.4267210199645043E-2</v>
      </c>
      <c r="G25" s="18" t="s">
        <v>599</v>
      </c>
      <c r="H25" s="18">
        <v>33.162689999999998</v>
      </c>
      <c r="I25" s="18">
        <v>33.162689999999998</v>
      </c>
      <c r="J25" s="18">
        <v>140</v>
      </c>
      <c r="K25" s="18">
        <v>2.102157E-2</v>
      </c>
      <c r="L25" s="18">
        <v>0.09</v>
      </c>
      <c r="M25" s="18" t="s">
        <v>448</v>
      </c>
      <c r="N25" s="18" t="s">
        <v>449</v>
      </c>
      <c r="O25" s="18" t="s">
        <v>511</v>
      </c>
      <c r="P25" s="18">
        <v>324</v>
      </c>
      <c r="Q25" s="20" t="s">
        <v>447</v>
      </c>
    </row>
    <row r="26" spans="1:17" x14ac:dyDescent="0.2">
      <c r="A26" s="18" t="s">
        <v>406</v>
      </c>
      <c r="B26" s="18" t="s">
        <v>33</v>
      </c>
      <c r="C26" s="18">
        <v>1133</v>
      </c>
      <c r="D26" s="18">
        <v>0.6</v>
      </c>
      <c r="E26" s="18">
        <v>2.2000000000000002</v>
      </c>
      <c r="F26" s="18">
        <v>0.6105880056636066</v>
      </c>
      <c r="G26" s="18" t="s">
        <v>599</v>
      </c>
      <c r="H26" s="18">
        <v>27.82959</v>
      </c>
      <c r="I26" s="18">
        <v>27.82959</v>
      </c>
      <c r="J26" s="18">
        <v>340</v>
      </c>
      <c r="K26" s="18">
        <v>0.15595149999999999</v>
      </c>
      <c r="L26" s="18">
        <v>2.1</v>
      </c>
      <c r="M26" s="18" t="s">
        <v>479</v>
      </c>
      <c r="N26" s="18" t="s">
        <v>480</v>
      </c>
      <c r="O26" s="18" t="s">
        <v>598</v>
      </c>
      <c r="P26" s="18">
        <v>64</v>
      </c>
      <c r="Q26" s="20" t="s">
        <v>452</v>
      </c>
    </row>
    <row r="27" spans="1:17" x14ac:dyDescent="0.2">
      <c r="A27" s="18" t="s">
        <v>407</v>
      </c>
      <c r="B27" s="18" t="s">
        <v>33</v>
      </c>
      <c r="C27" s="18">
        <v>1560</v>
      </c>
      <c r="E27" s="18">
        <v>0.1</v>
      </c>
      <c r="F27" s="18">
        <v>0.27821425727446603</v>
      </c>
      <c r="G27" s="18" t="s">
        <v>122</v>
      </c>
      <c r="J27" s="18">
        <v>340</v>
      </c>
      <c r="L27" s="18">
        <v>0.05</v>
      </c>
      <c r="M27" s="18" t="s">
        <v>479</v>
      </c>
      <c r="N27" s="18" t="s">
        <v>480</v>
      </c>
      <c r="O27" s="18" t="s">
        <v>598</v>
      </c>
      <c r="P27" s="18">
        <v>12</v>
      </c>
      <c r="Q27" s="20" t="s">
        <v>452</v>
      </c>
    </row>
    <row r="28" spans="1:17" x14ac:dyDescent="0.2">
      <c r="A28" s="18" t="s">
        <v>408</v>
      </c>
      <c r="B28" s="18" t="s">
        <v>33</v>
      </c>
      <c r="C28" s="18">
        <v>492</v>
      </c>
      <c r="E28" s="18">
        <v>0.6</v>
      </c>
      <c r="F28" s="18">
        <v>0.54515064669098867</v>
      </c>
      <c r="G28" s="18" t="s">
        <v>122</v>
      </c>
      <c r="J28" s="18">
        <v>350</v>
      </c>
      <c r="L28" s="18">
        <v>0.1</v>
      </c>
      <c r="M28" s="18" t="s">
        <v>479</v>
      </c>
      <c r="N28" s="18" t="s">
        <v>480</v>
      </c>
      <c r="O28" s="18" t="s">
        <v>598</v>
      </c>
      <c r="P28" s="18">
        <v>2</v>
      </c>
      <c r="Q28" s="20" t="s">
        <v>452</v>
      </c>
    </row>
    <row r="29" spans="1:17" x14ac:dyDescent="0.2">
      <c r="A29" s="18" t="s">
        <v>409</v>
      </c>
      <c r="B29" s="18" t="s">
        <v>70</v>
      </c>
      <c r="C29" s="18">
        <v>667</v>
      </c>
      <c r="D29" s="18">
        <v>0.75</v>
      </c>
      <c r="E29" s="18">
        <v>0.95</v>
      </c>
      <c r="F29" s="18">
        <v>0.33815856939689087</v>
      </c>
      <c r="G29" s="18" t="s">
        <v>599</v>
      </c>
      <c r="H29" s="18">
        <v>24.97711</v>
      </c>
      <c r="I29" s="18">
        <v>25.892420000000001</v>
      </c>
      <c r="J29" s="18">
        <v>470</v>
      </c>
      <c r="K29" s="18">
        <v>6.1133350000000003E-2</v>
      </c>
      <c r="L29" s="18">
        <v>0.7</v>
      </c>
      <c r="M29" s="18" t="s">
        <v>471</v>
      </c>
      <c r="N29" s="18" t="s">
        <v>472</v>
      </c>
      <c r="O29" s="18" t="s">
        <v>554</v>
      </c>
      <c r="P29" s="18">
        <v>73</v>
      </c>
      <c r="Q29" s="20" t="s">
        <v>447</v>
      </c>
    </row>
    <row r="30" spans="1:17" x14ac:dyDescent="0.2">
      <c r="A30" s="18" t="s">
        <v>410</v>
      </c>
      <c r="B30" s="18" t="s">
        <v>70</v>
      </c>
      <c r="C30" s="18">
        <v>256</v>
      </c>
      <c r="E30" s="18">
        <v>0.05</v>
      </c>
      <c r="F30" s="18">
        <v>0.37321573729787372</v>
      </c>
      <c r="G30" s="18" t="s">
        <v>122</v>
      </c>
      <c r="J30" s="18">
        <v>515</v>
      </c>
      <c r="L30" s="18">
        <v>0.03</v>
      </c>
      <c r="M30" s="18" t="s">
        <v>471</v>
      </c>
      <c r="N30" s="18" t="s">
        <v>472</v>
      </c>
      <c r="O30" s="18" t="s">
        <v>554</v>
      </c>
      <c r="P30" s="18">
        <v>8</v>
      </c>
      <c r="Q30" s="20" t="s">
        <v>447</v>
      </c>
    </row>
    <row r="31" spans="1:17" x14ac:dyDescent="0.2">
      <c r="A31" s="18" t="s">
        <v>411</v>
      </c>
      <c r="B31" s="18" t="s">
        <v>93</v>
      </c>
      <c r="C31" s="18">
        <v>1737</v>
      </c>
      <c r="E31" s="18">
        <v>0.01</v>
      </c>
      <c r="F31" s="18">
        <v>6.2903517956024058E-2</v>
      </c>
      <c r="G31" s="18" t="s">
        <v>122</v>
      </c>
      <c r="J31" s="18">
        <v>270</v>
      </c>
      <c r="L31" s="18">
        <v>0.01</v>
      </c>
      <c r="M31" s="18" t="s">
        <v>465</v>
      </c>
      <c r="N31" s="18" t="s">
        <v>466</v>
      </c>
      <c r="O31" s="18" t="s">
        <v>575</v>
      </c>
      <c r="P31" s="18">
        <v>6</v>
      </c>
      <c r="Q31" s="20" t="s">
        <v>443</v>
      </c>
    </row>
    <row r="32" spans="1:17" x14ac:dyDescent="0.2">
      <c r="A32" s="18" t="s">
        <v>412</v>
      </c>
      <c r="B32" s="18" t="s">
        <v>64</v>
      </c>
      <c r="C32" s="18">
        <v>9191</v>
      </c>
      <c r="D32" s="18">
        <v>1.47</v>
      </c>
      <c r="E32" s="18">
        <v>1.59</v>
      </c>
      <c r="F32" s="18">
        <v>7.8536414304672814E-2</v>
      </c>
      <c r="G32" s="18" t="s">
        <v>599</v>
      </c>
      <c r="H32" s="18">
        <v>21.399889999999999</v>
      </c>
      <c r="I32" s="18">
        <v>21.399889999999999</v>
      </c>
      <c r="J32" s="18">
        <v>95</v>
      </c>
      <c r="K32" s="18">
        <v>0.39078679999999999</v>
      </c>
      <c r="L32" s="18">
        <v>1.5</v>
      </c>
      <c r="M32" s="18" t="s">
        <v>455</v>
      </c>
      <c r="N32" s="18" t="s">
        <v>456</v>
      </c>
      <c r="O32" s="18" t="s">
        <v>531</v>
      </c>
      <c r="P32" s="18">
        <v>3898</v>
      </c>
      <c r="Q32" s="20" t="s">
        <v>475</v>
      </c>
    </row>
    <row r="33" spans="1:17" x14ac:dyDescent="0.2">
      <c r="A33" s="18" t="s">
        <v>413</v>
      </c>
      <c r="B33" s="18" t="s">
        <v>64</v>
      </c>
      <c r="C33" s="18">
        <v>212</v>
      </c>
      <c r="D33" s="18">
        <v>2.79</v>
      </c>
      <c r="E33" s="18">
        <v>3</v>
      </c>
      <c r="F33" s="18">
        <v>0.15739522952610938</v>
      </c>
      <c r="G33" s="18" t="s">
        <v>477</v>
      </c>
      <c r="H33" s="18">
        <v>21.444420000000001</v>
      </c>
      <c r="I33" s="18">
        <v>25.313980000000001</v>
      </c>
      <c r="J33" s="18">
        <v>91</v>
      </c>
      <c r="K33" s="18">
        <v>0.82587270000000002</v>
      </c>
      <c r="L33" s="18">
        <v>2.48</v>
      </c>
      <c r="M33" s="18" t="s">
        <v>455</v>
      </c>
      <c r="N33" s="18" t="s">
        <v>456</v>
      </c>
      <c r="O33" s="18" t="s">
        <v>531</v>
      </c>
      <c r="P33" s="18">
        <v>54</v>
      </c>
      <c r="Q33" s="20" t="s">
        <v>475</v>
      </c>
    </row>
    <row r="34" spans="1:17" x14ac:dyDescent="0.2">
      <c r="A34" s="18" t="s">
        <v>414</v>
      </c>
      <c r="B34" s="18" t="s">
        <v>40</v>
      </c>
      <c r="C34" s="18">
        <v>2317</v>
      </c>
      <c r="E34" s="18">
        <v>0.05</v>
      </c>
      <c r="G34" s="18" t="s">
        <v>122</v>
      </c>
      <c r="J34" s="18">
        <v>75</v>
      </c>
      <c r="L34" s="18">
        <v>0.01</v>
      </c>
      <c r="M34" s="18" t="s">
        <v>448</v>
      </c>
      <c r="N34" s="18" t="s">
        <v>449</v>
      </c>
      <c r="O34" s="18" t="s">
        <v>520</v>
      </c>
      <c r="P34" s="18">
        <v>7</v>
      </c>
      <c r="Q34" s="20" t="s">
        <v>447</v>
      </c>
    </row>
    <row r="35" spans="1:17" x14ac:dyDescent="0.2">
      <c r="A35" s="18" t="s">
        <v>415</v>
      </c>
      <c r="B35" s="18" t="s">
        <v>106</v>
      </c>
      <c r="C35" s="18">
        <v>6139</v>
      </c>
      <c r="D35" s="18">
        <v>0.48</v>
      </c>
      <c r="E35" s="18">
        <v>0.5</v>
      </c>
      <c r="F35" s="18">
        <v>2.4713320043039735E-2</v>
      </c>
      <c r="G35" s="18" t="s">
        <v>599</v>
      </c>
      <c r="H35" s="18">
        <v>31.078779999999998</v>
      </c>
      <c r="I35" s="18">
        <v>31.078779999999998</v>
      </c>
      <c r="J35" s="18">
        <v>290</v>
      </c>
      <c r="K35" s="18">
        <v>5.3188890000000003E-2</v>
      </c>
      <c r="L35" s="18">
        <v>0.5</v>
      </c>
      <c r="M35" s="18" t="s">
        <v>444</v>
      </c>
      <c r="N35" s="18" t="s">
        <v>234</v>
      </c>
      <c r="O35" s="18" t="s">
        <v>606</v>
      </c>
      <c r="P35" s="18">
        <v>1433</v>
      </c>
      <c r="Q35" s="20" t="s">
        <v>565</v>
      </c>
    </row>
    <row r="36" spans="1:17" x14ac:dyDescent="0.2">
      <c r="A36" s="18" t="s">
        <v>416</v>
      </c>
      <c r="B36" s="18" t="s">
        <v>106</v>
      </c>
      <c r="C36" s="18">
        <v>1154</v>
      </c>
      <c r="E36" s="18">
        <v>0.02</v>
      </c>
      <c r="F36" s="18">
        <v>2.4186239013277416E-2</v>
      </c>
      <c r="G36" s="18" t="s">
        <v>477</v>
      </c>
      <c r="H36" s="18">
        <v>60.550359999999998</v>
      </c>
      <c r="I36" s="18">
        <v>60.550359999999998</v>
      </c>
      <c r="J36" s="18">
        <v>315</v>
      </c>
      <c r="K36" s="18">
        <v>3.2182220000000002E-3</v>
      </c>
      <c r="L36" s="18">
        <v>0.01</v>
      </c>
      <c r="M36" s="18" t="s">
        <v>444</v>
      </c>
      <c r="N36" s="18" t="s">
        <v>234</v>
      </c>
      <c r="O36" s="18" t="s">
        <v>606</v>
      </c>
      <c r="P36" s="18">
        <v>35</v>
      </c>
      <c r="Q36" s="20" t="s">
        <v>565</v>
      </c>
    </row>
    <row r="37" spans="1:17" x14ac:dyDescent="0.2">
      <c r="A37" s="18" t="s">
        <v>417</v>
      </c>
      <c r="B37" s="18" t="s">
        <v>42</v>
      </c>
      <c r="C37" s="18">
        <v>9204</v>
      </c>
      <c r="E37" s="18">
        <v>0.01</v>
      </c>
      <c r="F37" s="18">
        <v>2.8862846991184948E-2</v>
      </c>
      <c r="G37" s="18" t="s">
        <v>122</v>
      </c>
      <c r="J37" s="18">
        <v>95</v>
      </c>
      <c r="L37" s="18">
        <v>0.01</v>
      </c>
      <c r="M37" s="18" t="s">
        <v>448</v>
      </c>
      <c r="N37" s="18" t="s">
        <v>449</v>
      </c>
      <c r="O37" s="18" t="s">
        <v>506</v>
      </c>
      <c r="P37" s="18">
        <v>15</v>
      </c>
      <c r="Q37" s="20" t="s">
        <v>447</v>
      </c>
    </row>
    <row r="38" spans="1:17" x14ac:dyDescent="0.2">
      <c r="A38" s="18" t="s">
        <v>418</v>
      </c>
      <c r="B38" s="18" t="s">
        <v>36</v>
      </c>
      <c r="C38" s="18">
        <v>7468</v>
      </c>
      <c r="E38" s="18">
        <v>0.05</v>
      </c>
      <c r="G38" s="18" t="s">
        <v>122</v>
      </c>
      <c r="J38" s="18">
        <v>90</v>
      </c>
      <c r="L38" s="18">
        <v>0.04</v>
      </c>
      <c r="M38" s="18" t="s">
        <v>461</v>
      </c>
      <c r="N38" s="18" t="s">
        <v>461</v>
      </c>
      <c r="O38" s="18" t="s">
        <v>574</v>
      </c>
      <c r="P38" s="18">
        <v>5</v>
      </c>
      <c r="Q38" s="20" t="s">
        <v>447</v>
      </c>
    </row>
    <row r="39" spans="1:17" x14ac:dyDescent="0.2">
      <c r="A39" s="18" t="s">
        <v>419</v>
      </c>
      <c r="B39" s="18" t="s">
        <v>88</v>
      </c>
      <c r="C39" s="18">
        <v>715</v>
      </c>
      <c r="E39" s="18">
        <v>0.03</v>
      </c>
      <c r="F39" s="18">
        <v>2.6275206066024365E-2</v>
      </c>
      <c r="G39" s="18" t="s">
        <v>122</v>
      </c>
      <c r="J39" s="18">
        <v>139</v>
      </c>
      <c r="L39" s="18">
        <v>0.04</v>
      </c>
      <c r="M39" s="18" t="s">
        <v>465</v>
      </c>
      <c r="N39" s="18" t="s">
        <v>466</v>
      </c>
      <c r="O39" s="18" t="s">
        <v>605</v>
      </c>
      <c r="P39" s="18">
        <v>1</v>
      </c>
      <c r="Q39" s="20" t="s">
        <v>485</v>
      </c>
    </row>
    <row r="40" spans="1:17" x14ac:dyDescent="0.2">
      <c r="A40" s="18" t="s">
        <v>420</v>
      </c>
      <c r="B40" s="18" t="s">
        <v>14</v>
      </c>
      <c r="C40" s="18">
        <v>486</v>
      </c>
      <c r="D40" s="18">
        <v>0.01</v>
      </c>
      <c r="E40" s="18">
        <v>0.12</v>
      </c>
      <c r="F40" s="18">
        <v>0.11135011717249414</v>
      </c>
      <c r="G40" s="18" t="s">
        <v>446</v>
      </c>
      <c r="H40" s="18">
        <v>33.654910000000001</v>
      </c>
      <c r="I40" s="18">
        <v>33.654910000000001</v>
      </c>
      <c r="J40" s="18">
        <v>78</v>
      </c>
      <c r="K40" s="18">
        <v>5.3008039999999999E-2</v>
      </c>
      <c r="L40" s="18">
        <v>0.12</v>
      </c>
      <c r="M40" s="18" t="s">
        <v>444</v>
      </c>
      <c r="N40" s="18" t="s">
        <v>234</v>
      </c>
      <c r="O40" s="18" t="s">
        <v>591</v>
      </c>
      <c r="P40" s="18">
        <v>2</v>
      </c>
      <c r="Q40" s="20" t="s">
        <v>593</v>
      </c>
    </row>
    <row r="41" spans="1:17" x14ac:dyDescent="0.2">
      <c r="A41" s="18" t="s">
        <v>421</v>
      </c>
      <c r="B41" s="18" t="s">
        <v>14</v>
      </c>
      <c r="C41" s="18">
        <v>8143</v>
      </c>
      <c r="E41" s="18">
        <v>0.01</v>
      </c>
      <c r="F41" s="18">
        <v>1.4484705292832883E-2</v>
      </c>
      <c r="G41" s="18" t="s">
        <v>122</v>
      </c>
      <c r="J41" s="18">
        <v>85</v>
      </c>
      <c r="L41" s="18">
        <v>0.01</v>
      </c>
      <c r="M41" s="18" t="s">
        <v>444</v>
      </c>
      <c r="N41" s="18" t="s">
        <v>234</v>
      </c>
      <c r="O41" s="18" t="s">
        <v>591</v>
      </c>
      <c r="P41" s="18">
        <v>4</v>
      </c>
      <c r="Q41" s="20" t="s">
        <v>593</v>
      </c>
    </row>
    <row r="42" spans="1:17" x14ac:dyDescent="0.2">
      <c r="A42" s="18" t="s">
        <v>422</v>
      </c>
      <c r="B42" s="18" t="s">
        <v>95</v>
      </c>
      <c r="C42" s="18">
        <v>36577</v>
      </c>
      <c r="D42" s="18">
        <v>0.75</v>
      </c>
      <c r="E42" s="18">
        <v>0.77</v>
      </c>
      <c r="F42" s="18">
        <v>2.8276290827600498E-2</v>
      </c>
      <c r="G42" s="18" t="s">
        <v>599</v>
      </c>
      <c r="H42" s="18">
        <v>29.57591</v>
      </c>
      <c r="I42" s="18">
        <v>29.57591</v>
      </c>
      <c r="J42" s="18">
        <v>55</v>
      </c>
      <c r="K42" s="18">
        <v>0.28521600000000003</v>
      </c>
      <c r="L42" s="18">
        <v>0.75</v>
      </c>
      <c r="M42" s="18" t="s">
        <v>455</v>
      </c>
      <c r="N42" s="18" t="s">
        <v>456</v>
      </c>
      <c r="O42" s="18" t="s">
        <v>529</v>
      </c>
      <c r="P42" s="18">
        <v>9022</v>
      </c>
      <c r="Q42" s="20" t="s">
        <v>475</v>
      </c>
    </row>
    <row r="43" spans="1:17" x14ac:dyDescent="0.2">
      <c r="A43" s="18" t="s">
        <v>423</v>
      </c>
      <c r="B43" s="18" t="s">
        <v>95</v>
      </c>
      <c r="C43" s="18">
        <v>16834</v>
      </c>
      <c r="E43" s="18">
        <v>0.01</v>
      </c>
      <c r="F43" s="18">
        <v>1.107127212849306E-2</v>
      </c>
      <c r="G43" s="18" t="s">
        <v>122</v>
      </c>
      <c r="J43" s="18">
        <v>55</v>
      </c>
      <c r="L43" s="18">
        <v>0.01</v>
      </c>
      <c r="M43" s="18" t="s">
        <v>455</v>
      </c>
      <c r="N43" s="18" t="s">
        <v>456</v>
      </c>
      <c r="O43" s="18" t="s">
        <v>529</v>
      </c>
      <c r="P43" s="18">
        <v>353</v>
      </c>
      <c r="Q43" s="20" t="s">
        <v>475</v>
      </c>
    </row>
    <row r="44" spans="1:17" x14ac:dyDescent="0.2">
      <c r="A44" s="18" t="s">
        <v>424</v>
      </c>
      <c r="B44" s="18" t="s">
        <v>101</v>
      </c>
      <c r="C44" s="18">
        <v>20407</v>
      </c>
      <c r="E44" s="18">
        <v>0.01</v>
      </c>
      <c r="F44" s="18">
        <v>1.617771549092711E-2</v>
      </c>
      <c r="G44" s="18" t="s">
        <v>122</v>
      </c>
      <c r="J44" s="18">
        <v>170</v>
      </c>
      <c r="L44" s="18">
        <v>0.04</v>
      </c>
      <c r="M44" s="18" t="s">
        <v>498</v>
      </c>
      <c r="N44" s="18" t="s">
        <v>456</v>
      </c>
      <c r="O44" s="18" t="s">
        <v>560</v>
      </c>
      <c r="P44" s="18">
        <v>19</v>
      </c>
      <c r="Q44" s="20" t="s">
        <v>485</v>
      </c>
    </row>
    <row r="45" spans="1:17" x14ac:dyDescent="0.2">
      <c r="A45" s="18" t="s">
        <v>425</v>
      </c>
      <c r="B45" s="18" t="s">
        <v>65</v>
      </c>
      <c r="C45" s="18">
        <v>2146</v>
      </c>
      <c r="E45" s="18">
        <v>0.15</v>
      </c>
      <c r="F45" s="18">
        <v>0.21810317216567215</v>
      </c>
      <c r="G45" s="18" t="s">
        <v>122</v>
      </c>
      <c r="J45" s="18">
        <v>125</v>
      </c>
      <c r="L45" s="18">
        <v>0.04</v>
      </c>
      <c r="M45" s="18" t="s">
        <v>448</v>
      </c>
      <c r="N45" s="18" t="s">
        <v>449</v>
      </c>
      <c r="O45" s="18" t="s">
        <v>450</v>
      </c>
      <c r="P45" s="18">
        <v>11</v>
      </c>
      <c r="Q45" s="20" t="s">
        <v>452</v>
      </c>
    </row>
    <row r="46" spans="1:17" x14ac:dyDescent="0.2">
      <c r="A46" s="18" t="s">
        <v>426</v>
      </c>
      <c r="B46" s="18" t="s">
        <v>65</v>
      </c>
      <c r="C46" s="18">
        <v>1087</v>
      </c>
      <c r="E46" s="18">
        <v>0.1</v>
      </c>
      <c r="F46" s="18">
        <v>0.17431648046815632</v>
      </c>
      <c r="G46" s="18" t="s">
        <v>122</v>
      </c>
      <c r="J46" s="18">
        <v>130</v>
      </c>
      <c r="L46" s="18">
        <v>0.38</v>
      </c>
      <c r="M46" s="18" t="s">
        <v>448</v>
      </c>
      <c r="N46" s="18" t="s">
        <v>449</v>
      </c>
      <c r="O46" s="18" t="s">
        <v>450</v>
      </c>
      <c r="P46" s="18">
        <v>6</v>
      </c>
      <c r="Q46" s="20" t="s">
        <v>452</v>
      </c>
    </row>
    <row r="47" spans="1:17" x14ac:dyDescent="0.2">
      <c r="A47" s="18" t="s">
        <v>427</v>
      </c>
      <c r="B47" s="18" t="s">
        <v>294</v>
      </c>
      <c r="C47" s="18">
        <v>269</v>
      </c>
      <c r="E47" s="18">
        <v>0.05</v>
      </c>
      <c r="G47" s="18" t="s">
        <v>122</v>
      </c>
      <c r="J47" s="18">
        <v>450</v>
      </c>
      <c r="L47" s="18">
        <v>0.05</v>
      </c>
      <c r="M47" s="18" t="s">
        <v>555</v>
      </c>
      <c r="N47" s="18" t="s">
        <v>449</v>
      </c>
      <c r="O47" s="18" t="s">
        <v>614</v>
      </c>
      <c r="P47" s="18">
        <v>8</v>
      </c>
      <c r="Q47" s="20" t="s">
        <v>452</v>
      </c>
    </row>
    <row r="48" spans="1:17" x14ac:dyDescent="0.2">
      <c r="A48" s="18" t="s">
        <v>428</v>
      </c>
      <c r="B48" s="18" t="s">
        <v>94</v>
      </c>
      <c r="C48" s="18">
        <v>264</v>
      </c>
      <c r="D48" s="18">
        <v>0.27</v>
      </c>
      <c r="E48" s="18">
        <v>0.3</v>
      </c>
      <c r="F48" s="18">
        <v>5.502527750397268E-2</v>
      </c>
      <c r="G48" s="18" t="s">
        <v>446</v>
      </c>
      <c r="H48" s="18">
        <v>42.006540000000001</v>
      </c>
      <c r="I48" s="18">
        <v>46.721580000000003</v>
      </c>
      <c r="J48" s="18">
        <v>155</v>
      </c>
      <c r="K48" s="18">
        <v>5.0155320000000003E-2</v>
      </c>
      <c r="L48" s="18">
        <v>0.22</v>
      </c>
      <c r="M48" s="18" t="s">
        <v>444</v>
      </c>
      <c r="N48" s="18" t="s">
        <v>234</v>
      </c>
      <c r="O48" s="18" t="s">
        <v>580</v>
      </c>
      <c r="P48" s="18">
        <v>21</v>
      </c>
      <c r="Q48" s="20" t="s">
        <v>452</v>
      </c>
    </row>
    <row r="49" spans="1:17" x14ac:dyDescent="0.2">
      <c r="A49" s="18" t="s">
        <v>429</v>
      </c>
      <c r="B49" s="18" t="s">
        <v>94</v>
      </c>
      <c r="C49" s="18">
        <v>2334</v>
      </c>
      <c r="E49" s="18">
        <v>0.01</v>
      </c>
      <c r="G49" s="18" t="s">
        <v>122</v>
      </c>
      <c r="J49" s="18">
        <v>162.5</v>
      </c>
      <c r="L49" s="18">
        <v>0.02</v>
      </c>
      <c r="M49" s="18" t="s">
        <v>444</v>
      </c>
      <c r="N49" s="18" t="s">
        <v>234</v>
      </c>
      <c r="O49" s="18" t="s">
        <v>580</v>
      </c>
      <c r="P49" s="18">
        <v>1</v>
      </c>
      <c r="Q49" s="20" t="s">
        <v>452</v>
      </c>
    </row>
    <row r="50" spans="1:17" x14ac:dyDescent="0.2">
      <c r="A50" s="18" t="s">
        <v>430</v>
      </c>
      <c r="B50" s="18" t="s">
        <v>63</v>
      </c>
      <c r="C50" s="18">
        <v>2560</v>
      </c>
      <c r="D50" s="18">
        <v>0.25</v>
      </c>
      <c r="E50" s="18">
        <v>0.35</v>
      </c>
      <c r="F50" s="18">
        <v>0.12730109622268654</v>
      </c>
      <c r="G50" s="18" t="s">
        <v>599</v>
      </c>
      <c r="H50" s="18">
        <v>19.430579999999999</v>
      </c>
      <c r="I50" s="18">
        <v>19.430579999999999</v>
      </c>
      <c r="J50" s="18">
        <v>77.5</v>
      </c>
      <c r="K50" s="18">
        <v>0.1302652</v>
      </c>
      <c r="L50" s="18">
        <v>0.25</v>
      </c>
      <c r="M50" s="18" t="s">
        <v>461</v>
      </c>
      <c r="N50" s="18" t="s">
        <v>461</v>
      </c>
      <c r="O50" s="18" t="s">
        <v>494</v>
      </c>
      <c r="P50" s="18">
        <v>487</v>
      </c>
      <c r="Q50" s="20" t="s">
        <v>443</v>
      </c>
    </row>
    <row r="51" spans="1:17" x14ac:dyDescent="0.2">
      <c r="A51" s="18" t="s">
        <v>431</v>
      </c>
      <c r="B51" s="18" t="s">
        <v>63</v>
      </c>
      <c r="C51" s="18">
        <v>3891</v>
      </c>
      <c r="E51" s="18">
        <v>0.05</v>
      </c>
      <c r="G51" s="18" t="s">
        <v>122</v>
      </c>
      <c r="J51" s="18">
        <v>80</v>
      </c>
      <c r="L51" s="18">
        <v>0.03</v>
      </c>
      <c r="M51" s="18" t="s">
        <v>461</v>
      </c>
      <c r="N51" s="18" t="s">
        <v>461</v>
      </c>
      <c r="O51" s="18" t="s">
        <v>494</v>
      </c>
      <c r="P51" s="18">
        <v>6</v>
      </c>
      <c r="Q51" s="20" t="s">
        <v>443</v>
      </c>
    </row>
    <row r="52" spans="1:17" x14ac:dyDescent="0.2">
      <c r="A52" s="18" t="s">
        <v>432</v>
      </c>
      <c r="B52" s="18" t="s">
        <v>114</v>
      </c>
      <c r="C52" s="18">
        <v>517</v>
      </c>
      <c r="E52" s="18">
        <v>0.12</v>
      </c>
      <c r="G52" s="18" t="s">
        <v>477</v>
      </c>
      <c r="H52" s="18">
        <v>52.476419999999997</v>
      </c>
      <c r="I52" s="18">
        <v>66.784760000000006</v>
      </c>
      <c r="J52" s="18">
        <v>195</v>
      </c>
      <c r="K52" s="18">
        <v>2.634742E-2</v>
      </c>
      <c r="L52" s="18">
        <v>0.34</v>
      </c>
      <c r="M52" s="18" t="s">
        <v>444</v>
      </c>
      <c r="N52" s="18" t="s">
        <v>234</v>
      </c>
      <c r="O52" s="18" t="s">
        <v>546</v>
      </c>
      <c r="P52" s="18">
        <v>3</v>
      </c>
      <c r="Q52" s="20" t="s">
        <v>475</v>
      </c>
    </row>
    <row r="53" spans="1:17" x14ac:dyDescent="0.2">
      <c r="A53" s="18" t="s">
        <v>433</v>
      </c>
      <c r="B53" s="18" t="s">
        <v>52</v>
      </c>
      <c r="C53" s="18">
        <v>122</v>
      </c>
      <c r="E53" s="18">
        <v>7.0000000000000007E-2</v>
      </c>
      <c r="F53" s="18">
        <v>0.21187724760661558</v>
      </c>
      <c r="G53" s="18" t="s">
        <v>477</v>
      </c>
      <c r="H53" s="18">
        <v>80.133889999999994</v>
      </c>
      <c r="I53" s="18">
        <v>61.180810000000001</v>
      </c>
      <c r="J53" s="18">
        <v>215</v>
      </c>
      <c r="K53" s="18">
        <v>7.8442110000000002E-3</v>
      </c>
      <c r="L53" s="18">
        <v>0.04</v>
      </c>
      <c r="M53" s="18" t="s">
        <v>471</v>
      </c>
      <c r="N53" s="18" t="s">
        <v>472</v>
      </c>
      <c r="O53" s="18" t="s">
        <v>502</v>
      </c>
      <c r="P53" s="18">
        <v>2</v>
      </c>
      <c r="Q53" s="20" t="s">
        <v>452</v>
      </c>
    </row>
    <row r="54" spans="1:17" x14ac:dyDescent="0.2">
      <c r="A54" s="18" t="s">
        <v>434</v>
      </c>
      <c r="B54" s="18" t="s">
        <v>21</v>
      </c>
      <c r="C54" s="18">
        <v>2537</v>
      </c>
      <c r="D54" s="18">
        <v>0.4</v>
      </c>
      <c r="E54" s="18">
        <v>0.49</v>
      </c>
      <c r="F54" s="18">
        <v>5.4836016353658867E-2</v>
      </c>
      <c r="G54" s="18" t="s">
        <v>446</v>
      </c>
      <c r="H54" s="18">
        <v>21.363340000000001</v>
      </c>
      <c r="I54" s="18">
        <v>21.363340000000001</v>
      </c>
      <c r="J54" s="18">
        <v>51</v>
      </c>
      <c r="K54" s="18">
        <v>0.26169350000000002</v>
      </c>
      <c r="L54" s="18">
        <v>0.44</v>
      </c>
      <c r="M54" s="18" t="s">
        <v>439</v>
      </c>
      <c r="N54" s="18" t="s">
        <v>169</v>
      </c>
      <c r="O54" s="18" t="s">
        <v>440</v>
      </c>
      <c r="P54" s="18">
        <v>319</v>
      </c>
      <c r="Q54" s="20" t="s">
        <v>443</v>
      </c>
    </row>
  </sheetData>
  <autoFilter ref="A1:Q1" xr:uid="{00000000-0009-0000-0000-000006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Comparison</vt:lpstr>
      <vt:lpstr>Strategy Document</vt:lpstr>
      <vt:lpstr>Customed Covered_C Equity (fix)</vt:lpstr>
      <vt:lpstr>Industry Analysis</vt:lpstr>
      <vt:lpstr>Customed Covered_C Option (fix)</vt:lpstr>
      <vt:lpstr>ETF - ZDY (fix)</vt:lpstr>
      <vt:lpstr>Covered Call ETF - ZWH (fix)</vt:lpstr>
      <vt:lpstr>ZWH - Call Option (fix)</vt:lpstr>
      <vt:lpstr>Compare - ZDY&amp;ZWH (fix)</vt:lpstr>
      <vt:lpstr>Compare - ZDY&amp;ZWH</vt:lpstr>
      <vt:lpstr>ETF - ZDY</vt:lpstr>
      <vt:lpstr>Covered Call ETF - ZWH</vt:lpstr>
      <vt:lpstr>ZWH - Call Option</vt:lpstr>
      <vt:lpstr>Customed Covered_C Option</vt:lpstr>
      <vt:lpstr>ZDY-Characteristics</vt:lpstr>
      <vt:lpstr>ZDY-Scenarios</vt:lpstr>
      <vt:lpstr>ZDY-Tracking Error</vt:lpstr>
      <vt:lpstr>ZDY-Performance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mlab_3</dc:creator>
  <cp:lastModifiedBy>Microsoft Office User</cp:lastModifiedBy>
  <dcterms:created xsi:type="dcterms:W3CDTF">2022-05-20T17:04:17Z</dcterms:created>
  <dcterms:modified xsi:type="dcterms:W3CDTF">2022-06-22T03:05:17Z</dcterms:modified>
</cp:coreProperties>
</file>