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1 FMADM" sheetId="3" r:id="rId6"/>
  </sheets>
  <definedNames/>
  <calcPr/>
</workbook>
</file>

<file path=xl/sharedStrings.xml><?xml version="1.0" encoding="utf-8"?>
<sst xmlns="http://schemas.openxmlformats.org/spreadsheetml/2006/main" count="347" uniqueCount="113">
  <si>
    <t>Simulasi Fuzzy WP</t>
  </si>
  <si>
    <t>Kriteria:</t>
  </si>
  <si>
    <t>Bobot</t>
  </si>
  <si>
    <t xml:space="preserve">Perbaikan bobot </t>
  </si>
  <si>
    <t>Usia</t>
  </si>
  <si>
    <t>semakin kecil semakin baik</t>
  </si>
  <si>
    <t>C1</t>
  </si>
  <si>
    <t>W1</t>
  </si>
  <si>
    <t>Pangkat/golru</t>
  </si>
  <si>
    <t>semakin tinggi semakin baik</t>
  </si>
  <si>
    <t>C2</t>
  </si>
  <si>
    <t>W2</t>
  </si>
  <si>
    <t>Hukuman Disiplin</t>
  </si>
  <si>
    <t>dalam 5 tahun terakhir tidak ada semakin baik</t>
  </si>
  <si>
    <t>C3</t>
  </si>
  <si>
    <t>W3</t>
  </si>
  <si>
    <t>SKP</t>
  </si>
  <si>
    <t>C4</t>
  </si>
  <si>
    <t>W4</t>
  </si>
  <si>
    <t>Jabatan</t>
  </si>
  <si>
    <t>C5</t>
  </si>
  <si>
    <t>W5</t>
  </si>
  <si>
    <t>Pendidikan Terakhir</t>
  </si>
  <si>
    <t>C6</t>
  </si>
  <si>
    <t>W6</t>
  </si>
  <si>
    <t>Kriteria</t>
  </si>
  <si>
    <t>rentang nilai</t>
  </si>
  <si>
    <t>Skor</t>
  </si>
  <si>
    <t>30-35</t>
  </si>
  <si>
    <t>36-40</t>
  </si>
  <si>
    <t>40-45</t>
  </si>
  <si>
    <t>A1</t>
  </si>
  <si>
    <t>III/b</t>
  </si>
  <si>
    <t>HD5</t>
  </si>
  <si>
    <t>B</t>
  </si>
  <si>
    <t>P</t>
  </si>
  <si>
    <t>S1</t>
  </si>
  <si>
    <t>46-50</t>
  </si>
  <si>
    <t>A2</t>
  </si>
  <si>
    <t>E4A</t>
  </si>
  <si>
    <t>51-56</t>
  </si>
  <si>
    <t>A3</t>
  </si>
  <si>
    <t>III/c</t>
  </si>
  <si>
    <t>HD3</t>
  </si>
  <si>
    <t>E3A</t>
  </si>
  <si>
    <t>A4</t>
  </si>
  <si>
    <t>III/d</t>
  </si>
  <si>
    <t>HD4</t>
  </si>
  <si>
    <t>E4B</t>
  </si>
  <si>
    <t>A5</t>
  </si>
  <si>
    <t>IV/a</t>
  </si>
  <si>
    <t>Skor setelah di konversi</t>
  </si>
  <si>
    <t>Tidak ada HD dalam 5 tahun terakhir(HD5)</t>
  </si>
  <si>
    <t>Tidak ada HD dalam 4 tahun terakhir(HD4)</t>
  </si>
  <si>
    <t>Tidak ada HD dalam 3 tahun terakhir(HD3)</t>
  </si>
  <si>
    <t>Tidak ada HD dalam 2 tahun terakhir(HD2)</t>
  </si>
  <si>
    <t>Tidak ada HD dalam 1 tahun terakhir(HD1)</t>
  </si>
  <si>
    <t>Hitung Vektor S</t>
  </si>
  <si>
    <t>Sangat baik (SB)</t>
  </si>
  <si>
    <t>Baik(B)</t>
  </si>
  <si>
    <t>A1 =</t>
  </si>
  <si>
    <t>=</t>
  </si>
  <si>
    <t>Cukup(C)</t>
  </si>
  <si>
    <t>A2 =</t>
  </si>
  <si>
    <t>Kurang(K)</t>
  </si>
  <si>
    <t>A3 =</t>
  </si>
  <si>
    <t>Sangat Kurang(SK)</t>
  </si>
  <si>
    <t>A4 =</t>
  </si>
  <si>
    <t>A5 =</t>
  </si>
  <si>
    <t>Eselon III.a(E3A)</t>
  </si>
  <si>
    <t>Eselon III.b(E3B)</t>
  </si>
  <si>
    <t>Hitung Vektor V</t>
  </si>
  <si>
    <t>Eselon IV.a(E4A)</t>
  </si>
  <si>
    <t>Eselon IV.b(E4B)</t>
  </si>
  <si>
    <t>Pelaksana(P)</t>
  </si>
  <si>
    <t>S3</t>
  </si>
  <si>
    <t>S2</t>
  </si>
  <si>
    <t>D3</t>
  </si>
  <si>
    <t>Perangkingan</t>
  </si>
  <si>
    <t>SMA</t>
  </si>
  <si>
    <t xml:space="preserve">nilai </t>
  </si>
  <si>
    <t>ranking</t>
  </si>
  <si>
    <t>Sangat Rendah</t>
  </si>
  <si>
    <t>Rendah</t>
  </si>
  <si>
    <t>Cukup</t>
  </si>
  <si>
    <t>Tinggi</t>
  </si>
  <si>
    <t>Sangat Tinggi</t>
  </si>
  <si>
    <t>menghitung derajat keanggotaan</t>
  </si>
  <si>
    <t>Alternatif</t>
  </si>
  <si>
    <t>nilai</t>
  </si>
  <si>
    <t>Himpunan fuzzy</t>
  </si>
  <si>
    <t>SR</t>
  </si>
  <si>
    <t xml:space="preserve">A5 </t>
  </si>
  <si>
    <t>X&lt;0</t>
  </si>
  <si>
    <t>0&lt;=x&lt;=0.25</t>
  </si>
  <si>
    <t>X&gt;=0.25</t>
  </si>
  <si>
    <t>0.25&lt;=x&lt;=0.50</t>
  </si>
  <si>
    <t>X&gt;=0.50</t>
  </si>
  <si>
    <t xml:space="preserve">A4 </t>
  </si>
  <si>
    <t xml:space="preserve">A3 </t>
  </si>
  <si>
    <t xml:space="preserve">A2 </t>
  </si>
  <si>
    <t xml:space="preserve">A1 </t>
  </si>
  <si>
    <t>Fuzzifikasi</t>
  </si>
  <si>
    <t>R</t>
  </si>
  <si>
    <t>C</t>
  </si>
  <si>
    <t>T</t>
  </si>
  <si>
    <t>maka diambil kesimpulan</t>
  </si>
  <si>
    <t>alternatif</t>
  </si>
  <si>
    <t>hasil penilaian</t>
  </si>
  <si>
    <t>Sedang</t>
  </si>
  <si>
    <t>1
0</t>
  </si>
  <si>
    <t>S</t>
  </si>
  <si>
    <t>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</si>
</sst>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</fonts>
  <fills count="2">
    <fill>
      <patternFill patternType="none"/>
    </fill>
    <fill>
      <patternFill patternType="lightGray"/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1" numFmtId="0" xfId="0" applyFont="1"/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1" numFmtId="0" xfId="0" applyAlignment="1" applyBorder="1" applyFont="1">
      <alignment horizontal="center" readingOrder="0"/>
    </xf>
    <xf borderId="6" fillId="0" fontId="1" numFmtId="0" xfId="0" applyAlignment="1" applyBorder="1" applyFont="1">
      <alignment readingOrder="0"/>
    </xf>
    <xf borderId="6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quotePrefix="1"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1" numFmtId="0" xfId="0" applyAlignment="1" applyFont="1">
      <alignment horizontal="left" readingOrder="0"/>
    </xf>
    <xf borderId="7" fillId="0" fontId="1" numFmtId="0" xfId="0" applyAlignment="1" applyBorder="1" applyFont="1">
      <alignment horizontal="center" readingOrder="0"/>
    </xf>
    <xf borderId="8" fillId="0" fontId="3" numFmtId="0" xfId="0" applyBorder="1" applyFont="1"/>
    <xf borderId="9" fillId="0" fontId="3" numFmtId="0" xfId="0" applyBorder="1" applyFont="1"/>
    <xf borderId="0" fillId="0" fontId="1" numFmtId="164" xfId="0" applyAlignment="1" applyFont="1" applyNumberFormat="1">
      <alignment horizontal="left"/>
    </xf>
    <xf borderId="10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11" fillId="0" fontId="1" numFmtId="0" xfId="0" applyAlignment="1" applyBorder="1" applyFont="1">
      <alignment horizontal="center" readingOrder="0"/>
    </xf>
    <xf borderId="10" fillId="0" fontId="1" numFmtId="0" xfId="0" applyAlignment="1" applyBorder="1" applyFont="1">
      <alignment horizontal="center"/>
    </xf>
    <xf borderId="11" fillId="0" fontId="1" numFmtId="0" xfId="0" applyAlignment="1" applyBorder="1" applyFont="1">
      <alignment horizontal="center"/>
    </xf>
    <xf borderId="12" fillId="0" fontId="1" numFmtId="0" xfId="0" applyAlignment="1" applyBorder="1" applyFont="1">
      <alignment horizontal="center"/>
    </xf>
    <xf borderId="13" fillId="0" fontId="1" numFmtId="0" xfId="0" applyAlignment="1" applyBorder="1" applyFont="1">
      <alignment horizontal="center"/>
    </xf>
    <xf borderId="14" fillId="0" fontId="1" numFmtId="0" xfId="0" applyAlignment="1" applyBorder="1" applyFont="1">
      <alignment horizontal="center"/>
    </xf>
    <xf borderId="0" fillId="0" fontId="1" numFmtId="2" xfId="0" applyFont="1" applyNumberFormat="1"/>
    <xf borderId="0" fillId="0" fontId="1" numFmtId="0" xfId="0" applyAlignment="1" applyFont="1">
      <alignment horizontal="left"/>
    </xf>
    <xf borderId="12" fillId="0" fontId="1" numFmtId="0" xfId="0" applyAlignment="1" applyBorder="1" applyFont="1">
      <alignment horizontal="right" readingOrder="0" vertical="top"/>
    </xf>
    <xf borderId="13" fillId="0" fontId="1" numFmtId="0" xfId="0" applyAlignment="1" applyBorder="1" applyFont="1">
      <alignment horizontal="right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64</xdr:row>
      <xdr:rowOff>57150</xdr:rowOff>
    </xdr:from>
    <xdr:ext cx="4210050" cy="4267200"/>
    <xdr:grpSp>
      <xdr:nvGrpSpPr>
        <xdr:cNvPr id="2" name="Shape 2" title="Drawing"/>
        <xdr:cNvGrpSpPr/>
      </xdr:nvGrpSpPr>
      <xdr:grpSpPr>
        <a:xfrm>
          <a:off x="1097900" y="0"/>
          <a:ext cx="4194275" cy="4257025"/>
          <a:chOff x="1097900" y="0"/>
          <a:chExt cx="4194275" cy="4257025"/>
        </a:xfrm>
      </xdr:grpSpPr>
      <xdr:sp>
        <xdr:nvSpPr>
          <xdr:cNvPr id="3" name="Shape 3"/>
          <xdr:cNvSpPr txBox="1"/>
        </xdr:nvSpPr>
        <xdr:spPr>
          <a:xfrm>
            <a:off x="1097900" y="1649825"/>
            <a:ext cx="3138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R </a:t>
            </a:r>
            <a:endParaRPr sz="1400"/>
          </a:p>
        </xdr:txBody>
      </xdr:sp>
      <xdr:sp>
        <xdr:nvSpPr>
          <xdr:cNvPr id="4" name="Shape 4"/>
          <xdr:cNvSpPr/>
        </xdr:nvSpPr>
        <xdr:spPr>
          <a:xfrm>
            <a:off x="1415900" y="1160825"/>
            <a:ext cx="313800" cy="1378200"/>
          </a:xfrm>
          <a:prstGeom prst="leftBrace">
            <a:avLst>
              <a:gd fmla="val 50000" name="adj1"/>
              <a:gd fmla="val 50000" name="adj2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800"/>
          </a:p>
        </xdr:txBody>
      </xdr:sp>
      <xdr:sp>
        <xdr:nvSpPr>
          <xdr:cNvPr id="5" name="Shape 5"/>
          <xdr:cNvSpPr txBox="1"/>
        </xdr:nvSpPr>
        <xdr:spPr>
          <a:xfrm>
            <a:off x="1750625" y="1146950"/>
            <a:ext cx="3509400" cy="14775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1;			x&lt;0</a:t>
            </a:r>
            <a:endParaRPr sz="14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 u="sng"/>
              <a:t>X-0			</a:t>
            </a:r>
            <a:r>
              <a:rPr lang="en-US" sz="1400"/>
              <a:t>0&lt;=x&lt;=0.25</a:t>
            </a:r>
            <a:endParaRPr sz="14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0.25-0</a:t>
            </a:r>
            <a:endParaRPr sz="14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 u="sng"/>
              <a:t>0.5 - x		</a:t>
            </a:r>
            <a:r>
              <a:rPr lang="en-US" sz="1400"/>
              <a:t>0.25&lt;=x&lt;=0.5</a:t>
            </a:r>
            <a:endParaRPr sz="14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0.5 - 0.25		</a:t>
            </a:r>
            <a:endParaRPr sz="14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0;			x&gt;=0.5</a:t>
            </a:r>
            <a:endParaRPr sz="1400"/>
          </a:p>
        </xdr:txBody>
      </xdr:sp>
      <xdr:sp>
        <xdr:nvSpPr>
          <xdr:cNvPr id="6" name="Shape 6"/>
          <xdr:cNvSpPr txBox="1"/>
        </xdr:nvSpPr>
        <xdr:spPr>
          <a:xfrm>
            <a:off x="1782775" y="2779525"/>
            <a:ext cx="3509400" cy="14775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1;			x&lt;0.25</a:t>
            </a:r>
            <a:endParaRPr sz="14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 u="sng"/>
              <a:t>X-0.25		</a:t>
            </a:r>
            <a:r>
              <a:rPr lang="en-US" sz="1400"/>
              <a:t>0&lt;=x&lt;=0.5</a:t>
            </a:r>
            <a:endParaRPr sz="14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0.5-0.25</a:t>
            </a:r>
            <a:endParaRPr sz="14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 u="sng"/>
              <a:t>0.75 - x		</a:t>
            </a:r>
            <a:r>
              <a:rPr lang="en-US" sz="1400"/>
              <a:t>0.5&lt;=x&lt;=0.75</a:t>
            </a:r>
            <a:endParaRPr sz="14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0.75 - 0.5		</a:t>
            </a:r>
            <a:endParaRPr sz="14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0;			x&gt;=0.75</a:t>
            </a:r>
            <a:endParaRPr sz="1400"/>
          </a:p>
        </xdr:txBody>
      </xdr:sp>
      <xdr:sp>
        <xdr:nvSpPr>
          <xdr:cNvPr id="7" name="Shape 7"/>
          <xdr:cNvSpPr/>
        </xdr:nvSpPr>
        <xdr:spPr>
          <a:xfrm>
            <a:off x="1468975" y="2857500"/>
            <a:ext cx="313800" cy="1378200"/>
          </a:xfrm>
          <a:prstGeom prst="leftBrace">
            <a:avLst>
              <a:gd fmla="val 50000" name="adj1"/>
              <a:gd fmla="val 50000" name="adj2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8" name="Shape 8"/>
          <xdr:cNvSpPr txBox="1"/>
        </xdr:nvSpPr>
        <xdr:spPr>
          <a:xfrm>
            <a:off x="1150975" y="3346500"/>
            <a:ext cx="3138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</a:t>
            </a:r>
            <a:r>
              <a:rPr lang="en-US" sz="1400"/>
              <a:t> </a:t>
            </a:r>
            <a:endParaRPr sz="1400"/>
          </a:p>
        </xdr:txBody>
      </xdr:sp>
      <xdr:sp>
        <xdr:nvSpPr>
          <xdr:cNvPr id="9" name="Shape 9"/>
          <xdr:cNvSpPr txBox="1"/>
        </xdr:nvSpPr>
        <xdr:spPr>
          <a:xfrm>
            <a:off x="1627250" y="0"/>
            <a:ext cx="2803500" cy="1046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1;			x&lt;0</a:t>
            </a:r>
            <a:endParaRPr sz="14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 u="sng"/>
              <a:t>0.25 - x</a:t>
            </a:r>
            <a:r>
              <a:rPr lang="en-US" sz="1400"/>
              <a:t>		0&lt;=x&lt;=0.25</a:t>
            </a:r>
            <a:endParaRPr sz="14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0.25 - 0	</a:t>
            </a:r>
            <a:endParaRPr sz="14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0;			x&gt;=0.25</a:t>
            </a:r>
            <a:endParaRPr sz="1400"/>
          </a:p>
        </xdr:txBody>
      </xdr:sp>
      <xdr:sp>
        <xdr:nvSpPr>
          <xdr:cNvPr id="10" name="Shape 10"/>
          <xdr:cNvSpPr txBox="1"/>
        </xdr:nvSpPr>
        <xdr:spPr>
          <a:xfrm>
            <a:off x="1097900" y="360550"/>
            <a:ext cx="4410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SR </a:t>
            </a:r>
            <a:endParaRPr sz="1400"/>
          </a:p>
        </xdr:txBody>
      </xdr:sp>
      <xdr:sp>
        <xdr:nvSpPr>
          <xdr:cNvPr id="11" name="Shape 11"/>
          <xdr:cNvSpPr/>
        </xdr:nvSpPr>
        <xdr:spPr>
          <a:xfrm>
            <a:off x="1519425" y="129400"/>
            <a:ext cx="186300" cy="862500"/>
          </a:xfrm>
          <a:prstGeom prst="leftBrace">
            <a:avLst>
              <a:gd fmla="val 50000" name="adj1"/>
              <a:gd fmla="val 50000" name="adj2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</xdr:grpSp>
    <xdr:clientData fLocksWithSheet="0"/>
  </xdr:oneCellAnchor>
  <xdr:oneCellAnchor>
    <xdr:from>
      <xdr:col>0</xdr:col>
      <xdr:colOff>0</xdr:colOff>
      <xdr:row>86</xdr:row>
      <xdr:rowOff>161925</xdr:rowOff>
    </xdr:from>
    <xdr:ext cx="4181475" cy="2609850"/>
    <xdr:grpSp>
      <xdr:nvGrpSpPr>
        <xdr:cNvPr id="2" name="Shape 2" title="Drawing"/>
        <xdr:cNvGrpSpPr/>
      </xdr:nvGrpSpPr>
      <xdr:grpSpPr>
        <a:xfrm>
          <a:off x="1044425" y="1055150"/>
          <a:ext cx="4164875" cy="2591100"/>
          <a:chOff x="1044425" y="1055150"/>
          <a:chExt cx="4164875" cy="2591100"/>
        </a:xfrm>
      </xdr:grpSpPr>
      <xdr:sp>
        <xdr:nvSpPr>
          <xdr:cNvPr id="12" name="Shape 12"/>
          <xdr:cNvSpPr txBox="1"/>
        </xdr:nvSpPr>
        <xdr:spPr>
          <a:xfrm>
            <a:off x="1699900" y="1055150"/>
            <a:ext cx="3509400" cy="14775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1;			x&lt;0.5</a:t>
            </a:r>
            <a:endParaRPr sz="14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 u="sng"/>
              <a:t>X-0.5			</a:t>
            </a:r>
            <a:r>
              <a:rPr lang="en-US" sz="1400"/>
              <a:t>0&lt;=x&lt;=0.75</a:t>
            </a:r>
            <a:endParaRPr sz="14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0.75-0.5</a:t>
            </a:r>
            <a:endParaRPr sz="14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 u="sng"/>
              <a:t>1</a:t>
            </a:r>
            <a:r>
              <a:rPr lang="en-US" sz="1400" u="sng"/>
              <a:t> - x			</a:t>
            </a:r>
            <a:r>
              <a:rPr lang="en-US" sz="1400"/>
              <a:t>0.75&lt;=x&lt;=1</a:t>
            </a:r>
            <a:endParaRPr sz="14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1 - 0.75		</a:t>
            </a:r>
            <a:endParaRPr sz="14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0;			x&gt;=1</a:t>
            </a:r>
            <a:endParaRPr sz="1400"/>
          </a:p>
        </xdr:txBody>
      </xdr:sp>
      <xdr:sp>
        <xdr:nvSpPr>
          <xdr:cNvPr id="13" name="Shape 13"/>
          <xdr:cNvSpPr/>
        </xdr:nvSpPr>
        <xdr:spPr>
          <a:xfrm>
            <a:off x="1386100" y="1133125"/>
            <a:ext cx="313800" cy="1378200"/>
          </a:xfrm>
          <a:prstGeom prst="leftBrace">
            <a:avLst>
              <a:gd fmla="val 50000" name="adj1"/>
              <a:gd fmla="val 50000" name="adj2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4" name="Shape 14"/>
          <xdr:cNvSpPr txBox="1"/>
        </xdr:nvSpPr>
        <xdr:spPr>
          <a:xfrm>
            <a:off x="1068100" y="1622125"/>
            <a:ext cx="3138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T</a:t>
            </a:r>
            <a:endParaRPr sz="1400"/>
          </a:p>
        </xdr:txBody>
      </xdr:sp>
      <xdr:sp>
        <xdr:nvSpPr>
          <xdr:cNvPr id="15" name="Shape 15"/>
          <xdr:cNvSpPr txBox="1"/>
        </xdr:nvSpPr>
        <xdr:spPr>
          <a:xfrm>
            <a:off x="1699900" y="2599550"/>
            <a:ext cx="3509400" cy="1046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0</a:t>
            </a:r>
            <a:r>
              <a:rPr lang="en-US" sz="1400"/>
              <a:t>;			x&lt;0.75</a:t>
            </a:r>
            <a:endParaRPr sz="14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 u="sng"/>
              <a:t>X-0.75		</a:t>
            </a:r>
            <a:r>
              <a:rPr lang="en-US" sz="1400"/>
              <a:t>0&lt;=x&lt;=1</a:t>
            </a:r>
            <a:endParaRPr sz="14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1-0.75</a:t>
            </a:r>
            <a:endParaRPr sz="14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1;			x&gt;=1</a:t>
            </a:r>
            <a:endParaRPr sz="1400"/>
          </a:p>
        </xdr:txBody>
      </xdr:sp>
      <xdr:sp>
        <xdr:nvSpPr>
          <xdr:cNvPr id="16" name="Shape 16"/>
          <xdr:cNvSpPr/>
        </xdr:nvSpPr>
        <xdr:spPr>
          <a:xfrm>
            <a:off x="1386100" y="2677525"/>
            <a:ext cx="313800" cy="841800"/>
          </a:xfrm>
          <a:prstGeom prst="leftBrace">
            <a:avLst>
              <a:gd fmla="val 50000" name="adj1"/>
              <a:gd fmla="val 50000" name="adj2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7" name="Shape 17"/>
          <xdr:cNvSpPr txBox="1"/>
        </xdr:nvSpPr>
        <xdr:spPr>
          <a:xfrm>
            <a:off x="1044425" y="2898325"/>
            <a:ext cx="4311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ST</a:t>
            </a:r>
            <a:endParaRPr sz="1400"/>
          </a:p>
        </xdr:txBody>
      </xdr:sp>
    </xdr:grpSp>
    <xdr:clientData fLocksWithSheet="0"/>
  </xdr:oneCellAnchor>
  <xdr:oneCellAnchor>
    <xdr:from>
      <xdr:col>1</xdr:col>
      <xdr:colOff>1238250</xdr:colOff>
      <xdr:row>51</xdr:row>
      <xdr:rowOff>200025</xdr:rowOff>
    </xdr:from>
    <xdr:ext cx="3476625" cy="18383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2" width="35.0"/>
    <col customWidth="1" min="3" max="3" width="5.13"/>
    <col customWidth="1" min="12" max="12" width="12.25"/>
  </cols>
  <sheetData>
    <row r="1">
      <c r="A1" s="1" t="s">
        <v>0</v>
      </c>
    </row>
    <row r="3">
      <c r="A3" s="2" t="s">
        <v>1</v>
      </c>
      <c r="D3" s="1" t="s">
        <v>2</v>
      </c>
      <c r="F3" s="1" t="s">
        <v>3</v>
      </c>
    </row>
    <row r="4">
      <c r="A4" s="1" t="s">
        <v>4</v>
      </c>
      <c r="B4" s="1" t="s">
        <v>5</v>
      </c>
      <c r="C4" s="1" t="s">
        <v>6</v>
      </c>
      <c r="D4" s="1">
        <v>15.0</v>
      </c>
      <c r="E4" s="3" t="s">
        <v>7</v>
      </c>
      <c r="F4" s="4">
        <f t="shared" ref="F4:F9" si="1">D4/(SUM($D$4:$D$9))</f>
        <v>0.15</v>
      </c>
      <c r="G4" s="1">
        <v>-0.15</v>
      </c>
      <c r="H4" s="4">
        <v>0.15</v>
      </c>
      <c r="I4" s="4">
        <v>0.2</v>
      </c>
      <c r="J4" s="4">
        <v>0.2</v>
      </c>
      <c r="K4" s="4">
        <v>0.15</v>
      </c>
      <c r="L4" s="4">
        <v>0.15</v>
      </c>
    </row>
    <row r="5">
      <c r="A5" s="1" t="s">
        <v>8</v>
      </c>
      <c r="B5" s="1" t="s">
        <v>9</v>
      </c>
      <c r="C5" s="1" t="s">
        <v>10</v>
      </c>
      <c r="D5" s="1">
        <v>15.0</v>
      </c>
      <c r="E5" s="3" t="s">
        <v>11</v>
      </c>
      <c r="F5" s="4">
        <f t="shared" si="1"/>
        <v>0.15</v>
      </c>
    </row>
    <row r="6">
      <c r="A6" s="1" t="s">
        <v>12</v>
      </c>
      <c r="B6" s="1" t="s">
        <v>13</v>
      </c>
      <c r="C6" s="1" t="s">
        <v>14</v>
      </c>
      <c r="D6" s="1">
        <v>20.0</v>
      </c>
      <c r="E6" s="3" t="s">
        <v>15</v>
      </c>
      <c r="F6" s="4">
        <f t="shared" si="1"/>
        <v>0.2</v>
      </c>
    </row>
    <row r="7">
      <c r="A7" s="1" t="s">
        <v>16</v>
      </c>
      <c r="B7" s="1" t="s">
        <v>9</v>
      </c>
      <c r="C7" s="1" t="s">
        <v>17</v>
      </c>
      <c r="D7" s="1">
        <v>20.0</v>
      </c>
      <c r="E7" s="3" t="s">
        <v>18</v>
      </c>
      <c r="F7" s="4">
        <f t="shared" si="1"/>
        <v>0.2</v>
      </c>
    </row>
    <row r="8">
      <c r="A8" s="1" t="s">
        <v>19</v>
      </c>
      <c r="B8" s="1" t="s">
        <v>9</v>
      </c>
      <c r="C8" s="1" t="s">
        <v>20</v>
      </c>
      <c r="D8" s="1">
        <v>15.0</v>
      </c>
      <c r="E8" s="3" t="s">
        <v>21</v>
      </c>
      <c r="F8" s="4">
        <f t="shared" si="1"/>
        <v>0.15</v>
      </c>
    </row>
    <row r="9">
      <c r="A9" s="1" t="s">
        <v>22</v>
      </c>
      <c r="B9" s="1" t="s">
        <v>9</v>
      </c>
      <c r="C9" s="1" t="s">
        <v>23</v>
      </c>
      <c r="D9" s="1">
        <v>15.0</v>
      </c>
      <c r="E9" s="3" t="s">
        <v>24</v>
      </c>
      <c r="F9" s="4">
        <f t="shared" si="1"/>
        <v>0.15</v>
      </c>
    </row>
    <row r="10">
      <c r="D10" s="4">
        <f>SUM(D4:D9)</f>
        <v>100</v>
      </c>
    </row>
    <row r="11">
      <c r="A11" s="1" t="s">
        <v>25</v>
      </c>
      <c r="B11" s="1" t="s">
        <v>26</v>
      </c>
      <c r="C11" s="1" t="s">
        <v>27</v>
      </c>
      <c r="F11" s="1">
        <v>90.0</v>
      </c>
    </row>
    <row r="12">
      <c r="A12" s="1" t="s">
        <v>4</v>
      </c>
      <c r="B12" s="1" t="s">
        <v>28</v>
      </c>
      <c r="C12" s="1">
        <v>5.0</v>
      </c>
      <c r="E12" s="5" t="s">
        <v>25</v>
      </c>
      <c r="F12" s="6" t="s">
        <v>27</v>
      </c>
      <c r="G12" s="7"/>
      <c r="H12" s="7"/>
      <c r="I12" s="7"/>
      <c r="J12" s="7"/>
      <c r="K12" s="8"/>
    </row>
    <row r="13">
      <c r="B13" s="1" t="s">
        <v>29</v>
      </c>
      <c r="C13" s="1">
        <v>4.0</v>
      </c>
      <c r="E13" s="9"/>
      <c r="F13" s="10" t="s">
        <v>6</v>
      </c>
      <c r="G13" s="10" t="s">
        <v>10</v>
      </c>
      <c r="H13" s="10" t="s">
        <v>14</v>
      </c>
      <c r="I13" s="10" t="s">
        <v>17</v>
      </c>
      <c r="J13" s="10" t="s">
        <v>20</v>
      </c>
      <c r="K13" s="10" t="s">
        <v>23</v>
      </c>
    </row>
    <row r="14">
      <c r="B14" s="1" t="s">
        <v>30</v>
      </c>
      <c r="C14" s="1">
        <v>3.0</v>
      </c>
      <c r="E14" s="11" t="s">
        <v>31</v>
      </c>
      <c r="F14" s="10">
        <v>35.0</v>
      </c>
      <c r="G14" s="10" t="s">
        <v>32</v>
      </c>
      <c r="H14" s="10" t="s">
        <v>33</v>
      </c>
      <c r="I14" s="10" t="s">
        <v>34</v>
      </c>
      <c r="J14" s="10" t="s">
        <v>35</v>
      </c>
      <c r="K14" s="10" t="s">
        <v>36</v>
      </c>
    </row>
    <row r="15">
      <c r="B15" s="1" t="s">
        <v>37</v>
      </c>
      <c r="C15" s="1">
        <v>2.0</v>
      </c>
      <c r="E15" s="11" t="s">
        <v>38</v>
      </c>
      <c r="F15" s="10">
        <v>38.0</v>
      </c>
      <c r="G15" s="10" t="s">
        <v>32</v>
      </c>
      <c r="H15" s="10" t="s">
        <v>33</v>
      </c>
      <c r="I15" s="10" t="s">
        <v>34</v>
      </c>
      <c r="J15" s="10" t="s">
        <v>39</v>
      </c>
      <c r="K15" s="10" t="s">
        <v>36</v>
      </c>
    </row>
    <row r="16">
      <c r="B16" s="1" t="s">
        <v>40</v>
      </c>
      <c r="C16" s="1">
        <v>1.0</v>
      </c>
      <c r="E16" s="11" t="s">
        <v>41</v>
      </c>
      <c r="F16" s="10">
        <v>41.0</v>
      </c>
      <c r="G16" s="10" t="s">
        <v>42</v>
      </c>
      <c r="H16" s="10" t="s">
        <v>43</v>
      </c>
      <c r="I16" s="10" t="s">
        <v>34</v>
      </c>
      <c r="J16" s="10" t="s">
        <v>44</v>
      </c>
      <c r="K16" s="10" t="s">
        <v>36</v>
      </c>
    </row>
    <row r="17">
      <c r="A17" s="1"/>
      <c r="B17" s="1"/>
      <c r="C17" s="1"/>
      <c r="E17" s="11" t="s">
        <v>45</v>
      </c>
      <c r="F17" s="10">
        <v>47.0</v>
      </c>
      <c r="G17" s="10" t="s">
        <v>46</v>
      </c>
      <c r="H17" s="10" t="s">
        <v>47</v>
      </c>
      <c r="I17" s="10" t="s">
        <v>34</v>
      </c>
      <c r="J17" s="10" t="s">
        <v>48</v>
      </c>
      <c r="K17" s="10" t="s">
        <v>36</v>
      </c>
    </row>
    <row r="18">
      <c r="A18" s="1" t="s">
        <v>8</v>
      </c>
      <c r="B18" s="1" t="s">
        <v>32</v>
      </c>
      <c r="C18" s="1">
        <v>1.0</v>
      </c>
      <c r="E18" s="11" t="s">
        <v>49</v>
      </c>
      <c r="F18" s="10">
        <v>53.0</v>
      </c>
      <c r="G18" s="10" t="s">
        <v>50</v>
      </c>
      <c r="H18" s="10" t="s">
        <v>33</v>
      </c>
      <c r="I18" s="10" t="s">
        <v>34</v>
      </c>
      <c r="J18" s="10" t="s">
        <v>39</v>
      </c>
      <c r="K18" s="10" t="s">
        <v>36</v>
      </c>
    </row>
    <row r="19">
      <c r="B19" s="1" t="s">
        <v>42</v>
      </c>
      <c r="C19" s="1">
        <v>2.0</v>
      </c>
    </row>
    <row r="20">
      <c r="B20" s="1" t="s">
        <v>46</v>
      </c>
      <c r="C20" s="1">
        <v>3.0</v>
      </c>
      <c r="E20" s="5" t="s">
        <v>25</v>
      </c>
      <c r="F20" s="6" t="s">
        <v>51</v>
      </c>
      <c r="G20" s="7"/>
      <c r="H20" s="7"/>
      <c r="I20" s="7"/>
      <c r="J20" s="7"/>
      <c r="K20" s="8"/>
    </row>
    <row r="21">
      <c r="B21" s="1" t="s">
        <v>50</v>
      </c>
      <c r="C21" s="1">
        <v>4.0</v>
      </c>
      <c r="E21" s="9"/>
      <c r="F21" s="10" t="s">
        <v>6</v>
      </c>
      <c r="G21" s="10" t="s">
        <v>10</v>
      </c>
      <c r="H21" s="10" t="s">
        <v>14</v>
      </c>
      <c r="I21" s="10" t="s">
        <v>17</v>
      </c>
      <c r="J21" s="10" t="s">
        <v>20</v>
      </c>
      <c r="K21" s="10" t="s">
        <v>23</v>
      </c>
    </row>
    <row r="22">
      <c r="A22" s="1"/>
      <c r="B22" s="1"/>
      <c r="C22" s="1"/>
      <c r="E22" s="11" t="s">
        <v>31</v>
      </c>
      <c r="F22" s="12" t="str">
        <f t="shared" ref="F22:F26" si="2">if(F14&lt;=35,"5",if(F14&lt;=40,"4",if(F14&lt;=45,"3",if(F14&lt;=50,"2",if(F14&lt;=56,"1")))))</f>
        <v>5</v>
      </c>
      <c r="G22" s="12" t="str">
        <f t="shared" ref="G22:G26" si="3">if(G14="III/b","1",if(G14="III/c","2",if(G14="III/d","3",if(G14="IV/a","4"))))</f>
        <v>1</v>
      </c>
      <c r="H22" s="12" t="str">
        <f t="shared" ref="H22:H26" si="4">if(H14="HD5","5",if(H14="HD4","4",if(H14="HD3","3",if(H14="HD2","2",if(H14="HD1","1")))))</f>
        <v>5</v>
      </c>
      <c r="I22" s="12" t="str">
        <f t="shared" ref="I22:I26" si="5">if(I14="SB","5",if(I14="B","4",if(I14="C","3",if(I14="K","2",if(I14="SK","1")))))</f>
        <v>4</v>
      </c>
      <c r="J22" s="12" t="str">
        <f t="shared" ref="J22:J26" si="6">if(J14="E3A","5",if(J14="E3B","4",if(J14="E4A","3",if(J14="E4B","2",if(J14="P","1")))))</f>
        <v>1</v>
      </c>
      <c r="K22" s="12" t="str">
        <f t="shared" ref="K22:K26" si="7">if(K14="S3","5",if(K14="S2","4",if(K14="S1","3",if(K14="D3","2",if(K14="SMA","1")))))</f>
        <v>3</v>
      </c>
      <c r="L22" s="13"/>
    </row>
    <row r="23">
      <c r="A23" s="1" t="s">
        <v>12</v>
      </c>
      <c r="B23" s="1" t="s">
        <v>52</v>
      </c>
      <c r="C23" s="1">
        <v>5.0</v>
      </c>
      <c r="E23" s="11" t="s">
        <v>38</v>
      </c>
      <c r="F23" s="12" t="str">
        <f t="shared" si="2"/>
        <v>4</v>
      </c>
      <c r="G23" s="12" t="str">
        <f t="shared" si="3"/>
        <v>1</v>
      </c>
      <c r="H23" s="12" t="str">
        <f t="shared" si="4"/>
        <v>5</v>
      </c>
      <c r="I23" s="12" t="str">
        <f t="shared" si="5"/>
        <v>4</v>
      </c>
      <c r="J23" s="12" t="str">
        <f t="shared" si="6"/>
        <v>3</v>
      </c>
      <c r="K23" s="12" t="str">
        <f t="shared" si="7"/>
        <v>3</v>
      </c>
      <c r="L23" s="13"/>
    </row>
    <row r="24">
      <c r="B24" s="1" t="s">
        <v>53</v>
      </c>
      <c r="C24" s="1">
        <v>4.0</v>
      </c>
      <c r="E24" s="11" t="s">
        <v>41</v>
      </c>
      <c r="F24" s="12" t="str">
        <f t="shared" si="2"/>
        <v>3</v>
      </c>
      <c r="G24" s="12" t="str">
        <f t="shared" si="3"/>
        <v>2</v>
      </c>
      <c r="H24" s="12" t="str">
        <f t="shared" si="4"/>
        <v>3</v>
      </c>
      <c r="I24" s="12" t="str">
        <f t="shared" si="5"/>
        <v>4</v>
      </c>
      <c r="J24" s="12" t="str">
        <f t="shared" si="6"/>
        <v>5</v>
      </c>
      <c r="K24" s="12" t="str">
        <f t="shared" si="7"/>
        <v>3</v>
      </c>
      <c r="L24" s="13"/>
    </row>
    <row r="25">
      <c r="B25" s="1" t="s">
        <v>54</v>
      </c>
      <c r="C25" s="1">
        <v>3.0</v>
      </c>
      <c r="E25" s="11" t="s">
        <v>45</v>
      </c>
      <c r="F25" s="12" t="str">
        <f t="shared" si="2"/>
        <v>2</v>
      </c>
      <c r="G25" s="12" t="str">
        <f t="shared" si="3"/>
        <v>3</v>
      </c>
      <c r="H25" s="12" t="str">
        <f t="shared" si="4"/>
        <v>4</v>
      </c>
      <c r="I25" s="12" t="str">
        <f t="shared" si="5"/>
        <v>4</v>
      </c>
      <c r="J25" s="12" t="str">
        <f t="shared" si="6"/>
        <v>2</v>
      </c>
      <c r="K25" s="12" t="str">
        <f t="shared" si="7"/>
        <v>3</v>
      </c>
      <c r="L25" s="13"/>
    </row>
    <row r="26">
      <c r="B26" s="1" t="s">
        <v>55</v>
      </c>
      <c r="C26" s="1">
        <v>2.0</v>
      </c>
      <c r="E26" s="11" t="s">
        <v>49</v>
      </c>
      <c r="F26" s="12" t="str">
        <f t="shared" si="2"/>
        <v>1</v>
      </c>
      <c r="G26" s="12" t="str">
        <f t="shared" si="3"/>
        <v>4</v>
      </c>
      <c r="H26" s="12" t="str">
        <f t="shared" si="4"/>
        <v>5</v>
      </c>
      <c r="I26" s="12" t="str">
        <f t="shared" si="5"/>
        <v>4</v>
      </c>
      <c r="J26" s="12" t="str">
        <f t="shared" si="6"/>
        <v>3</v>
      </c>
      <c r="K26" s="12" t="str">
        <f t="shared" si="7"/>
        <v>3</v>
      </c>
      <c r="L26" s="13"/>
    </row>
    <row r="27">
      <c r="B27" s="1" t="s">
        <v>56</v>
      </c>
      <c r="C27" s="1">
        <v>1.0</v>
      </c>
    </row>
    <row r="28">
      <c r="A28" s="1"/>
      <c r="E28" s="1" t="s">
        <v>57</v>
      </c>
    </row>
    <row r="29">
      <c r="A29" s="1" t="s">
        <v>16</v>
      </c>
      <c r="B29" s="1" t="s">
        <v>58</v>
      </c>
      <c r="C29" s="1">
        <v>5.0</v>
      </c>
    </row>
    <row r="30">
      <c r="B30" s="1" t="s">
        <v>59</v>
      </c>
      <c r="C30" s="1">
        <v>4.0</v>
      </c>
      <c r="E30" s="1" t="s">
        <v>60</v>
      </c>
      <c r="F30" s="4">
        <f t="shared" ref="F30:F34" si="8">F22^$G$4</f>
        <v>0.7855150302</v>
      </c>
      <c r="G30" s="4">
        <f t="shared" ref="G30:G34" si="9">G22^$H$4</f>
        <v>1</v>
      </c>
      <c r="H30" s="4">
        <f t="shared" ref="H30:H34" si="10">H22^$I$4</f>
        <v>1.379729661</v>
      </c>
      <c r="I30" s="4">
        <f t="shared" ref="I30:I34" si="11">I22^$J$4</f>
        <v>1.319507911</v>
      </c>
      <c r="J30" s="4">
        <f t="shared" ref="J30:J34" si="12">J22^$K$4</f>
        <v>1</v>
      </c>
      <c r="K30" s="4">
        <f t="shared" ref="K30:K34" si="13">K22^$L$4</f>
        <v>1.179147646</v>
      </c>
      <c r="L30" s="14" t="s">
        <v>61</v>
      </c>
      <c r="M30" s="4">
        <f>SUM(F30:L30)</f>
        <v>6.663900248</v>
      </c>
    </row>
    <row r="31">
      <c r="B31" s="1" t="s">
        <v>62</v>
      </c>
      <c r="C31" s="1">
        <v>3.0</v>
      </c>
      <c r="E31" s="1" t="s">
        <v>63</v>
      </c>
      <c r="F31" s="4">
        <f t="shared" si="8"/>
        <v>0.8122523964</v>
      </c>
      <c r="G31" s="4">
        <f t="shared" si="9"/>
        <v>1</v>
      </c>
      <c r="H31" s="4">
        <f t="shared" si="10"/>
        <v>1.379729661</v>
      </c>
      <c r="I31" s="4">
        <f t="shared" si="11"/>
        <v>1.319507911</v>
      </c>
      <c r="J31" s="4">
        <f t="shared" si="12"/>
        <v>1.179147646</v>
      </c>
      <c r="K31" s="4">
        <f t="shared" si="13"/>
        <v>1.179147646</v>
      </c>
      <c r="L31" s="14" t="s">
        <v>61</v>
      </c>
      <c r="M31" s="4">
        <f t="shared" ref="M31:M34" si="14">SUM(F31:K31)</f>
        <v>6.86978526</v>
      </c>
    </row>
    <row r="32">
      <c r="B32" s="1" t="s">
        <v>64</v>
      </c>
      <c r="C32" s="1">
        <v>2.0</v>
      </c>
      <c r="E32" s="1" t="s">
        <v>65</v>
      </c>
      <c r="F32" s="4">
        <f t="shared" si="8"/>
        <v>0.8480702172</v>
      </c>
      <c r="G32" s="4">
        <f t="shared" si="9"/>
        <v>1.109569472</v>
      </c>
      <c r="H32" s="4">
        <f t="shared" si="10"/>
        <v>1.24573094</v>
      </c>
      <c r="I32" s="4">
        <f t="shared" si="11"/>
        <v>1.319507911</v>
      </c>
      <c r="J32" s="4">
        <f t="shared" si="12"/>
        <v>1.273050116</v>
      </c>
      <c r="K32" s="4">
        <f t="shared" si="13"/>
        <v>1.179147646</v>
      </c>
      <c r="L32" s="14" t="s">
        <v>61</v>
      </c>
      <c r="M32" s="4">
        <f t="shared" si="14"/>
        <v>6.975076301</v>
      </c>
    </row>
    <row r="33">
      <c r="B33" s="1" t="s">
        <v>66</v>
      </c>
      <c r="C33" s="1">
        <v>1.0</v>
      </c>
      <c r="E33" s="1" t="s">
        <v>67</v>
      </c>
      <c r="F33" s="4">
        <f t="shared" si="8"/>
        <v>0.9012504626</v>
      </c>
      <c r="G33" s="4">
        <f t="shared" si="9"/>
        <v>1.179147646</v>
      </c>
      <c r="H33" s="4">
        <f t="shared" si="10"/>
        <v>1.319507911</v>
      </c>
      <c r="I33" s="4">
        <f t="shared" si="11"/>
        <v>1.319507911</v>
      </c>
      <c r="J33" s="4">
        <f t="shared" si="12"/>
        <v>1.109569472</v>
      </c>
      <c r="K33" s="4">
        <f t="shared" si="13"/>
        <v>1.179147646</v>
      </c>
      <c r="L33" s="14" t="s">
        <v>61</v>
      </c>
      <c r="M33" s="4">
        <f t="shared" si="14"/>
        <v>7.008131048</v>
      </c>
    </row>
    <row r="34">
      <c r="E34" s="1" t="s">
        <v>68</v>
      </c>
      <c r="F34" s="4">
        <f t="shared" si="8"/>
        <v>1</v>
      </c>
      <c r="G34" s="4">
        <f t="shared" si="9"/>
        <v>1.231144413</v>
      </c>
      <c r="H34" s="4">
        <f t="shared" si="10"/>
        <v>1.379729661</v>
      </c>
      <c r="I34" s="4">
        <f t="shared" si="11"/>
        <v>1.319507911</v>
      </c>
      <c r="J34" s="4">
        <f t="shared" si="12"/>
        <v>1.179147646</v>
      </c>
      <c r="K34" s="4">
        <f t="shared" si="13"/>
        <v>1.179147646</v>
      </c>
      <c r="L34" s="14" t="s">
        <v>61</v>
      </c>
      <c r="M34" s="4">
        <f t="shared" si="14"/>
        <v>7.288677277</v>
      </c>
    </row>
    <row r="35">
      <c r="A35" s="1" t="s">
        <v>19</v>
      </c>
      <c r="B35" s="1" t="s">
        <v>69</v>
      </c>
      <c r="C35" s="1">
        <v>5.0</v>
      </c>
      <c r="M35" s="4">
        <f>sum(M30:M34)</f>
        <v>34.80557013</v>
      </c>
    </row>
    <row r="36">
      <c r="B36" s="1" t="s">
        <v>70</v>
      </c>
      <c r="C36" s="1">
        <v>4.0</v>
      </c>
      <c r="E36" s="1" t="s">
        <v>71</v>
      </c>
    </row>
    <row r="37">
      <c r="B37" s="1" t="s">
        <v>72</v>
      </c>
      <c r="C37" s="1">
        <v>3.0</v>
      </c>
    </row>
    <row r="38">
      <c r="B38" s="1" t="s">
        <v>73</v>
      </c>
      <c r="C38" s="1">
        <v>2.0</v>
      </c>
      <c r="E38" s="1" t="s">
        <v>60</v>
      </c>
      <c r="F38" s="4">
        <f t="shared" ref="F38:F42" si="15">M30/$M$35</f>
        <v>0.191460741</v>
      </c>
    </row>
    <row r="39">
      <c r="B39" s="1" t="s">
        <v>74</v>
      </c>
      <c r="C39" s="1">
        <v>1.0</v>
      </c>
      <c r="E39" s="1" t="s">
        <v>63</v>
      </c>
      <c r="F39" s="4">
        <f t="shared" si="15"/>
        <v>0.1973760301</v>
      </c>
    </row>
    <row r="40">
      <c r="E40" s="1" t="s">
        <v>65</v>
      </c>
      <c r="F40" s="4">
        <f t="shared" si="15"/>
        <v>0.2004011506</v>
      </c>
    </row>
    <row r="41">
      <c r="A41" s="1" t="s">
        <v>22</v>
      </c>
      <c r="B41" s="1" t="s">
        <v>75</v>
      </c>
      <c r="C41" s="1">
        <v>5.0</v>
      </c>
      <c r="E41" s="1" t="s">
        <v>67</v>
      </c>
      <c r="F41" s="4">
        <f t="shared" si="15"/>
        <v>0.2013508476</v>
      </c>
    </row>
    <row r="42">
      <c r="B42" s="1" t="s">
        <v>76</v>
      </c>
      <c r="C42" s="1">
        <v>4.0</v>
      </c>
      <c r="E42" s="1" t="s">
        <v>68</v>
      </c>
      <c r="F42" s="4">
        <f t="shared" si="15"/>
        <v>0.2094112307</v>
      </c>
    </row>
    <row r="43">
      <c r="B43" s="1" t="s">
        <v>36</v>
      </c>
      <c r="C43" s="1">
        <v>3.0</v>
      </c>
    </row>
    <row r="44">
      <c r="B44" s="1" t="s">
        <v>77</v>
      </c>
      <c r="C44" s="1">
        <v>2.0</v>
      </c>
      <c r="E44" s="1" t="s">
        <v>78</v>
      </c>
    </row>
    <row r="45">
      <c r="B45" s="1" t="s">
        <v>79</v>
      </c>
      <c r="C45" s="1">
        <v>1.0</v>
      </c>
    </row>
    <row r="46">
      <c r="E46" s="1" t="s">
        <v>25</v>
      </c>
      <c r="F46" s="1" t="s">
        <v>80</v>
      </c>
      <c r="G46" s="1" t="s">
        <v>81</v>
      </c>
    </row>
    <row r="47">
      <c r="E47" s="15" t="s">
        <v>68</v>
      </c>
      <c r="F47" s="16">
        <v>0.20941123070185907</v>
      </c>
      <c r="G47" s="1">
        <v>1.0</v>
      </c>
    </row>
    <row r="48">
      <c r="E48" s="15" t="s">
        <v>67</v>
      </c>
      <c r="F48" s="16">
        <v>0.20135084760000835</v>
      </c>
      <c r="G48" s="1">
        <v>2.0</v>
      </c>
    </row>
    <row r="49">
      <c r="E49" s="15" t="s">
        <v>65</v>
      </c>
      <c r="F49" s="16">
        <v>0.20040115056695712</v>
      </c>
      <c r="G49" s="1">
        <v>3.0</v>
      </c>
    </row>
    <row r="50">
      <c r="E50" s="15" t="s">
        <v>63</v>
      </c>
      <c r="F50" s="16">
        <v>0.19737603014684285</v>
      </c>
      <c r="G50" s="1">
        <v>4.0</v>
      </c>
    </row>
    <row r="51">
      <c r="E51" s="15" t="s">
        <v>60</v>
      </c>
      <c r="F51" s="16">
        <v>0.19146074098433272</v>
      </c>
      <c r="G51" s="1">
        <v>5.0</v>
      </c>
    </row>
    <row r="53">
      <c r="A53" s="1" t="s">
        <v>82</v>
      </c>
      <c r="B53" s="17">
        <v>0.0</v>
      </c>
    </row>
    <row r="54">
      <c r="A54" s="1" t="s">
        <v>83</v>
      </c>
      <c r="B54" s="17">
        <v>0.25</v>
      </c>
    </row>
    <row r="55">
      <c r="A55" s="1" t="s">
        <v>84</v>
      </c>
      <c r="B55" s="17">
        <v>0.5</v>
      </c>
    </row>
    <row r="56">
      <c r="A56" s="1" t="s">
        <v>85</v>
      </c>
      <c r="B56" s="17">
        <v>0.75</v>
      </c>
    </row>
    <row r="57">
      <c r="A57" s="1" t="s">
        <v>86</v>
      </c>
      <c r="B57" s="17">
        <v>1.0</v>
      </c>
    </row>
    <row r="63">
      <c r="A63" s="1" t="s">
        <v>87</v>
      </c>
    </row>
    <row r="68">
      <c r="G68" s="1" t="s">
        <v>88</v>
      </c>
      <c r="H68" s="1" t="s">
        <v>89</v>
      </c>
      <c r="I68" s="1" t="s">
        <v>90</v>
      </c>
      <c r="K68" s="18" t="s">
        <v>91</v>
      </c>
      <c r="L68" s="19"/>
      <c r="M68" s="20"/>
      <c r="N68" s="18"/>
      <c r="O68" s="19"/>
      <c r="P68" s="20"/>
    </row>
    <row r="69">
      <c r="G69" s="15" t="s">
        <v>92</v>
      </c>
      <c r="H69" s="21">
        <v>0.20941123070185907</v>
      </c>
      <c r="I69" s="4" t="str">
        <f t="shared" ref="I69:I73" si="16">if(and(H69&gt;0,H69&lt;=0.25),"SR, R",if(and(H69&gt;=0.25,H69&lt;=0.5),"R, C",if(and(H69&gt;=0.5,H69&lt;=0.75,"C,T",if(and(H69&gt;=0.75,H69&lt;=1,"T, ST"))))))</f>
        <v>SR, R</v>
      </c>
      <c r="K69" s="22" t="s">
        <v>93</v>
      </c>
      <c r="L69" s="23" t="s">
        <v>94</v>
      </c>
      <c r="M69" s="24" t="s">
        <v>95</v>
      </c>
      <c r="N69" s="23" t="s">
        <v>94</v>
      </c>
      <c r="O69" s="23" t="s">
        <v>96</v>
      </c>
      <c r="P69" s="24" t="s">
        <v>97</v>
      </c>
    </row>
    <row r="70">
      <c r="G70" s="15" t="s">
        <v>98</v>
      </c>
      <c r="H70" s="21">
        <v>0.20135084760000835</v>
      </c>
      <c r="I70" s="4" t="str">
        <f t="shared" si="16"/>
        <v>SR, R</v>
      </c>
      <c r="K70" s="25">
        <f t="shared" ref="K70:K74" si="17">if(H69&lt;0,0,1)</f>
        <v>1</v>
      </c>
      <c r="L70" s="13">
        <f t="shared" ref="L70:L74" si="18">(0.25-H69)/0.25</f>
        <v>0.1623550772</v>
      </c>
      <c r="M70" s="26">
        <f t="shared" ref="M70:M74" si="19">if(H69&gt;=0.25,1,0)</f>
        <v>0</v>
      </c>
      <c r="N70" s="13">
        <f t="shared" ref="N70:N74" si="20">(H69-0)/0.25</f>
        <v>0.8376449228</v>
      </c>
      <c r="O70" s="13">
        <f t="shared" ref="O70:O74" si="21">(0.5-H69)/0.5-0.25</f>
        <v>0.3311775386</v>
      </c>
      <c r="P70" s="26">
        <f t="shared" ref="P70:P74" si="22">if(H69&gt;=0.5,1,0)</f>
        <v>0</v>
      </c>
    </row>
    <row r="71">
      <c r="G71" s="15" t="s">
        <v>99</v>
      </c>
      <c r="H71" s="21">
        <v>0.20040115056695712</v>
      </c>
      <c r="I71" s="4" t="str">
        <f t="shared" si="16"/>
        <v>SR, R</v>
      </c>
      <c r="K71" s="25">
        <f t="shared" si="17"/>
        <v>1</v>
      </c>
      <c r="L71" s="13">
        <f t="shared" si="18"/>
        <v>0.1945966096</v>
      </c>
      <c r="M71" s="26">
        <f t="shared" si="19"/>
        <v>0</v>
      </c>
      <c r="N71" s="13">
        <f t="shared" si="20"/>
        <v>0.8054033904</v>
      </c>
      <c r="O71" s="13">
        <f t="shared" si="21"/>
        <v>0.3472983048</v>
      </c>
      <c r="P71" s="26">
        <f t="shared" si="22"/>
        <v>0</v>
      </c>
    </row>
    <row r="72">
      <c r="G72" s="15" t="s">
        <v>100</v>
      </c>
      <c r="H72" s="21">
        <v>0.19737603014684285</v>
      </c>
      <c r="I72" s="4" t="str">
        <f t="shared" si="16"/>
        <v>SR, R</v>
      </c>
      <c r="K72" s="25">
        <f t="shared" si="17"/>
        <v>1</v>
      </c>
      <c r="L72" s="13">
        <f t="shared" si="18"/>
        <v>0.1983953977</v>
      </c>
      <c r="M72" s="26">
        <f t="shared" si="19"/>
        <v>0</v>
      </c>
      <c r="N72" s="13">
        <f t="shared" si="20"/>
        <v>0.8016046023</v>
      </c>
      <c r="O72" s="13">
        <f t="shared" si="21"/>
        <v>0.3491976989</v>
      </c>
      <c r="P72" s="26">
        <f t="shared" si="22"/>
        <v>0</v>
      </c>
    </row>
    <row r="73">
      <c r="G73" s="15" t="s">
        <v>101</v>
      </c>
      <c r="H73" s="21">
        <v>0.19146074098433272</v>
      </c>
      <c r="I73" s="4" t="str">
        <f t="shared" si="16"/>
        <v>SR, R</v>
      </c>
      <c r="K73" s="25">
        <f t="shared" si="17"/>
        <v>1</v>
      </c>
      <c r="L73" s="13">
        <f t="shared" si="18"/>
        <v>0.2104958794</v>
      </c>
      <c r="M73" s="13">
        <f t="shared" si="19"/>
        <v>0</v>
      </c>
      <c r="N73" s="13">
        <f t="shared" si="20"/>
        <v>0.7895041206</v>
      </c>
      <c r="O73" s="13">
        <f t="shared" si="21"/>
        <v>0.3552479397</v>
      </c>
      <c r="P73" s="26">
        <f t="shared" si="22"/>
        <v>0</v>
      </c>
    </row>
    <row r="74">
      <c r="K74" s="27">
        <f t="shared" si="17"/>
        <v>1</v>
      </c>
      <c r="L74" s="28">
        <f t="shared" si="18"/>
        <v>0.2341570361</v>
      </c>
      <c r="M74" s="29">
        <f t="shared" si="19"/>
        <v>0</v>
      </c>
      <c r="N74" s="28">
        <f t="shared" si="20"/>
        <v>0.7658429639</v>
      </c>
      <c r="O74" s="28">
        <f t="shared" si="21"/>
        <v>0.367078518</v>
      </c>
      <c r="P74" s="29">
        <f t="shared" si="22"/>
        <v>0</v>
      </c>
    </row>
    <row r="76">
      <c r="G76" s="1" t="s">
        <v>102</v>
      </c>
    </row>
    <row r="77">
      <c r="G77" s="1" t="s">
        <v>88</v>
      </c>
      <c r="H77" s="1" t="s">
        <v>89</v>
      </c>
      <c r="I77" s="1" t="s">
        <v>90</v>
      </c>
      <c r="J77" s="1" t="s">
        <v>91</v>
      </c>
      <c r="K77" s="1" t="s">
        <v>103</v>
      </c>
      <c r="L77" s="1" t="s">
        <v>104</v>
      </c>
      <c r="M77" s="1" t="s">
        <v>105</v>
      </c>
    </row>
    <row r="78">
      <c r="B78" s="17"/>
      <c r="G78" s="15" t="s">
        <v>92</v>
      </c>
      <c r="H78" s="21">
        <v>0.20941123070185907</v>
      </c>
      <c r="I78" s="4" t="str">
        <f t="shared" ref="I78:I82" si="23">if(and(H78&gt;0,H78&lt;=0.25),"SR, R",if(and(H78&gt;="0.25",H78&lt;=0.5),"R, C",if(and(H78&gt;=0.5,H78&lt;=0.75,"C,T",if(and(H78&gt;=0.75,H78&lt;=1,"T, ST"))))))</f>
        <v>SR, R</v>
      </c>
      <c r="J78" s="30">
        <v>0.1623550771925637</v>
      </c>
      <c r="K78" s="30">
        <v>0.8376449228074363</v>
      </c>
    </row>
    <row r="79">
      <c r="B79" s="31"/>
      <c r="G79" s="15" t="s">
        <v>98</v>
      </c>
      <c r="H79" s="21">
        <v>0.20135084760000835</v>
      </c>
      <c r="I79" s="4" t="str">
        <f t="shared" si="23"/>
        <v>SR, R</v>
      </c>
      <c r="J79" s="30">
        <v>0.1945966095999666</v>
      </c>
      <c r="K79" s="30">
        <v>0.8054033904000334</v>
      </c>
    </row>
    <row r="80">
      <c r="B80" s="31"/>
      <c r="G80" s="15" t="s">
        <v>99</v>
      </c>
      <c r="H80" s="21">
        <v>0.20040115056695712</v>
      </c>
      <c r="I80" s="4" t="str">
        <f t="shared" si="23"/>
        <v>SR, R</v>
      </c>
      <c r="J80" s="30">
        <v>0.19839539773217152</v>
      </c>
      <c r="K80" s="30">
        <v>0.8016046022678285</v>
      </c>
    </row>
    <row r="81">
      <c r="B81" s="17"/>
      <c r="G81" s="15" t="s">
        <v>100</v>
      </c>
      <c r="H81" s="21">
        <v>0.19737603014684285</v>
      </c>
      <c r="I81" s="4" t="str">
        <f t="shared" si="23"/>
        <v>SR, R</v>
      </c>
      <c r="J81" s="30">
        <v>0.2104958794126286</v>
      </c>
      <c r="K81" s="30">
        <v>0.7895041205873714</v>
      </c>
    </row>
    <row r="82">
      <c r="G82" s="15" t="s">
        <v>101</v>
      </c>
      <c r="H82" s="21">
        <v>0.19146074098433272</v>
      </c>
      <c r="I82" s="4" t="str">
        <f t="shared" si="23"/>
        <v>SR, R</v>
      </c>
      <c r="J82" s="30">
        <v>0.23415703606266913</v>
      </c>
      <c r="K82" s="30">
        <v>0.7658429639373309</v>
      </c>
    </row>
    <row r="85">
      <c r="G85" s="1" t="s">
        <v>106</v>
      </c>
    </row>
    <row r="86">
      <c r="G86" s="1" t="s">
        <v>107</v>
      </c>
      <c r="H86" s="1" t="s">
        <v>108</v>
      </c>
      <c r="I86" s="1" t="s">
        <v>89</v>
      </c>
    </row>
    <row r="87">
      <c r="G87" s="15" t="s">
        <v>92</v>
      </c>
      <c r="H87" s="1" t="s">
        <v>103</v>
      </c>
      <c r="I87" s="21">
        <v>0.20941123070185907</v>
      </c>
    </row>
    <row r="88">
      <c r="G88" s="15" t="s">
        <v>98</v>
      </c>
      <c r="H88" s="1" t="s">
        <v>103</v>
      </c>
      <c r="I88" s="21">
        <v>0.20135084760000835</v>
      </c>
    </row>
    <row r="89">
      <c r="G89" s="15" t="s">
        <v>99</v>
      </c>
      <c r="H89" s="1" t="s">
        <v>103</v>
      </c>
      <c r="I89" s="21">
        <v>0.20040115056695712</v>
      </c>
    </row>
    <row r="90">
      <c r="G90" s="15" t="s">
        <v>100</v>
      </c>
      <c r="H90" s="1" t="s">
        <v>103</v>
      </c>
      <c r="I90" s="21">
        <v>0.19737603014684285</v>
      </c>
    </row>
    <row r="91">
      <c r="G91" s="15" t="s">
        <v>101</v>
      </c>
      <c r="H91" s="1" t="s">
        <v>103</v>
      </c>
      <c r="I91" s="21">
        <v>0.19146074098433272</v>
      </c>
    </row>
  </sheetData>
  <mergeCells count="6">
    <mergeCell ref="E12:E13"/>
    <mergeCell ref="F12:K12"/>
    <mergeCell ref="E20:E21"/>
    <mergeCell ref="F20:K20"/>
    <mergeCell ref="K68:M68"/>
    <mergeCell ref="N68:P6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4">
      <c r="A4" s="1" t="s">
        <v>82</v>
      </c>
      <c r="B4" s="17">
        <v>0.0</v>
      </c>
    </row>
    <row r="5">
      <c r="A5" s="1" t="s">
        <v>83</v>
      </c>
      <c r="B5" s="17">
        <v>0.2</v>
      </c>
    </row>
    <row r="6">
      <c r="A6" s="1" t="s">
        <v>84</v>
      </c>
      <c r="B6" s="17">
        <v>0.4</v>
      </c>
    </row>
    <row r="7">
      <c r="A7" s="1" t="s">
        <v>109</v>
      </c>
      <c r="B7" s="17">
        <v>0.6</v>
      </c>
    </row>
    <row r="8">
      <c r="A8" s="1" t="s">
        <v>85</v>
      </c>
      <c r="B8" s="17">
        <v>0.8</v>
      </c>
    </row>
    <row r="9">
      <c r="A9" s="1" t="s">
        <v>86</v>
      </c>
      <c r="B9" s="17">
        <v>1.0</v>
      </c>
    </row>
    <row r="12" ht="126.75" customHeight="1">
      <c r="B12" s="3" t="s">
        <v>110</v>
      </c>
      <c r="C12" s="32" t="s">
        <v>91</v>
      </c>
      <c r="D12" s="33" t="s">
        <v>103</v>
      </c>
      <c r="E12" s="33" t="s">
        <v>104</v>
      </c>
      <c r="F12" s="33" t="s">
        <v>111</v>
      </c>
      <c r="G12" s="33" t="s">
        <v>105</v>
      </c>
      <c r="H12" s="33" t="s">
        <v>112</v>
      </c>
    </row>
    <row r="13">
      <c r="C13" s="3">
        <v>0.0</v>
      </c>
      <c r="D13" s="1">
        <v>0.2</v>
      </c>
      <c r="E13" s="1">
        <v>0.4</v>
      </c>
      <c r="F13" s="1">
        <v>0.6</v>
      </c>
      <c r="G13" s="1">
        <v>0.8</v>
      </c>
      <c r="H13" s="1">
        <v>1.0</v>
      </c>
    </row>
  </sheetData>
  <conditionalFormatting sqref="C12:H12">
    <cfRule type="colorScale" priority="1">
      <colorScale>
        <cfvo type="min"/>
        <cfvo type="max"/>
        <color rgb="FF57BB8A"/>
        <color rgb="FFFFFFFF"/>
      </colorScale>
    </cfRule>
  </conditionalFormatting>
  <conditionalFormatting sqref="C12:H12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2" width="35.0"/>
    <col customWidth="1" min="3" max="3" width="5.13"/>
    <col customWidth="1" min="12" max="12" width="4.25"/>
  </cols>
  <sheetData>
    <row r="1">
      <c r="A1" s="1" t="s">
        <v>0</v>
      </c>
    </row>
    <row r="3">
      <c r="A3" s="2" t="s">
        <v>1</v>
      </c>
      <c r="D3" s="1" t="s">
        <v>2</v>
      </c>
      <c r="F3" s="1" t="s">
        <v>3</v>
      </c>
    </row>
    <row r="4">
      <c r="A4" s="1" t="s">
        <v>4</v>
      </c>
      <c r="B4" s="1" t="s">
        <v>5</v>
      </c>
      <c r="C4" s="1" t="s">
        <v>6</v>
      </c>
      <c r="D4" s="1">
        <v>15.0</v>
      </c>
      <c r="E4" s="3" t="s">
        <v>7</v>
      </c>
      <c r="F4" s="4">
        <f t="shared" ref="F4:F9" si="1">D4/(SUM($D$4:$D$9))</f>
        <v>0.15</v>
      </c>
      <c r="G4" s="1">
        <v>-0.15</v>
      </c>
      <c r="H4" s="4">
        <v>0.15</v>
      </c>
      <c r="I4" s="4">
        <v>0.2</v>
      </c>
      <c r="J4" s="4">
        <v>0.2</v>
      </c>
      <c r="K4" s="4">
        <v>0.15</v>
      </c>
      <c r="L4" s="4">
        <v>0.15</v>
      </c>
    </row>
    <row r="5">
      <c r="A5" s="1" t="s">
        <v>8</v>
      </c>
      <c r="B5" s="1" t="s">
        <v>9</v>
      </c>
      <c r="C5" s="1" t="s">
        <v>10</v>
      </c>
      <c r="D5" s="1">
        <v>15.0</v>
      </c>
      <c r="E5" s="3" t="s">
        <v>11</v>
      </c>
      <c r="F5" s="4">
        <f t="shared" si="1"/>
        <v>0.15</v>
      </c>
    </row>
    <row r="6">
      <c r="A6" s="1" t="s">
        <v>12</v>
      </c>
      <c r="B6" s="1" t="s">
        <v>13</v>
      </c>
      <c r="C6" s="1" t="s">
        <v>14</v>
      </c>
      <c r="D6" s="1">
        <v>20.0</v>
      </c>
      <c r="E6" s="3" t="s">
        <v>15</v>
      </c>
      <c r="F6" s="4">
        <f t="shared" si="1"/>
        <v>0.2</v>
      </c>
    </row>
    <row r="7">
      <c r="A7" s="1" t="s">
        <v>16</v>
      </c>
      <c r="B7" s="1" t="s">
        <v>9</v>
      </c>
      <c r="C7" s="1" t="s">
        <v>17</v>
      </c>
      <c r="D7" s="1">
        <v>20.0</v>
      </c>
      <c r="E7" s="3" t="s">
        <v>18</v>
      </c>
      <c r="F7" s="4">
        <f t="shared" si="1"/>
        <v>0.2</v>
      </c>
    </row>
    <row r="8">
      <c r="A8" s="1" t="s">
        <v>19</v>
      </c>
      <c r="B8" s="1" t="s">
        <v>9</v>
      </c>
      <c r="C8" s="1" t="s">
        <v>20</v>
      </c>
      <c r="D8" s="1">
        <v>15.0</v>
      </c>
      <c r="E8" s="3" t="s">
        <v>21</v>
      </c>
      <c r="F8" s="4">
        <f t="shared" si="1"/>
        <v>0.15</v>
      </c>
    </row>
    <row r="9">
      <c r="A9" s="1" t="s">
        <v>22</v>
      </c>
      <c r="B9" s="1" t="s">
        <v>9</v>
      </c>
      <c r="C9" s="1" t="s">
        <v>23</v>
      </c>
      <c r="D9" s="1">
        <v>15.0</v>
      </c>
      <c r="E9" s="3" t="s">
        <v>24</v>
      </c>
      <c r="F9" s="4">
        <f t="shared" si="1"/>
        <v>0.15</v>
      </c>
    </row>
    <row r="10">
      <c r="D10" s="4">
        <f>SUM(D4:D9)</f>
        <v>100</v>
      </c>
    </row>
    <row r="11">
      <c r="A11" s="1" t="s">
        <v>25</v>
      </c>
      <c r="B11" s="1" t="s">
        <v>26</v>
      </c>
      <c r="C11" s="1" t="s">
        <v>27</v>
      </c>
      <c r="F11" s="1">
        <v>90.0</v>
      </c>
    </row>
    <row r="12">
      <c r="A12" s="1" t="s">
        <v>4</v>
      </c>
      <c r="B12" s="1" t="s">
        <v>28</v>
      </c>
      <c r="C12" s="1">
        <v>5.0</v>
      </c>
      <c r="E12" s="5" t="s">
        <v>25</v>
      </c>
      <c r="F12" s="6" t="s">
        <v>27</v>
      </c>
      <c r="G12" s="7"/>
      <c r="H12" s="7"/>
      <c r="I12" s="7"/>
      <c r="J12" s="7"/>
      <c r="K12" s="8"/>
    </row>
    <row r="13">
      <c r="B13" s="1" t="s">
        <v>29</v>
      </c>
      <c r="C13" s="1">
        <v>4.0</v>
      </c>
      <c r="E13" s="9"/>
      <c r="F13" s="10" t="s">
        <v>6</v>
      </c>
      <c r="G13" s="10" t="s">
        <v>10</v>
      </c>
      <c r="H13" s="10" t="s">
        <v>14</v>
      </c>
      <c r="I13" s="10" t="s">
        <v>17</v>
      </c>
      <c r="J13" s="10" t="s">
        <v>20</v>
      </c>
      <c r="K13" s="10" t="s">
        <v>23</v>
      </c>
    </row>
    <row r="14">
      <c r="B14" s="1" t="s">
        <v>30</v>
      </c>
      <c r="C14" s="1">
        <v>3.0</v>
      </c>
      <c r="E14" s="11" t="s">
        <v>31</v>
      </c>
      <c r="F14" s="10">
        <v>35.0</v>
      </c>
      <c r="G14" s="10" t="s">
        <v>32</v>
      </c>
      <c r="H14" s="10" t="s">
        <v>33</v>
      </c>
      <c r="I14" s="10" t="s">
        <v>34</v>
      </c>
      <c r="J14" s="10" t="s">
        <v>35</v>
      </c>
      <c r="K14" s="10" t="s">
        <v>36</v>
      </c>
    </row>
    <row r="15">
      <c r="B15" s="1" t="s">
        <v>37</v>
      </c>
      <c r="C15" s="1">
        <v>2.0</v>
      </c>
      <c r="E15" s="11" t="s">
        <v>38</v>
      </c>
      <c r="F15" s="10">
        <v>38.0</v>
      </c>
      <c r="G15" s="10" t="s">
        <v>32</v>
      </c>
      <c r="H15" s="10" t="s">
        <v>33</v>
      </c>
      <c r="I15" s="10" t="s">
        <v>34</v>
      </c>
      <c r="J15" s="10" t="s">
        <v>39</v>
      </c>
      <c r="K15" s="10" t="s">
        <v>36</v>
      </c>
    </row>
    <row r="16">
      <c r="B16" s="1" t="s">
        <v>40</v>
      </c>
      <c r="C16" s="1">
        <v>1.0</v>
      </c>
      <c r="E16" s="11" t="s">
        <v>41</v>
      </c>
      <c r="F16" s="10">
        <v>41.0</v>
      </c>
      <c r="G16" s="10" t="s">
        <v>42</v>
      </c>
      <c r="H16" s="10" t="s">
        <v>43</v>
      </c>
      <c r="I16" s="10" t="s">
        <v>34</v>
      </c>
      <c r="J16" s="10" t="s">
        <v>44</v>
      </c>
      <c r="K16" s="10" t="s">
        <v>36</v>
      </c>
    </row>
    <row r="17">
      <c r="A17" s="1"/>
      <c r="B17" s="1"/>
      <c r="C17" s="1"/>
      <c r="E17" s="11" t="s">
        <v>45</v>
      </c>
      <c r="F17" s="10">
        <v>47.0</v>
      </c>
      <c r="G17" s="10" t="s">
        <v>46</v>
      </c>
      <c r="H17" s="10" t="s">
        <v>47</v>
      </c>
      <c r="I17" s="10" t="s">
        <v>34</v>
      </c>
      <c r="J17" s="10" t="s">
        <v>48</v>
      </c>
      <c r="K17" s="10" t="s">
        <v>36</v>
      </c>
    </row>
    <row r="18">
      <c r="A18" s="1" t="s">
        <v>8</v>
      </c>
      <c r="B18" s="1" t="s">
        <v>32</v>
      </c>
      <c r="C18" s="1">
        <v>1.0</v>
      </c>
      <c r="E18" s="11" t="s">
        <v>49</v>
      </c>
      <c r="F18" s="10">
        <v>53.0</v>
      </c>
      <c r="G18" s="10" t="s">
        <v>50</v>
      </c>
      <c r="H18" s="10" t="s">
        <v>33</v>
      </c>
      <c r="I18" s="10" t="s">
        <v>34</v>
      </c>
      <c r="J18" s="10" t="s">
        <v>39</v>
      </c>
      <c r="K18" s="10" t="s">
        <v>36</v>
      </c>
    </row>
    <row r="19">
      <c r="B19" s="1" t="s">
        <v>42</v>
      </c>
      <c r="C19" s="1">
        <v>2.0</v>
      </c>
    </row>
    <row r="20">
      <c r="B20" s="1" t="s">
        <v>46</v>
      </c>
      <c r="C20" s="1">
        <v>3.0</v>
      </c>
      <c r="E20" s="5" t="s">
        <v>25</v>
      </c>
      <c r="F20" s="6" t="s">
        <v>51</v>
      </c>
      <c r="G20" s="7"/>
      <c r="H20" s="7"/>
      <c r="I20" s="7"/>
      <c r="J20" s="7"/>
      <c r="K20" s="8"/>
    </row>
    <row r="21">
      <c r="B21" s="1" t="s">
        <v>50</v>
      </c>
      <c r="C21" s="1">
        <v>4.0</v>
      </c>
      <c r="E21" s="9"/>
      <c r="F21" s="10" t="s">
        <v>6</v>
      </c>
      <c r="G21" s="10" t="s">
        <v>10</v>
      </c>
      <c r="H21" s="10" t="s">
        <v>14</v>
      </c>
      <c r="I21" s="10" t="s">
        <v>17</v>
      </c>
      <c r="J21" s="10" t="s">
        <v>20</v>
      </c>
      <c r="K21" s="10" t="s">
        <v>23</v>
      </c>
    </row>
    <row r="22">
      <c r="A22" s="1"/>
      <c r="B22" s="1"/>
      <c r="C22" s="1"/>
      <c r="E22" s="11" t="s">
        <v>31</v>
      </c>
      <c r="F22" s="12" t="str">
        <f t="shared" ref="F22:F26" si="2">if(F14&lt;=35,"5",if(F14&lt;=40,"4",if(F14&lt;=45,"3",if(F14&lt;=50,"2",if(F14&lt;=56,"1")))))</f>
        <v>5</v>
      </c>
      <c r="G22" s="12" t="str">
        <f t="shared" ref="G22:G26" si="3">if(G14="III/b","1",if(G14="III/c","2",if(G14="III/d","3",if(G14="IV/a","4"))))</f>
        <v>1</v>
      </c>
      <c r="H22" s="12" t="str">
        <f t="shared" ref="H22:H26" si="4">if(H14="HD5","5",if(H14="HD4","4",if(H14="HD3","3",if(H14="HD2","2",if(H14="HD1","1")))))</f>
        <v>5</v>
      </c>
      <c r="I22" s="12" t="str">
        <f t="shared" ref="I22:I26" si="5">if(I14="SB","5",if(I14="B","4",if(I14="C","3",if(I14="K","2",if(I14="SK","1")))))</f>
        <v>4</v>
      </c>
      <c r="J22" s="12" t="str">
        <f t="shared" ref="J22:J26" si="6">if(J14="E3A","5",if(J14="E3B","4",if(J14="E4A","3",if(J14="E4B","2",if(J14="P","1")))))</f>
        <v>1</v>
      </c>
      <c r="K22" s="12" t="str">
        <f t="shared" ref="K22:K26" si="7">if(K14="S3","5",if(K14="S2","4",if(K14="S1","3",if(K14="D3","2",if(K14="SMA","1")))))</f>
        <v>3</v>
      </c>
      <c r="L22" s="13"/>
    </row>
    <row r="23">
      <c r="A23" s="1" t="s">
        <v>12</v>
      </c>
      <c r="B23" s="1" t="s">
        <v>52</v>
      </c>
      <c r="C23" s="1">
        <v>5.0</v>
      </c>
      <c r="E23" s="11" t="s">
        <v>38</v>
      </c>
      <c r="F23" s="12" t="str">
        <f t="shared" si="2"/>
        <v>4</v>
      </c>
      <c r="G23" s="12" t="str">
        <f t="shared" si="3"/>
        <v>1</v>
      </c>
      <c r="H23" s="12" t="str">
        <f t="shared" si="4"/>
        <v>5</v>
      </c>
      <c r="I23" s="12" t="str">
        <f t="shared" si="5"/>
        <v>4</v>
      </c>
      <c r="J23" s="12" t="str">
        <f t="shared" si="6"/>
        <v>3</v>
      </c>
      <c r="K23" s="12" t="str">
        <f t="shared" si="7"/>
        <v>3</v>
      </c>
      <c r="L23" s="13"/>
    </row>
    <row r="24">
      <c r="B24" s="1" t="s">
        <v>53</v>
      </c>
      <c r="C24" s="1">
        <v>4.0</v>
      </c>
      <c r="E24" s="11" t="s">
        <v>41</v>
      </c>
      <c r="F24" s="12" t="str">
        <f t="shared" si="2"/>
        <v>3</v>
      </c>
      <c r="G24" s="12" t="str">
        <f t="shared" si="3"/>
        <v>2</v>
      </c>
      <c r="H24" s="12" t="str">
        <f t="shared" si="4"/>
        <v>3</v>
      </c>
      <c r="I24" s="12" t="str">
        <f t="shared" si="5"/>
        <v>4</v>
      </c>
      <c r="J24" s="12" t="str">
        <f t="shared" si="6"/>
        <v>5</v>
      </c>
      <c r="K24" s="12" t="str">
        <f t="shared" si="7"/>
        <v>3</v>
      </c>
      <c r="L24" s="13"/>
    </row>
    <row r="25">
      <c r="B25" s="1" t="s">
        <v>54</v>
      </c>
      <c r="C25" s="1">
        <v>3.0</v>
      </c>
      <c r="E25" s="11" t="s">
        <v>45</v>
      </c>
      <c r="F25" s="12" t="str">
        <f t="shared" si="2"/>
        <v>2</v>
      </c>
      <c r="G25" s="12" t="str">
        <f t="shared" si="3"/>
        <v>3</v>
      </c>
      <c r="H25" s="12" t="str">
        <f t="shared" si="4"/>
        <v>4</v>
      </c>
      <c r="I25" s="12" t="str">
        <f t="shared" si="5"/>
        <v>4</v>
      </c>
      <c r="J25" s="12" t="str">
        <f t="shared" si="6"/>
        <v>2</v>
      </c>
      <c r="K25" s="12" t="str">
        <f t="shared" si="7"/>
        <v>3</v>
      </c>
      <c r="L25" s="13"/>
    </row>
    <row r="26">
      <c r="B26" s="1" t="s">
        <v>55</v>
      </c>
      <c r="C26" s="1">
        <v>2.0</v>
      </c>
      <c r="E26" s="11" t="s">
        <v>49</v>
      </c>
      <c r="F26" s="12" t="str">
        <f t="shared" si="2"/>
        <v>1</v>
      </c>
      <c r="G26" s="12" t="str">
        <f t="shared" si="3"/>
        <v>4</v>
      </c>
      <c r="H26" s="12" t="str">
        <f t="shared" si="4"/>
        <v>5</v>
      </c>
      <c r="I26" s="12" t="str">
        <f t="shared" si="5"/>
        <v>4</v>
      </c>
      <c r="J26" s="12" t="str">
        <f t="shared" si="6"/>
        <v>3</v>
      </c>
      <c r="K26" s="12" t="str">
        <f t="shared" si="7"/>
        <v>3</v>
      </c>
      <c r="L26" s="13"/>
    </row>
    <row r="27">
      <c r="B27" s="1" t="s">
        <v>56</v>
      </c>
      <c r="C27" s="1">
        <v>1.0</v>
      </c>
    </row>
    <row r="28">
      <c r="A28" s="1"/>
      <c r="E28" s="1" t="s">
        <v>57</v>
      </c>
    </row>
    <row r="29">
      <c r="A29" s="1" t="s">
        <v>16</v>
      </c>
      <c r="B29" s="1" t="s">
        <v>58</v>
      </c>
      <c r="C29" s="1">
        <v>5.0</v>
      </c>
    </row>
    <row r="30">
      <c r="B30" s="1" t="s">
        <v>59</v>
      </c>
      <c r="C30" s="1">
        <v>4.0</v>
      </c>
      <c r="E30" s="1" t="s">
        <v>60</v>
      </c>
      <c r="F30" s="4">
        <f t="shared" ref="F30:F34" si="8">F22^$G$4</f>
        <v>0.7855150302</v>
      </c>
      <c r="G30" s="4">
        <f t="shared" ref="G30:G34" si="9">G22^$H$4</f>
        <v>1</v>
      </c>
      <c r="H30" s="4">
        <f t="shared" ref="H30:H34" si="10">H22^$I$4</f>
        <v>1.379729661</v>
      </c>
      <c r="I30" s="4">
        <f t="shared" ref="I30:I34" si="11">I22^$J$4</f>
        <v>1.319507911</v>
      </c>
      <c r="J30" s="4">
        <f t="shared" ref="J30:J34" si="12">J22^$K$4</f>
        <v>1</v>
      </c>
      <c r="K30" s="4">
        <f t="shared" ref="K30:K34" si="13">K22^$L$4</f>
        <v>1.179147646</v>
      </c>
      <c r="L30" s="14" t="s">
        <v>61</v>
      </c>
      <c r="M30" s="4">
        <f>SUM(F30:L30)</f>
        <v>6.663900248</v>
      </c>
    </row>
    <row r="31">
      <c r="B31" s="1" t="s">
        <v>62</v>
      </c>
      <c r="C31" s="1">
        <v>3.0</v>
      </c>
      <c r="E31" s="1" t="s">
        <v>63</v>
      </c>
      <c r="F31" s="4">
        <f t="shared" si="8"/>
        <v>0.8122523964</v>
      </c>
      <c r="G31" s="4">
        <f t="shared" si="9"/>
        <v>1</v>
      </c>
      <c r="H31" s="4">
        <f t="shared" si="10"/>
        <v>1.379729661</v>
      </c>
      <c r="I31" s="4">
        <f t="shared" si="11"/>
        <v>1.319507911</v>
      </c>
      <c r="J31" s="4">
        <f t="shared" si="12"/>
        <v>1.179147646</v>
      </c>
      <c r="K31" s="4">
        <f t="shared" si="13"/>
        <v>1.179147646</v>
      </c>
      <c r="L31" s="14" t="s">
        <v>61</v>
      </c>
      <c r="M31" s="4">
        <f t="shared" ref="M31:M34" si="14">SUM(F31:K31)</f>
        <v>6.86978526</v>
      </c>
    </row>
    <row r="32">
      <c r="B32" s="1" t="s">
        <v>64</v>
      </c>
      <c r="C32" s="1">
        <v>2.0</v>
      </c>
      <c r="E32" s="1" t="s">
        <v>65</v>
      </c>
      <c r="F32" s="4">
        <f t="shared" si="8"/>
        <v>0.8480702172</v>
      </c>
      <c r="G32" s="4">
        <f t="shared" si="9"/>
        <v>1.109569472</v>
      </c>
      <c r="H32" s="4">
        <f t="shared" si="10"/>
        <v>1.24573094</v>
      </c>
      <c r="I32" s="4">
        <f t="shared" si="11"/>
        <v>1.319507911</v>
      </c>
      <c r="J32" s="4">
        <f t="shared" si="12"/>
        <v>1.273050116</v>
      </c>
      <c r="K32" s="4">
        <f t="shared" si="13"/>
        <v>1.179147646</v>
      </c>
      <c r="L32" s="14" t="s">
        <v>61</v>
      </c>
      <c r="M32" s="4">
        <f t="shared" si="14"/>
        <v>6.975076301</v>
      </c>
    </row>
    <row r="33">
      <c r="B33" s="1" t="s">
        <v>66</v>
      </c>
      <c r="C33" s="1">
        <v>1.0</v>
      </c>
      <c r="E33" s="1" t="s">
        <v>67</v>
      </c>
      <c r="F33" s="4">
        <f t="shared" si="8"/>
        <v>0.9012504626</v>
      </c>
      <c r="G33" s="4">
        <f t="shared" si="9"/>
        <v>1.179147646</v>
      </c>
      <c r="H33" s="4">
        <f t="shared" si="10"/>
        <v>1.319507911</v>
      </c>
      <c r="I33" s="4">
        <f t="shared" si="11"/>
        <v>1.319507911</v>
      </c>
      <c r="J33" s="4">
        <f t="shared" si="12"/>
        <v>1.109569472</v>
      </c>
      <c r="K33" s="4">
        <f t="shared" si="13"/>
        <v>1.179147646</v>
      </c>
      <c r="L33" s="14" t="s">
        <v>61</v>
      </c>
      <c r="M33" s="4">
        <f t="shared" si="14"/>
        <v>7.008131048</v>
      </c>
    </row>
    <row r="34">
      <c r="E34" s="1" t="s">
        <v>68</v>
      </c>
      <c r="F34" s="4">
        <f t="shared" si="8"/>
        <v>1</v>
      </c>
      <c r="G34" s="4">
        <f t="shared" si="9"/>
        <v>1.231144413</v>
      </c>
      <c r="H34" s="4">
        <f t="shared" si="10"/>
        <v>1.379729661</v>
      </c>
      <c r="I34" s="4">
        <f t="shared" si="11"/>
        <v>1.319507911</v>
      </c>
      <c r="J34" s="4">
        <f t="shared" si="12"/>
        <v>1.179147646</v>
      </c>
      <c r="K34" s="4">
        <f t="shared" si="13"/>
        <v>1.179147646</v>
      </c>
      <c r="L34" s="14" t="s">
        <v>61</v>
      </c>
      <c r="M34" s="4">
        <f t="shared" si="14"/>
        <v>7.288677277</v>
      </c>
    </row>
    <row r="35">
      <c r="A35" s="1" t="s">
        <v>19</v>
      </c>
      <c r="B35" s="1" t="s">
        <v>69</v>
      </c>
      <c r="C35" s="1">
        <v>5.0</v>
      </c>
      <c r="M35" s="4">
        <f>sum(M30:M34)</f>
        <v>34.80557013</v>
      </c>
    </row>
    <row r="36">
      <c r="B36" s="1" t="s">
        <v>70</v>
      </c>
      <c r="C36" s="1">
        <v>4.0</v>
      </c>
      <c r="E36" s="1" t="s">
        <v>71</v>
      </c>
    </row>
    <row r="37">
      <c r="B37" s="1" t="s">
        <v>72</v>
      </c>
      <c r="C37" s="1">
        <v>3.0</v>
      </c>
    </row>
    <row r="38">
      <c r="B38" s="1" t="s">
        <v>73</v>
      </c>
      <c r="C38" s="1">
        <v>2.0</v>
      </c>
      <c r="E38" s="1" t="s">
        <v>60</v>
      </c>
      <c r="F38" s="4">
        <f t="shared" ref="F38:F42" si="15">M30/$M$35</f>
        <v>0.191460741</v>
      </c>
    </row>
    <row r="39">
      <c r="B39" s="1" t="s">
        <v>74</v>
      </c>
      <c r="C39" s="1">
        <v>1.0</v>
      </c>
      <c r="E39" s="1" t="s">
        <v>63</v>
      </c>
      <c r="F39" s="4">
        <f t="shared" si="15"/>
        <v>0.1973760301</v>
      </c>
    </row>
    <row r="40">
      <c r="E40" s="1" t="s">
        <v>65</v>
      </c>
      <c r="F40" s="4">
        <f t="shared" si="15"/>
        <v>0.2004011506</v>
      </c>
    </row>
    <row r="41">
      <c r="A41" s="1" t="s">
        <v>22</v>
      </c>
      <c r="B41" s="1" t="s">
        <v>75</v>
      </c>
      <c r="C41" s="1">
        <v>5.0</v>
      </c>
      <c r="E41" s="1" t="s">
        <v>67</v>
      </c>
      <c r="F41" s="4">
        <f t="shared" si="15"/>
        <v>0.2013508476</v>
      </c>
    </row>
    <row r="42">
      <c r="B42" s="1" t="s">
        <v>76</v>
      </c>
      <c r="C42" s="1">
        <v>4.0</v>
      </c>
      <c r="E42" s="1" t="s">
        <v>68</v>
      </c>
      <c r="F42" s="4">
        <f t="shared" si="15"/>
        <v>0.2094112307</v>
      </c>
    </row>
    <row r="43">
      <c r="B43" s="1" t="s">
        <v>36</v>
      </c>
      <c r="C43" s="1">
        <v>3.0</v>
      </c>
    </row>
    <row r="44">
      <c r="B44" s="1" t="s">
        <v>77</v>
      </c>
      <c r="C44" s="1">
        <v>2.0</v>
      </c>
      <c r="E44" s="1" t="s">
        <v>78</v>
      </c>
    </row>
    <row r="45">
      <c r="B45" s="1" t="s">
        <v>79</v>
      </c>
      <c r="C45" s="1">
        <v>1.0</v>
      </c>
    </row>
    <row r="46">
      <c r="E46" s="1" t="s">
        <v>25</v>
      </c>
      <c r="F46" s="1" t="s">
        <v>80</v>
      </c>
      <c r="G46" s="1" t="s">
        <v>81</v>
      </c>
    </row>
    <row r="47">
      <c r="E47" s="15" t="s">
        <v>68</v>
      </c>
      <c r="F47" s="16">
        <v>0.20941123070185907</v>
      </c>
      <c r="G47" s="1">
        <v>1.0</v>
      </c>
    </row>
    <row r="48">
      <c r="E48" s="15" t="s">
        <v>67</v>
      </c>
      <c r="F48" s="16">
        <v>0.20135084760000835</v>
      </c>
      <c r="G48" s="1">
        <v>2.0</v>
      </c>
    </row>
    <row r="49">
      <c r="E49" s="15" t="s">
        <v>65</v>
      </c>
      <c r="F49" s="16">
        <v>0.20040115056695712</v>
      </c>
      <c r="G49" s="1">
        <v>3.0</v>
      </c>
    </row>
    <row r="50">
      <c r="E50" s="15" t="s">
        <v>63</v>
      </c>
      <c r="F50" s="16">
        <v>0.19737603014684285</v>
      </c>
      <c r="G50" s="1">
        <v>4.0</v>
      </c>
    </row>
    <row r="51">
      <c r="E51" s="15" t="s">
        <v>60</v>
      </c>
      <c r="F51" s="16">
        <v>0.19146074098433272</v>
      </c>
      <c r="G51" s="1">
        <v>5.0</v>
      </c>
    </row>
  </sheetData>
  <mergeCells count="4">
    <mergeCell ref="E12:E13"/>
    <mergeCell ref="F12:K12"/>
    <mergeCell ref="E20:E21"/>
    <mergeCell ref="F20:K20"/>
  </mergeCells>
  <drawing r:id="rId1"/>
</worksheet>
</file>