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nentukan Persamaan" sheetId="2" r:id="rId5"/>
    <sheet state="visible" name="Menentukan Tingkat Kesalahan" sheetId="3" r:id="rId6"/>
    <sheet state="visible" name="Hasil Prediksi 5 tahun" sheetId="4" r:id="rId7"/>
  </sheets>
  <definedNames/>
  <calcPr/>
  <extLst>
    <ext uri="GoogleSheetsCustomDataVersion1">
      <go:sheetsCustomData xmlns:go="http://customooxmlschemas.google.com/" r:id="rId8" roundtripDataSignature="AMtx7mhY7U7QFMLIZNU577oDFWDu5irgYw=="/>
    </ext>
  </extLst>
</workbook>
</file>

<file path=xl/sharedStrings.xml><?xml version="1.0" encoding="utf-8"?>
<sst xmlns="http://schemas.openxmlformats.org/spreadsheetml/2006/main" count="112" uniqueCount="60">
  <si>
    <t>Jumlah Seluruh Kasus TB</t>
  </si>
  <si>
    <t>No</t>
  </si>
  <si>
    <t>Berapa Hasil Peramalan Tahun 2022-2026?</t>
  </si>
  <si>
    <t>2022?</t>
  </si>
  <si>
    <t>TREND LINIER</t>
  </si>
  <si>
    <t>TREND KUADRATIK</t>
  </si>
  <si>
    <t>TREND EKSPONENSIAL</t>
  </si>
  <si>
    <t>Tahun</t>
  </si>
  <si>
    <t>Kasus TB (Y)</t>
  </si>
  <si>
    <t>X</t>
  </si>
  <si>
    <t>XY</t>
  </si>
  <si>
    <t>X²</t>
  </si>
  <si>
    <t>a</t>
  </si>
  <si>
    <t>b</t>
  </si>
  <si>
    <t>Jumlah</t>
  </si>
  <si>
    <t>Y' = a + bX</t>
  </si>
  <si>
    <t>Berdasarkan perhitungan di atas diperoleh persamaan trend linier sebagai berikut:</t>
  </si>
  <si>
    <t>Y' = a + bx</t>
  </si>
  <si>
    <t>Y' = 2179,8 - 81,3X</t>
  </si>
  <si>
    <t>TREND KUADRATIS</t>
  </si>
  <si>
    <t>X²Y</t>
  </si>
  <si>
    <t>X^4</t>
  </si>
  <si>
    <t>Y' = a + bX + cX²</t>
  </si>
  <si>
    <t>Maka nilai koefisien a, b, dan c dari trend kuadratis dapat dihitung sebagai berikut:</t>
  </si>
  <si>
    <t>a=</t>
  </si>
  <si>
    <t>b=</t>
  </si>
  <si>
    <t>c=</t>
  </si>
  <si>
    <t>Berdasarkan perhitungan di atas diperoleh persamaan trend kuadratis sebagai berikut:</t>
  </si>
  <si>
    <t>Y' = 2382,229 - 81,3X - 101,214X²</t>
  </si>
  <si>
    <t>Log Y</t>
  </si>
  <si>
    <t>X Log Y</t>
  </si>
  <si>
    <t>Y' = abˣ</t>
  </si>
  <si>
    <t>Maka nilai koefisien a dan b trend eksponensial dapat dihitung sebagai berikut:</t>
  </si>
  <si>
    <r>
      <rPr>
        <rFont val="Calibri"/>
        <color theme="1"/>
      </rPr>
      <t>Y' = ab</t>
    </r>
    <r>
      <rPr>
        <rFont val="Calibri"/>
        <color theme="1"/>
        <sz val="11.0"/>
      </rPr>
      <t>ˣ</t>
    </r>
  </si>
  <si>
    <t>log Y' = log a + X log b</t>
  </si>
  <si>
    <t>log a</t>
  </si>
  <si>
    <t>log b</t>
  </si>
  <si>
    <t>anti log a</t>
  </si>
  <si>
    <t>anti log b</t>
  </si>
  <si>
    <t>Berdasarkan perhitungan di atas diperoleh persamaan trend eksponensial sebagai berikut:</t>
  </si>
  <si>
    <t>log Y' = 3,335473 - 0,01732X</t>
  </si>
  <si>
    <r>
      <rPr>
        <rFont val="Calibri"/>
        <color theme="1"/>
      </rPr>
      <t>Y' = ab</t>
    </r>
    <r>
      <rPr>
        <rFont val="Calibri"/>
        <color theme="1"/>
        <sz val="11.0"/>
      </rPr>
      <t>ˣ</t>
    </r>
  </si>
  <si>
    <r>
      <rPr>
        <rFont val="Calibri"/>
        <b/>
        <color theme="1"/>
        <sz val="11.0"/>
      </rPr>
      <t>Y' = 2165,077 . 0,960914</t>
    </r>
    <r>
      <rPr>
        <rFont val="Calibri"/>
        <b/>
        <color theme="1"/>
        <sz val="11.0"/>
      </rPr>
      <t>ˣ</t>
    </r>
  </si>
  <si>
    <t>Model</t>
  </si>
  <si>
    <t>Model Kasus TB Paru</t>
  </si>
  <si>
    <t>Trend Linier</t>
  </si>
  <si>
    <t>Trend Kuadratis</t>
  </si>
  <si>
    <t>Trend Eksponential</t>
  </si>
  <si>
    <t>Y' = 2165,077 . 0,960914ˣ</t>
  </si>
  <si>
    <t>Perbandingan Nilai MSD Peramalan kasus DBD untuk Trend Linier, Trend Kuadratis, dan Trend Eksponensial</t>
  </si>
  <si>
    <t>MAPE</t>
  </si>
  <si>
    <r>
      <rPr>
        <rFont val="Calibri"/>
        <color theme="1"/>
      </rPr>
      <t xml:space="preserve">Jadi metode prediksi yang digunakan adalah metode </t>
    </r>
    <r>
      <rPr>
        <rFont val="Calibri"/>
        <b/>
        <color theme="1"/>
        <sz val="11.0"/>
      </rPr>
      <t>Trend Kuadratis</t>
    </r>
    <r>
      <rPr>
        <rFont val="Calibri"/>
        <color theme="1"/>
        <sz val="11.0"/>
      </rPr>
      <t xml:space="preserve"> karena memiliki nilai kesalahan paling kecil</t>
    </r>
  </si>
  <si>
    <t>MAPE Trend Linier</t>
  </si>
  <si>
    <t>Kasus TB Paru Y</t>
  </si>
  <si>
    <t>Ramalan TB Paru Y'</t>
  </si>
  <si>
    <t>(Y - Y')/Y</t>
  </si>
  <si>
    <t>MAPE Trend Kuadratis</t>
  </si>
  <si>
    <t>MAPE Trend Eksponensial</t>
  </si>
  <si>
    <t>Prediksi Kasus TB Paru</t>
  </si>
  <si>
    <t>Pembulatan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</si>
</sst>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2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/>
    </xf>
    <xf borderId="0" fillId="0" fontId="2" numFmtId="0" xfId="0" applyFont="1"/>
    <xf borderId="2" fillId="0" fontId="0" numFmtId="0" xfId="0" applyAlignment="1" applyBorder="1" applyFont="1">
      <alignment horizontal="center"/>
    </xf>
    <xf borderId="2" fillId="0" fontId="0" numFmtId="0" xfId="0" applyBorder="1" applyFont="1"/>
    <xf borderId="0" fillId="0" fontId="1" numFmtId="0" xfId="0" applyFont="1"/>
    <xf borderId="0" fillId="0" fontId="3" numFmtId="0" xfId="0" applyAlignment="1" applyFont="1">
      <alignment horizontal="left" vertical="center"/>
    </xf>
    <xf borderId="0" fillId="0" fontId="0" numFmtId="0" xfId="0" applyFont="1"/>
    <xf borderId="2" fillId="0" fontId="1" numFmtId="0" xfId="0" applyBorder="1" applyFont="1"/>
    <xf borderId="1" fillId="0" fontId="0" numFmtId="0" xfId="0" applyBorder="1" applyFont="1"/>
    <xf borderId="0" fillId="0" fontId="0" numFmtId="0" xfId="0" applyAlignment="1" applyFont="1">
      <alignment vertical="top"/>
    </xf>
    <xf borderId="3" fillId="0" fontId="1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3" fillId="0" fontId="0" numFmtId="0" xfId="0" applyAlignment="1" applyBorder="1" applyFont="1">
      <alignment horizontal="left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shrinkToFit="0" vertical="center" wrapText="1"/>
    </xf>
    <xf borderId="1" fillId="0" fontId="0" numFmtId="1" xfId="0" applyAlignment="1" applyBorder="1" applyFont="1" applyNumberFormat="1">
      <alignment horizontal="center" shrinkToFit="0" vertical="center" wrapText="1"/>
    </xf>
    <xf borderId="3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Grafik Jumlah Kasus TB Paru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'Menentukan Persamaan'!$B$3:$F$3</c:f>
              <c:numCache/>
            </c:numRef>
          </c:val>
          <c:smooth val="0"/>
        </c:ser>
        <c:axId val="256585125"/>
        <c:axId val="222788426"/>
      </c:lineChart>
      <c:catAx>
        <c:axId val="256585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788426"/>
      </c:catAx>
      <c:valAx>
        <c:axId val="2227884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5851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Grafik Trend Prediksi TB Paru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'Hasil Prediksi 5 tahun'!$E$5:$E$9</c:f>
              <c:numCache/>
            </c:numRef>
          </c:val>
          <c:smooth val="0"/>
        </c:ser>
        <c:axId val="2001045592"/>
        <c:axId val="1593474149"/>
      </c:lineChart>
      <c:catAx>
        <c:axId val="20010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474149"/>
      </c:catAx>
      <c:valAx>
        <c:axId val="15934741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04559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4</xdr:row>
      <xdr:rowOff>104775</xdr:rowOff>
    </xdr:from>
    <xdr:ext cx="4086225" cy="2867025"/>
    <xdr:graphicFrame>
      <xdr:nvGraphicFramePr>
        <xdr:cNvPr id="10163117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23</xdr:row>
      <xdr:rowOff>9525</xdr:rowOff>
    </xdr:from>
    <xdr:ext cx="1838325" cy="371475"/>
    <xdr:sp>
      <xdr:nvSpPr>
        <xdr:cNvPr id="3" name="Shape 3"/>
        <xdr:cNvSpPr txBox="1"/>
      </xdr:nvSpPr>
      <xdr:spPr>
        <a:xfrm>
          <a:off x="4431600" y="3596168"/>
          <a:ext cx="1828801" cy="36766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 =  81,3</a:t>
          </a:r>
          <a:endParaRPr sz="1400"/>
        </a:p>
      </xdr:txBody>
    </xdr:sp>
    <xdr:clientData fLocksWithSheet="0"/>
  </xdr:oneCellAnchor>
  <xdr:oneCellAnchor>
    <xdr:from>
      <xdr:col>0</xdr:col>
      <xdr:colOff>133350</xdr:colOff>
      <xdr:row>21</xdr:row>
      <xdr:rowOff>9525</xdr:rowOff>
    </xdr:from>
    <xdr:ext cx="1838325" cy="333375"/>
    <xdr:sp>
      <xdr:nvSpPr>
        <xdr:cNvPr id="4" name="Shape 4"/>
        <xdr:cNvSpPr txBox="1"/>
      </xdr:nvSpPr>
      <xdr:spPr>
        <a:xfrm>
          <a:off x="4431600" y="3613576"/>
          <a:ext cx="1828800" cy="33284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= ,8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42</xdr:row>
      <xdr:rowOff>0</xdr:rowOff>
    </xdr:from>
    <xdr:ext cx="1552575" cy="266700"/>
    <xdr:sp>
      <xdr:nvSpPr>
        <xdr:cNvPr id="5" name="Shape 5"/>
        <xdr:cNvSpPr txBox="1"/>
      </xdr:nvSpPr>
      <xdr:spPr>
        <a:xfrm>
          <a:off x="4572094" y="3647720"/>
          <a:ext cx="1547813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95250</xdr:colOff>
      <xdr:row>41</xdr:row>
      <xdr:rowOff>180975</xdr:rowOff>
    </xdr:from>
    <xdr:ext cx="1257300" cy="381000"/>
    <xdr:sp>
      <xdr:nvSpPr>
        <xdr:cNvPr id="6" name="Shape 6"/>
        <xdr:cNvSpPr txBox="1"/>
      </xdr:nvSpPr>
      <xdr:spPr>
        <a:xfrm>
          <a:off x="4719731" y="3589820"/>
          <a:ext cx="1252538" cy="38036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= </a:t>
          </a:r>
          <a:endParaRPr sz="1200"/>
        </a:p>
      </xdr:txBody>
    </xdr:sp>
    <xdr:clientData fLocksWithSheet="0"/>
  </xdr:oneCellAnchor>
  <xdr:oneCellAnchor>
    <xdr:from>
      <xdr:col>0</xdr:col>
      <xdr:colOff>76200</xdr:colOff>
      <xdr:row>44</xdr:row>
      <xdr:rowOff>9525</xdr:rowOff>
    </xdr:from>
    <xdr:ext cx="923925" cy="390525"/>
    <xdr:sp>
      <xdr:nvSpPr>
        <xdr:cNvPr id="7" name="Shape 7"/>
        <xdr:cNvSpPr txBox="1"/>
      </xdr:nvSpPr>
      <xdr:spPr>
        <a:xfrm>
          <a:off x="4888800" y="3585748"/>
          <a:ext cx="914400" cy="38850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 = </a:t>
          </a:r>
          <a:endParaRPr sz="1200"/>
        </a:p>
      </xdr:txBody>
    </xdr:sp>
    <xdr:clientData fLocksWithSheet="0"/>
  </xdr:oneCellAnchor>
  <xdr:oneCellAnchor>
    <xdr:from>
      <xdr:col>0</xdr:col>
      <xdr:colOff>76200</xdr:colOff>
      <xdr:row>46</xdr:row>
      <xdr:rowOff>0</xdr:rowOff>
    </xdr:from>
    <xdr:ext cx="1790700" cy="428625"/>
    <xdr:sp>
      <xdr:nvSpPr>
        <xdr:cNvPr id="8" name="Shape 8"/>
        <xdr:cNvSpPr txBox="1"/>
      </xdr:nvSpPr>
      <xdr:spPr>
        <a:xfrm>
          <a:off x="4453031" y="3569910"/>
          <a:ext cx="1785938" cy="42018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 = 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68</xdr:row>
      <xdr:rowOff>9525</xdr:rowOff>
    </xdr:from>
    <xdr:ext cx="1676400" cy="781050"/>
    <xdr:sp>
      <xdr:nvSpPr>
        <xdr:cNvPr id="9" name="Shape 9"/>
        <xdr:cNvSpPr txBox="1"/>
      </xdr:nvSpPr>
      <xdr:spPr>
        <a:xfrm>
          <a:off x="4510181" y="3391272"/>
          <a:ext cx="1671638" cy="7774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log a =</a:t>
          </a:r>
          <a:endParaRPr b="0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=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= 3,335473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71</xdr:row>
      <xdr:rowOff>161925</xdr:rowOff>
    </xdr:from>
    <xdr:ext cx="2181225" cy="514350"/>
    <xdr:sp>
      <xdr:nvSpPr>
        <xdr:cNvPr id="10" name="Shape 10"/>
        <xdr:cNvSpPr txBox="1"/>
      </xdr:nvSpPr>
      <xdr:spPr>
        <a:xfrm>
          <a:off x="4257768" y="3527200"/>
          <a:ext cx="2176464" cy="50560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= </a:t>
          </a:r>
          <a:endParaRPr sz="1100"/>
        </a:p>
      </xdr:txBody>
    </xdr:sp>
    <xdr:clientData fLocksWithSheet="0"/>
  </xdr:oneCellAnchor>
  <xdr:oneCellAnchor>
    <xdr:from>
      <xdr:col>0</xdr:col>
      <xdr:colOff>171450</xdr:colOff>
      <xdr:row>75</xdr:row>
      <xdr:rowOff>19050</xdr:rowOff>
    </xdr:from>
    <xdr:ext cx="1533525" cy="1171575"/>
    <xdr:sp>
      <xdr:nvSpPr>
        <xdr:cNvPr id="11" name="Shape 11"/>
        <xdr:cNvSpPr txBox="1"/>
      </xdr:nvSpPr>
      <xdr:spPr>
        <a:xfrm>
          <a:off x="4581619" y="3198975"/>
          <a:ext cx="1528763" cy="1162051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log b = </a:t>
          </a:r>
          <a:endParaRPr i="1" sz="1100">
            <a:latin typeface="Cambria Math"/>
            <a:ea typeface="Cambria Math"/>
            <a:cs typeface="Cambria Math"/>
            <a:sym typeface="Cambria Math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=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=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-0,01732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anti log b =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0,960914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= </a:t>
          </a: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0,960914</a:t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6</xdr:row>
      <xdr:rowOff>0</xdr:rowOff>
    </xdr:from>
    <xdr:ext cx="809625" cy="2190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181100" cy="219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523875" cy="1905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2686050" cy="352425"/>
    <xdr:sp>
      <xdr:nvSpPr>
        <xdr:cNvPr id="12" name="Shape 12"/>
        <xdr:cNvSpPr txBox="1"/>
      </xdr:nvSpPr>
      <xdr:spPr>
        <a:xfrm>
          <a:off x="4007737" y="3606138"/>
          <a:ext cx="2676526" cy="34772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MAPE=</a:t>
          </a:r>
          <a:endParaRPr sz="1100"/>
        </a:p>
      </xdr:txBody>
    </xdr:sp>
    <xdr:clientData fLocksWithSheet="0"/>
  </xdr:oneCellAnchor>
  <xdr:oneCellAnchor>
    <xdr:from>
      <xdr:col>0</xdr:col>
      <xdr:colOff>38100</xdr:colOff>
      <xdr:row>30</xdr:row>
      <xdr:rowOff>0</xdr:rowOff>
    </xdr:from>
    <xdr:ext cx="2686050" cy="352425"/>
    <xdr:sp>
      <xdr:nvSpPr>
        <xdr:cNvPr id="13" name="Shape 13"/>
        <xdr:cNvSpPr txBox="1"/>
      </xdr:nvSpPr>
      <xdr:spPr>
        <a:xfrm>
          <a:off x="4007737" y="3606138"/>
          <a:ext cx="2676526" cy="34772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MAPE=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42</xdr:row>
      <xdr:rowOff>0</xdr:rowOff>
    </xdr:from>
    <xdr:ext cx="2686050" cy="352425"/>
    <xdr:sp>
      <xdr:nvSpPr>
        <xdr:cNvPr id="14" name="Shape 14"/>
        <xdr:cNvSpPr txBox="1"/>
      </xdr:nvSpPr>
      <xdr:spPr>
        <a:xfrm>
          <a:off x="4007737" y="3606138"/>
          <a:ext cx="2676526" cy="34772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MAPE=</a:t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6</xdr:row>
      <xdr:rowOff>0</xdr:rowOff>
    </xdr:from>
    <xdr:ext cx="876300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3</xdr:row>
      <xdr:rowOff>9525</xdr:rowOff>
    </xdr:from>
    <xdr:ext cx="4371975" cy="2847975"/>
    <xdr:graphicFrame>
      <xdr:nvGraphicFramePr>
        <xdr:cNvPr id="38452838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/>
      <c r="C1" s="2" t="s">
        <v>0</v>
      </c>
      <c r="D1" s="1"/>
      <c r="E1" s="1"/>
      <c r="F1" s="1"/>
      <c r="G1" s="1"/>
    </row>
    <row r="2">
      <c r="A2" s="3" t="s">
        <v>1</v>
      </c>
      <c r="B2" s="3">
        <v>2017.0</v>
      </c>
      <c r="C2" s="3">
        <v>2018.0</v>
      </c>
      <c r="D2" s="3">
        <v>2019.0</v>
      </c>
      <c r="E2" s="3">
        <v>2020.0</v>
      </c>
      <c r="F2" s="3">
        <v>2021.0</v>
      </c>
    </row>
    <row r="3">
      <c r="A3" s="3">
        <v>1.0</v>
      </c>
      <c r="B3" s="4">
        <v>2171.0</v>
      </c>
      <c r="C3" s="4">
        <v>2216.0</v>
      </c>
      <c r="D3" s="4">
        <v>2635.0</v>
      </c>
      <c r="E3" s="4">
        <v>2009.0</v>
      </c>
      <c r="F3" s="4">
        <v>1868.0</v>
      </c>
    </row>
    <row r="7">
      <c r="B7" s="5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57"/>
    <col customWidth="1" min="3" max="26" width="8.71"/>
  </cols>
  <sheetData>
    <row r="1">
      <c r="B1" s="2"/>
      <c r="C1" s="2" t="s">
        <v>0</v>
      </c>
      <c r="D1" s="1"/>
      <c r="E1" s="1"/>
      <c r="F1" s="1"/>
      <c r="G1" s="1"/>
    </row>
    <row r="2">
      <c r="A2" s="3" t="s">
        <v>1</v>
      </c>
      <c r="B2" s="3">
        <v>2017.0</v>
      </c>
      <c r="C2" s="3">
        <v>2018.0</v>
      </c>
      <c r="D2" s="3">
        <v>2019.0</v>
      </c>
      <c r="E2" s="3">
        <v>2020.0</v>
      </c>
      <c r="F2" s="3">
        <v>2021.0</v>
      </c>
      <c r="G2" s="6"/>
      <c r="H2" s="5" t="s">
        <v>3</v>
      </c>
    </row>
    <row r="3">
      <c r="A3" s="3">
        <v>1.0</v>
      </c>
      <c r="B3" s="4">
        <v>2171.0</v>
      </c>
      <c r="C3" s="4">
        <v>2216.0</v>
      </c>
      <c r="D3" s="4">
        <v>2635.0</v>
      </c>
      <c r="E3" s="4">
        <v>2009.0</v>
      </c>
      <c r="F3" s="4">
        <v>1868.0</v>
      </c>
      <c r="G3" s="7"/>
    </row>
    <row r="7">
      <c r="A7" s="8" t="s">
        <v>4</v>
      </c>
    </row>
    <row r="8">
      <c r="A8" s="8" t="s">
        <v>5</v>
      </c>
    </row>
    <row r="9">
      <c r="A9" s="8" t="s">
        <v>6</v>
      </c>
      <c r="D9" s="9"/>
      <c r="G9" s="10"/>
    </row>
    <row r="12">
      <c r="A12" s="8" t="s">
        <v>4</v>
      </c>
    </row>
    <row r="13">
      <c r="A13" s="3" t="s">
        <v>7</v>
      </c>
      <c r="B13" s="3" t="s">
        <v>8</v>
      </c>
      <c r="C13" s="3" t="s">
        <v>9</v>
      </c>
      <c r="D13" s="3" t="s">
        <v>10</v>
      </c>
      <c r="E13" s="3" t="s">
        <v>11</v>
      </c>
    </row>
    <row r="14">
      <c r="A14" s="3">
        <v>2017.0</v>
      </c>
      <c r="B14" s="4">
        <v>2171.0</v>
      </c>
      <c r="C14" s="4">
        <v>-2.0</v>
      </c>
      <c r="D14" s="4">
        <f t="shared" ref="D14:D18" si="1">C14*B14</f>
        <v>-4342</v>
      </c>
      <c r="E14" s="4">
        <f t="shared" ref="E14:E18" si="2">C14*C14</f>
        <v>4</v>
      </c>
      <c r="G14" s="5" t="s">
        <v>12</v>
      </c>
      <c r="H14" s="5">
        <f>B19/5</f>
        <v>2179.8</v>
      </c>
    </row>
    <row r="15">
      <c r="A15" s="3">
        <v>2018.0</v>
      </c>
      <c r="B15" s="4">
        <v>2216.0</v>
      </c>
      <c r="C15" s="4">
        <v>-1.0</v>
      </c>
      <c r="D15" s="4">
        <f t="shared" si="1"/>
        <v>-2216</v>
      </c>
      <c r="E15" s="4">
        <f t="shared" si="2"/>
        <v>1</v>
      </c>
      <c r="G15" s="5" t="s">
        <v>13</v>
      </c>
      <c r="H15" s="5">
        <f>D19/E19</f>
        <v>-81.3</v>
      </c>
    </row>
    <row r="16">
      <c r="A16" s="3">
        <v>2019.0</v>
      </c>
      <c r="B16" s="4">
        <v>2635.0</v>
      </c>
      <c r="C16" s="4">
        <v>0.0</v>
      </c>
      <c r="D16" s="4">
        <f t="shared" si="1"/>
        <v>0</v>
      </c>
      <c r="E16" s="4">
        <f t="shared" si="2"/>
        <v>0</v>
      </c>
    </row>
    <row r="17">
      <c r="A17" s="3">
        <v>2020.0</v>
      </c>
      <c r="B17" s="4">
        <v>2009.0</v>
      </c>
      <c r="C17" s="4">
        <v>1.0</v>
      </c>
      <c r="D17" s="4">
        <f t="shared" si="1"/>
        <v>2009</v>
      </c>
      <c r="E17" s="4">
        <f t="shared" si="2"/>
        <v>1</v>
      </c>
    </row>
    <row r="18">
      <c r="A18" s="3">
        <v>2021.0</v>
      </c>
      <c r="B18" s="4">
        <v>1868.0</v>
      </c>
      <c r="C18" s="4">
        <v>2.0</v>
      </c>
      <c r="D18" s="4">
        <f t="shared" si="1"/>
        <v>3736</v>
      </c>
      <c r="E18" s="4">
        <f t="shared" si="2"/>
        <v>4</v>
      </c>
    </row>
    <row r="19">
      <c r="A19" s="3" t="s">
        <v>14</v>
      </c>
      <c r="B19" s="4">
        <f t="shared" ref="B19:E19" si="3">SUM(B14:B18)</f>
        <v>10899</v>
      </c>
      <c r="C19" s="4">
        <f t="shared" si="3"/>
        <v>0</v>
      </c>
      <c r="D19" s="4">
        <f t="shared" si="3"/>
        <v>-813</v>
      </c>
      <c r="E19" s="4">
        <f t="shared" si="3"/>
        <v>10</v>
      </c>
    </row>
    <row r="21" ht="15.75" customHeight="1">
      <c r="A21" s="6" t="s">
        <v>15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A27" s="5" t="s">
        <v>16</v>
      </c>
    </row>
    <row r="28" ht="15.75" customHeight="1">
      <c r="A28" s="6" t="s">
        <v>17</v>
      </c>
    </row>
    <row r="29" ht="15.75" customHeight="1">
      <c r="A29" s="8" t="s">
        <v>18</v>
      </c>
    </row>
    <row r="30" ht="15.75" customHeight="1"/>
    <row r="31" ht="15.75" customHeight="1"/>
    <row r="32" ht="15.75" customHeight="1">
      <c r="A32" s="8" t="s">
        <v>19</v>
      </c>
    </row>
    <row r="33" ht="15.75" customHeight="1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20</v>
      </c>
      <c r="G33" s="3" t="s">
        <v>21</v>
      </c>
    </row>
    <row r="34" ht="15.75" customHeight="1">
      <c r="A34" s="3">
        <v>2017.0</v>
      </c>
      <c r="B34" s="4">
        <v>2171.0</v>
      </c>
      <c r="C34" s="4">
        <v>-2.0</v>
      </c>
      <c r="D34" s="4">
        <f t="shared" ref="D34:D38" si="4">C34*B34</f>
        <v>-4342</v>
      </c>
      <c r="E34" s="4">
        <f t="shared" ref="E34:E38" si="5">C34*C34</f>
        <v>4</v>
      </c>
      <c r="F34" s="4">
        <f t="shared" ref="F34:F38" si="6">E34*B34</f>
        <v>8684</v>
      </c>
      <c r="G34" s="4">
        <f t="shared" ref="G34:G38" si="7">C34*C34*C34*C34</f>
        <v>16</v>
      </c>
    </row>
    <row r="35" ht="15.75" customHeight="1">
      <c r="A35" s="3">
        <v>2018.0</v>
      </c>
      <c r="B35" s="4">
        <v>2216.0</v>
      </c>
      <c r="C35" s="4">
        <v>-1.0</v>
      </c>
      <c r="D35" s="4">
        <f t="shared" si="4"/>
        <v>-2216</v>
      </c>
      <c r="E35" s="4">
        <f t="shared" si="5"/>
        <v>1</v>
      </c>
      <c r="F35" s="4">
        <f t="shared" si="6"/>
        <v>2216</v>
      </c>
      <c r="G35" s="4">
        <f t="shared" si="7"/>
        <v>1</v>
      </c>
    </row>
    <row r="36" ht="15.75" customHeight="1">
      <c r="A36" s="3">
        <v>2019.0</v>
      </c>
      <c r="B36" s="4">
        <v>2635.0</v>
      </c>
      <c r="C36" s="4">
        <v>0.0</v>
      </c>
      <c r="D36" s="4">
        <f t="shared" si="4"/>
        <v>0</v>
      </c>
      <c r="E36" s="4">
        <f t="shared" si="5"/>
        <v>0</v>
      </c>
      <c r="F36" s="4">
        <f t="shared" si="6"/>
        <v>0</v>
      </c>
      <c r="G36" s="4">
        <f t="shared" si="7"/>
        <v>0</v>
      </c>
    </row>
    <row r="37" ht="15.75" customHeight="1">
      <c r="A37" s="3">
        <v>2020.0</v>
      </c>
      <c r="B37" s="4">
        <v>2009.0</v>
      </c>
      <c r="C37" s="4">
        <v>1.0</v>
      </c>
      <c r="D37" s="4">
        <f t="shared" si="4"/>
        <v>2009</v>
      </c>
      <c r="E37" s="4">
        <f t="shared" si="5"/>
        <v>1</v>
      </c>
      <c r="F37" s="4">
        <f t="shared" si="6"/>
        <v>2009</v>
      </c>
      <c r="G37" s="4">
        <f t="shared" si="7"/>
        <v>1</v>
      </c>
    </row>
    <row r="38" ht="15.75" customHeight="1">
      <c r="A38" s="3">
        <v>2021.0</v>
      </c>
      <c r="B38" s="4">
        <v>1868.0</v>
      </c>
      <c r="C38" s="4">
        <v>2.0</v>
      </c>
      <c r="D38" s="4">
        <f t="shared" si="4"/>
        <v>3736</v>
      </c>
      <c r="E38" s="4">
        <f t="shared" si="5"/>
        <v>4</v>
      </c>
      <c r="F38" s="4">
        <f t="shared" si="6"/>
        <v>7472</v>
      </c>
      <c r="G38" s="4">
        <f t="shared" si="7"/>
        <v>16</v>
      </c>
    </row>
    <row r="39" ht="15.75" customHeight="1">
      <c r="A39" s="4" t="s">
        <v>14</v>
      </c>
      <c r="B39" s="4">
        <f t="shared" ref="B39:G39" si="8">SUM(B34:B38)</f>
        <v>10899</v>
      </c>
      <c r="C39" s="4">
        <f t="shared" si="8"/>
        <v>0</v>
      </c>
      <c r="D39" s="4">
        <f t="shared" si="8"/>
        <v>-813</v>
      </c>
      <c r="E39" s="4">
        <f t="shared" si="8"/>
        <v>10</v>
      </c>
      <c r="F39" s="4">
        <f t="shared" si="8"/>
        <v>20381</v>
      </c>
      <c r="G39" s="4">
        <f t="shared" si="8"/>
        <v>34</v>
      </c>
    </row>
    <row r="40" ht="15.75" customHeight="1"/>
    <row r="41" ht="15.75" customHeight="1">
      <c r="A41" s="7" t="s">
        <v>22</v>
      </c>
      <c r="B41" s="10"/>
    </row>
    <row r="42" ht="15.75" customHeight="1">
      <c r="A42" s="5" t="s">
        <v>23</v>
      </c>
    </row>
    <row r="43" ht="15.75" customHeight="1">
      <c r="D43" s="5" t="s">
        <v>24</v>
      </c>
      <c r="E43" s="5">
        <f>(B39-(E47*E39))/5</f>
        <v>2382.228571</v>
      </c>
    </row>
    <row r="44" ht="15.75" customHeight="1"/>
    <row r="45" ht="15.75" customHeight="1">
      <c r="D45" s="5" t="s">
        <v>25</v>
      </c>
      <c r="E45" s="5">
        <f>D39/E39</f>
        <v>-81.3</v>
      </c>
    </row>
    <row r="46" ht="15.75" customHeight="1"/>
    <row r="47" ht="15.75" customHeight="1">
      <c r="D47" s="5" t="s">
        <v>26</v>
      </c>
      <c r="E47" s="5">
        <f>(5*F39-E39*B39)/(5*G39-E39^2)</f>
        <v>-101.2142857</v>
      </c>
    </row>
    <row r="48" ht="15.75" customHeight="1">
      <c r="A48" s="10"/>
      <c r="B48" s="10"/>
    </row>
    <row r="49" ht="15.75" customHeight="1"/>
    <row r="50" ht="15.75" customHeight="1">
      <c r="A50" s="5" t="s">
        <v>27</v>
      </c>
    </row>
    <row r="51" ht="15.75" customHeight="1">
      <c r="A51" s="7" t="s">
        <v>22</v>
      </c>
    </row>
    <row r="52" ht="15.75" customHeight="1">
      <c r="A52" s="11" t="s">
        <v>28</v>
      </c>
    </row>
    <row r="53" ht="15.75" customHeight="1"/>
    <row r="54" ht="15.75" customHeight="1"/>
    <row r="55" ht="15.75" customHeight="1">
      <c r="A55" s="8" t="s">
        <v>6</v>
      </c>
    </row>
    <row r="56" ht="15.75" customHeight="1">
      <c r="A56" s="3" t="s">
        <v>7</v>
      </c>
      <c r="B56" s="3" t="s">
        <v>8</v>
      </c>
      <c r="C56" s="3" t="s">
        <v>9</v>
      </c>
      <c r="D56" s="3" t="s">
        <v>11</v>
      </c>
      <c r="E56" s="3" t="s">
        <v>29</v>
      </c>
      <c r="F56" s="3" t="s">
        <v>30</v>
      </c>
    </row>
    <row r="57" ht="15.75" customHeight="1">
      <c r="A57" s="3">
        <v>2017.0</v>
      </c>
      <c r="B57" s="4">
        <v>2171.0</v>
      </c>
      <c r="C57" s="4">
        <v>-2.0</v>
      </c>
      <c r="D57" s="4">
        <v>4.0</v>
      </c>
      <c r="E57" s="12">
        <f t="shared" ref="E57:E61" si="9">LOG(B57)</f>
        <v>3.336659823</v>
      </c>
      <c r="F57" s="12">
        <f t="shared" ref="F57:F61" si="10">C57*E57</f>
        <v>-6.673319647</v>
      </c>
    </row>
    <row r="58" ht="15.75" customHeight="1">
      <c r="A58" s="3">
        <v>2018.0</v>
      </c>
      <c r="B58" s="4">
        <v>2216.0</v>
      </c>
      <c r="C58" s="4">
        <v>-1.0</v>
      </c>
      <c r="D58" s="4">
        <v>1.0</v>
      </c>
      <c r="E58" s="12">
        <f t="shared" si="9"/>
        <v>3.345569756</v>
      </c>
      <c r="F58" s="12">
        <f t="shared" si="10"/>
        <v>-3.345569756</v>
      </c>
    </row>
    <row r="59" ht="15.75" customHeight="1">
      <c r="A59" s="3">
        <v>2019.0</v>
      </c>
      <c r="B59" s="4">
        <v>2635.0</v>
      </c>
      <c r="C59" s="4">
        <v>0.0</v>
      </c>
      <c r="D59" s="4">
        <v>0.0</v>
      </c>
      <c r="E59" s="12">
        <f t="shared" si="9"/>
        <v>3.42078062</v>
      </c>
      <c r="F59" s="12">
        <f t="shared" si="10"/>
        <v>0</v>
      </c>
    </row>
    <row r="60" ht="15.75" customHeight="1">
      <c r="A60" s="3">
        <v>2020.0</v>
      </c>
      <c r="B60" s="4">
        <v>2009.0</v>
      </c>
      <c r="C60" s="4">
        <v>1.0</v>
      </c>
      <c r="D60" s="4">
        <v>1.0</v>
      </c>
      <c r="E60" s="12">
        <f t="shared" si="9"/>
        <v>3.302979937</v>
      </c>
      <c r="F60" s="12">
        <f t="shared" si="10"/>
        <v>3.302979937</v>
      </c>
    </row>
    <row r="61" ht="15.75" customHeight="1">
      <c r="A61" s="3">
        <v>2021.0</v>
      </c>
      <c r="B61" s="4">
        <v>1868.0</v>
      </c>
      <c r="C61" s="4">
        <v>2.0</v>
      </c>
      <c r="D61" s="4">
        <v>4.0</v>
      </c>
      <c r="E61" s="12">
        <f t="shared" si="9"/>
        <v>3.271376872</v>
      </c>
      <c r="F61" s="12">
        <f t="shared" si="10"/>
        <v>6.542753744</v>
      </c>
    </row>
    <row r="62" ht="15.75" customHeight="1">
      <c r="A62" s="4" t="s">
        <v>14</v>
      </c>
      <c r="B62" s="4">
        <f t="shared" ref="B62:F62" si="11">SUM(B57:B61)</f>
        <v>10899</v>
      </c>
      <c r="C62" s="4">
        <f t="shared" si="11"/>
        <v>0</v>
      </c>
      <c r="D62" s="4">
        <f t="shared" si="11"/>
        <v>10</v>
      </c>
      <c r="E62" s="4">
        <f t="shared" si="11"/>
        <v>16.67736701</v>
      </c>
      <c r="F62" s="4">
        <f t="shared" si="11"/>
        <v>-0.1731557224</v>
      </c>
    </row>
    <row r="63" ht="15.75" customHeight="1">
      <c r="A63" s="1"/>
      <c r="B63" s="1"/>
      <c r="C63" s="1"/>
      <c r="D63" s="1"/>
      <c r="E63" s="10"/>
      <c r="F63" s="10"/>
    </row>
    <row r="64" ht="15.75" customHeight="1">
      <c r="A64" s="5" t="s">
        <v>31</v>
      </c>
    </row>
    <row r="65" ht="15.75" customHeight="1">
      <c r="A65" s="5" t="s">
        <v>32</v>
      </c>
    </row>
    <row r="66" ht="15.75" customHeight="1">
      <c r="A66" s="5" t="s">
        <v>33</v>
      </c>
    </row>
    <row r="67" ht="15.75" customHeight="1">
      <c r="A67" s="5" t="s">
        <v>34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>
      <c r="G74" s="5" t="s">
        <v>35</v>
      </c>
      <c r="H74" s="5">
        <f>(E62/5)</f>
        <v>3.335473402</v>
      </c>
    </row>
    <row r="75" ht="15.75" customHeight="1">
      <c r="G75" s="5" t="s">
        <v>36</v>
      </c>
      <c r="H75" s="5">
        <f>(F62/10)</f>
        <v>-0.01731557224</v>
      </c>
    </row>
    <row r="76" ht="15.75" customHeight="1">
      <c r="G76" s="5" t="s">
        <v>37</v>
      </c>
      <c r="H76" s="5">
        <f t="shared" ref="H76:H77" si="12">POWER(10,H74)</f>
        <v>2165.077275</v>
      </c>
    </row>
    <row r="77" ht="15.75" customHeight="1">
      <c r="G77" s="5" t="s">
        <v>38</v>
      </c>
      <c r="H77" s="5">
        <f t="shared" si="12"/>
        <v>0.960913794</v>
      </c>
    </row>
    <row r="78" ht="15.75" customHeight="1"/>
    <row r="79" ht="15.75" customHeight="1"/>
    <row r="80" ht="15.75" customHeight="1"/>
    <row r="81" ht="15.75" customHeight="1"/>
    <row r="82" ht="15.75" customHeight="1">
      <c r="A82" s="5" t="s">
        <v>39</v>
      </c>
    </row>
    <row r="83" ht="15.75" customHeight="1">
      <c r="B83" s="5" t="s">
        <v>34</v>
      </c>
      <c r="E83" s="13" t="s">
        <v>40</v>
      </c>
      <c r="F83" s="13"/>
    </row>
    <row r="84" ht="15.75" customHeight="1">
      <c r="B84" s="5" t="s">
        <v>41</v>
      </c>
      <c r="E84" s="8" t="s">
        <v>42</v>
      </c>
      <c r="F84" s="8"/>
    </row>
    <row r="85" ht="15.75" customHeight="1"/>
    <row r="86" ht="15.75" customHeight="1"/>
    <row r="87" ht="15.75" customHeight="1"/>
    <row r="88" ht="15.75" customHeight="1"/>
    <row r="89" ht="15.75" customHeight="1">
      <c r="A89" s="14" t="s">
        <v>43</v>
      </c>
      <c r="B89" s="15"/>
      <c r="C89" s="14" t="s">
        <v>44</v>
      </c>
      <c r="D89" s="16"/>
      <c r="E89" s="15"/>
    </row>
    <row r="90" ht="15.75" customHeight="1">
      <c r="A90" s="17" t="s">
        <v>45</v>
      </c>
      <c r="B90" s="15"/>
      <c r="C90" s="17" t="s">
        <v>18</v>
      </c>
      <c r="D90" s="16"/>
      <c r="E90" s="15"/>
    </row>
    <row r="91" ht="15.75" customHeight="1">
      <c r="A91" s="17" t="s">
        <v>46</v>
      </c>
      <c r="B91" s="15"/>
      <c r="C91" s="17" t="s">
        <v>28</v>
      </c>
      <c r="D91" s="16"/>
      <c r="E91" s="15"/>
    </row>
    <row r="92" ht="15.75" customHeight="1">
      <c r="A92" s="17" t="s">
        <v>47</v>
      </c>
      <c r="B92" s="15"/>
      <c r="C92" s="17" t="s">
        <v>48</v>
      </c>
      <c r="D92" s="16"/>
      <c r="E92" s="15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89:B89"/>
    <mergeCell ref="C89:E89"/>
    <mergeCell ref="A90:B90"/>
    <mergeCell ref="C90:E90"/>
    <mergeCell ref="A91:B91"/>
    <mergeCell ref="C91:E91"/>
    <mergeCell ref="A92:B92"/>
    <mergeCell ref="C92:E9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43"/>
    <col customWidth="1" min="6" max="26" width="8.71"/>
  </cols>
  <sheetData>
    <row r="1">
      <c r="A1" s="14" t="s">
        <v>43</v>
      </c>
      <c r="B1" s="15"/>
      <c r="C1" s="14" t="s">
        <v>44</v>
      </c>
      <c r="D1" s="16"/>
      <c r="E1" s="15"/>
      <c r="I1" s="5" t="s">
        <v>49</v>
      </c>
    </row>
    <row r="2">
      <c r="A2" s="17" t="s">
        <v>45</v>
      </c>
      <c r="B2" s="15"/>
      <c r="C2" s="17" t="s">
        <v>18</v>
      </c>
      <c r="D2" s="16"/>
      <c r="E2" s="15"/>
      <c r="I2" s="14" t="s">
        <v>43</v>
      </c>
      <c r="J2" s="15"/>
      <c r="K2" s="18" t="s">
        <v>50</v>
      </c>
    </row>
    <row r="3">
      <c r="A3" s="17" t="s">
        <v>46</v>
      </c>
      <c r="B3" s="15"/>
      <c r="C3" s="17" t="s">
        <v>28</v>
      </c>
      <c r="D3" s="16"/>
      <c r="E3" s="15"/>
      <c r="I3" s="17" t="s">
        <v>45</v>
      </c>
      <c r="J3" s="15"/>
      <c r="K3" s="19">
        <v>0.01019</v>
      </c>
    </row>
    <row r="4">
      <c r="A4" s="17" t="s">
        <v>47</v>
      </c>
      <c r="B4" s="15"/>
      <c r="C4" s="17" t="s">
        <v>48</v>
      </c>
      <c r="D4" s="16"/>
      <c r="E4" s="15"/>
      <c r="I4" s="17" t="s">
        <v>46</v>
      </c>
      <c r="J4" s="15"/>
      <c r="K4" s="19">
        <v>0.00445</v>
      </c>
    </row>
    <row r="5">
      <c r="I5" s="17" t="s">
        <v>47</v>
      </c>
      <c r="J5" s="15"/>
      <c r="K5" s="19">
        <v>0.00485</v>
      </c>
    </row>
    <row r="7">
      <c r="A7" s="5" t="s">
        <v>50</v>
      </c>
      <c r="I7" s="5" t="s">
        <v>51</v>
      </c>
    </row>
    <row r="10">
      <c r="A10" s="8" t="s">
        <v>52</v>
      </c>
    </row>
    <row r="11">
      <c r="A11" s="20" t="s">
        <v>7</v>
      </c>
      <c r="B11" s="20" t="s">
        <v>53</v>
      </c>
      <c r="C11" s="4" t="s">
        <v>9</v>
      </c>
      <c r="D11" s="20" t="s">
        <v>54</v>
      </c>
      <c r="E11" s="20" t="s">
        <v>55</v>
      </c>
    </row>
    <row r="12">
      <c r="A12" s="3">
        <v>2017.0</v>
      </c>
      <c r="B12" s="4">
        <v>2171.0</v>
      </c>
      <c r="C12" s="4">
        <v>-2.0</v>
      </c>
      <c r="D12" s="4">
        <f t="shared" ref="D12:D16" si="1">2179.8-(81.3*C12)</f>
        <v>2342.4</v>
      </c>
      <c r="E12" s="4">
        <f t="shared" ref="E12:E16" si="2">(B12-D12)/B12</f>
        <v>-0.07894979272</v>
      </c>
    </row>
    <row r="13">
      <c r="A13" s="3">
        <v>2018.0</v>
      </c>
      <c r="B13" s="4">
        <v>2216.0</v>
      </c>
      <c r="C13" s="4">
        <v>-1.0</v>
      </c>
      <c r="D13" s="4">
        <f t="shared" si="1"/>
        <v>2261.1</v>
      </c>
      <c r="E13" s="4">
        <f t="shared" si="2"/>
        <v>-0.02035198556</v>
      </c>
    </row>
    <row r="14">
      <c r="A14" s="3">
        <v>2019.0</v>
      </c>
      <c r="B14" s="4">
        <v>2635.0</v>
      </c>
      <c r="C14" s="4">
        <v>0.0</v>
      </c>
      <c r="D14" s="4">
        <f t="shared" si="1"/>
        <v>2179.8</v>
      </c>
      <c r="E14" s="4">
        <f t="shared" si="2"/>
        <v>0.1727514231</v>
      </c>
    </row>
    <row r="15">
      <c r="A15" s="3">
        <v>2020.0</v>
      </c>
      <c r="B15" s="4">
        <v>2009.0</v>
      </c>
      <c r="C15" s="4">
        <v>1.0</v>
      </c>
      <c r="D15" s="4">
        <f t="shared" si="1"/>
        <v>2098.5</v>
      </c>
      <c r="E15" s="4">
        <f t="shared" si="2"/>
        <v>-0.04454952713</v>
      </c>
    </row>
    <row r="16">
      <c r="A16" s="3">
        <v>2021.0</v>
      </c>
      <c r="B16" s="4">
        <v>1868.0</v>
      </c>
      <c r="C16" s="4">
        <v>2.0</v>
      </c>
      <c r="D16" s="4">
        <f t="shared" si="1"/>
        <v>2017.2</v>
      </c>
      <c r="E16" s="4">
        <f t="shared" si="2"/>
        <v>-0.07987152034</v>
      </c>
    </row>
    <row r="17">
      <c r="A17" s="21"/>
      <c r="B17" s="4">
        <f t="shared" ref="B17:E17" si="3">SUM(B12:B16)</f>
        <v>10899</v>
      </c>
      <c r="C17" s="4">
        <f t="shared" si="3"/>
        <v>0</v>
      </c>
      <c r="D17" s="22">
        <f t="shared" si="3"/>
        <v>10899</v>
      </c>
      <c r="E17" s="4">
        <f t="shared" si="3"/>
        <v>-0.0509714026</v>
      </c>
      <c r="G17" s="5">
        <f>E17/5</f>
        <v>-0.01019428052</v>
      </c>
    </row>
    <row r="21" ht="15.75" customHeight="1"/>
    <row r="22" ht="15.75" customHeight="1">
      <c r="A22" s="8" t="s">
        <v>56</v>
      </c>
    </row>
    <row r="23" ht="15.75" customHeight="1">
      <c r="A23" s="20" t="s">
        <v>7</v>
      </c>
      <c r="B23" s="20" t="s">
        <v>53</v>
      </c>
      <c r="C23" s="4" t="s">
        <v>9</v>
      </c>
      <c r="D23" s="4" t="s">
        <v>11</v>
      </c>
      <c r="E23" s="20" t="s">
        <v>54</v>
      </c>
      <c r="F23" s="20" t="s">
        <v>55</v>
      </c>
    </row>
    <row r="24" ht="15.75" customHeight="1">
      <c r="A24" s="3">
        <v>2017.0</v>
      </c>
      <c r="B24" s="4">
        <v>2171.0</v>
      </c>
      <c r="C24" s="4">
        <v>-2.0</v>
      </c>
      <c r="D24" s="4">
        <f t="shared" ref="D24:D28" si="4">C24*C24</f>
        <v>4</v>
      </c>
      <c r="E24" s="4">
        <f t="shared" ref="E24:E28" si="5"> 2382.229-(81.3*C24)-(101.214*D24)</f>
        <v>2139.973</v>
      </c>
      <c r="F24" s="4">
        <f t="shared" ref="F24:F28" si="6">(B24-E24)/B24</f>
        <v>0.0142915707</v>
      </c>
    </row>
    <row r="25" ht="15.75" customHeight="1">
      <c r="A25" s="3">
        <v>2018.0</v>
      </c>
      <c r="B25" s="4">
        <v>2216.0</v>
      </c>
      <c r="C25" s="4">
        <v>-1.0</v>
      </c>
      <c r="D25" s="4">
        <f t="shared" si="4"/>
        <v>1</v>
      </c>
      <c r="E25" s="4">
        <f t="shared" si="5"/>
        <v>2362.315</v>
      </c>
      <c r="F25" s="4">
        <f t="shared" si="6"/>
        <v>-0.06602662455</v>
      </c>
    </row>
    <row r="26" ht="15.75" customHeight="1">
      <c r="A26" s="3">
        <v>2019.0</v>
      </c>
      <c r="B26" s="4">
        <v>2635.0</v>
      </c>
      <c r="C26" s="4">
        <v>0.0</v>
      </c>
      <c r="D26" s="4">
        <f t="shared" si="4"/>
        <v>0</v>
      </c>
      <c r="E26" s="4">
        <f t="shared" si="5"/>
        <v>2382.229</v>
      </c>
      <c r="F26" s="4">
        <f t="shared" si="6"/>
        <v>0.09592827324</v>
      </c>
    </row>
    <row r="27" ht="15.75" customHeight="1">
      <c r="A27" s="3">
        <v>2020.0</v>
      </c>
      <c r="B27" s="4">
        <v>2009.0</v>
      </c>
      <c r="C27" s="4">
        <v>1.0</v>
      </c>
      <c r="D27" s="4">
        <f t="shared" si="4"/>
        <v>1</v>
      </c>
      <c r="E27" s="4">
        <f t="shared" si="5"/>
        <v>2199.715</v>
      </c>
      <c r="F27" s="4">
        <f t="shared" si="6"/>
        <v>-0.09493031359</v>
      </c>
    </row>
    <row r="28" ht="15.75" customHeight="1">
      <c r="A28" s="3">
        <v>2021.0</v>
      </c>
      <c r="B28" s="4">
        <v>1868.0</v>
      </c>
      <c r="C28" s="4">
        <v>2.0</v>
      </c>
      <c r="D28" s="4">
        <f t="shared" si="4"/>
        <v>4</v>
      </c>
      <c r="E28" s="4">
        <f t="shared" si="5"/>
        <v>1814.773</v>
      </c>
      <c r="F28" s="4">
        <f t="shared" si="6"/>
        <v>0.02849411135</v>
      </c>
    </row>
    <row r="29" ht="15.75" customHeight="1">
      <c r="A29" s="21"/>
      <c r="B29" s="21">
        <f t="shared" ref="B29:F29" si="7">SUM(B24:B28)</f>
        <v>10899</v>
      </c>
      <c r="C29" s="21">
        <f t="shared" si="7"/>
        <v>0</v>
      </c>
      <c r="D29" s="21">
        <f t="shared" si="7"/>
        <v>10</v>
      </c>
      <c r="E29" s="21">
        <f t="shared" si="7"/>
        <v>10899.005</v>
      </c>
      <c r="F29" s="21">
        <f t="shared" si="7"/>
        <v>-0.02224298284</v>
      </c>
      <c r="H29" s="5">
        <f>F29/5</f>
        <v>-0.004448596568</v>
      </c>
    </row>
    <row r="30" ht="15.75" customHeight="1"/>
    <row r="31" ht="15.75" customHeight="1"/>
    <row r="32" ht="15.75" customHeight="1"/>
    <row r="33" ht="15.75" customHeight="1"/>
    <row r="34" ht="15.75" customHeight="1">
      <c r="A34" s="8" t="s">
        <v>57</v>
      </c>
    </row>
    <row r="35" ht="15.75" customHeight="1">
      <c r="A35" s="20" t="s">
        <v>7</v>
      </c>
      <c r="B35" s="20" t="s">
        <v>53</v>
      </c>
      <c r="C35" s="4" t="s">
        <v>9</v>
      </c>
      <c r="D35" s="20" t="s">
        <v>54</v>
      </c>
      <c r="E35" s="20" t="s">
        <v>55</v>
      </c>
    </row>
    <row r="36" ht="15.75" customHeight="1">
      <c r="A36" s="3">
        <v>2017.0</v>
      </c>
      <c r="B36" s="4">
        <v>2171.0</v>
      </c>
      <c r="C36" s="4">
        <v>-2.0</v>
      </c>
      <c r="D36" s="4">
        <f t="shared" ref="D36:D40" si="8"> 2165.077*(0.960914^C36)</f>
        <v>2344.791898</v>
      </c>
      <c r="E36" s="4">
        <f t="shared" ref="E36:E40" si="9">(B36-D36)/B36</f>
        <v>-0.08005154193</v>
      </c>
    </row>
    <row r="37" ht="15.75" customHeight="1">
      <c r="A37" s="3">
        <v>2018.0</v>
      </c>
      <c r="B37" s="4">
        <v>2216.0</v>
      </c>
      <c r="C37" s="4">
        <v>-1.0</v>
      </c>
      <c r="D37" s="4">
        <f t="shared" si="8"/>
        <v>2253.143361</v>
      </c>
      <c r="E37" s="4">
        <f t="shared" si="9"/>
        <v>-0.01676144469</v>
      </c>
    </row>
    <row r="38" ht="15.75" customHeight="1">
      <c r="A38" s="3">
        <v>2019.0</v>
      </c>
      <c r="B38" s="4">
        <v>2635.0</v>
      </c>
      <c r="C38" s="4">
        <v>0.0</v>
      </c>
      <c r="D38" s="4">
        <f t="shared" si="8"/>
        <v>2165.077</v>
      </c>
      <c r="E38" s="4">
        <f t="shared" si="9"/>
        <v>0.1783388994</v>
      </c>
    </row>
    <row r="39" ht="15.75" customHeight="1">
      <c r="A39" s="3">
        <v>2020.0</v>
      </c>
      <c r="B39" s="4">
        <v>2009.0</v>
      </c>
      <c r="C39" s="4">
        <v>1.0</v>
      </c>
      <c r="D39" s="4">
        <f t="shared" si="8"/>
        <v>2080.4528</v>
      </c>
      <c r="E39" s="4">
        <f t="shared" si="9"/>
        <v>-0.03556635161</v>
      </c>
    </row>
    <row r="40" ht="15.75" customHeight="1">
      <c r="A40" s="3">
        <v>2021.0</v>
      </c>
      <c r="B40" s="4">
        <v>1868.0</v>
      </c>
      <c r="C40" s="4">
        <v>2.0</v>
      </c>
      <c r="D40" s="4">
        <f t="shared" si="8"/>
        <v>1999.136222</v>
      </c>
      <c r="E40" s="4">
        <f t="shared" si="9"/>
        <v>-0.07020140376</v>
      </c>
    </row>
    <row r="41" ht="15.75" customHeight="1">
      <c r="A41" s="21"/>
      <c r="B41" s="21">
        <f t="shared" ref="B41:E41" si="10">SUM(B36:B40)</f>
        <v>10899</v>
      </c>
      <c r="C41" s="21">
        <f t="shared" si="10"/>
        <v>0</v>
      </c>
      <c r="D41" s="21">
        <f t="shared" si="10"/>
        <v>10842.60128</v>
      </c>
      <c r="E41" s="21">
        <f t="shared" si="10"/>
        <v>-0.02424184255</v>
      </c>
      <c r="G41" s="5">
        <f>E41/5</f>
        <v>-0.00484836851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:B3"/>
    <mergeCell ref="A4:B4"/>
    <mergeCell ref="C4:E4"/>
    <mergeCell ref="I4:J4"/>
    <mergeCell ref="I5:J5"/>
    <mergeCell ref="A1:B1"/>
    <mergeCell ref="C1:E1"/>
    <mergeCell ref="A2:B2"/>
    <mergeCell ref="C2:E2"/>
    <mergeCell ref="I2:J2"/>
    <mergeCell ref="C3:E3"/>
    <mergeCell ref="I3:J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29"/>
    <col customWidth="1" min="3" max="4" width="8.71"/>
    <col customWidth="1" min="5" max="5" width="11.57"/>
    <col customWidth="1" min="6" max="6" width="14.14"/>
    <col customWidth="1" min="7" max="26" width="8.71"/>
  </cols>
  <sheetData>
    <row r="2">
      <c r="B2" s="23" t="s">
        <v>46</v>
      </c>
      <c r="D2" s="23" t="s">
        <v>28</v>
      </c>
    </row>
    <row r="4" ht="40.5" customHeight="1">
      <c r="A4" s="24" t="s">
        <v>1</v>
      </c>
      <c r="B4" s="24" t="s">
        <v>7</v>
      </c>
      <c r="C4" s="18" t="s">
        <v>9</v>
      </c>
      <c r="D4" s="18" t="s">
        <v>11</v>
      </c>
      <c r="E4" s="24" t="s">
        <v>58</v>
      </c>
      <c r="F4" s="18" t="s">
        <v>59</v>
      </c>
      <c r="G4" s="1"/>
      <c r="H4" s="1"/>
    </row>
    <row r="5">
      <c r="A5" s="20">
        <v>1.0</v>
      </c>
      <c r="B5" s="20">
        <v>2022.0</v>
      </c>
      <c r="C5" s="4">
        <v>-2.0</v>
      </c>
      <c r="D5" s="4">
        <f t="shared" ref="D5:D9" si="1">C5*C5</f>
        <v>4</v>
      </c>
      <c r="E5" s="20">
        <f t="shared" ref="E5:E9" si="2">2382.229-(81.3*C5)-(101.214*D5)</f>
        <v>2139.973</v>
      </c>
      <c r="F5" s="25">
        <f t="shared" ref="F5:F10" si="3">E5</f>
        <v>2139.973</v>
      </c>
      <c r="G5" s="10"/>
      <c r="H5" s="10"/>
    </row>
    <row r="6">
      <c r="A6" s="20">
        <v>2.0</v>
      </c>
      <c r="B6" s="20">
        <v>2023.0</v>
      </c>
      <c r="C6" s="4">
        <v>-1.0</v>
      </c>
      <c r="D6" s="4">
        <f t="shared" si="1"/>
        <v>1</v>
      </c>
      <c r="E6" s="20">
        <f t="shared" si="2"/>
        <v>2362.315</v>
      </c>
      <c r="F6" s="25">
        <f t="shared" si="3"/>
        <v>2362.315</v>
      </c>
    </row>
    <row r="7">
      <c r="A7" s="20">
        <v>3.0</v>
      </c>
      <c r="B7" s="20">
        <v>2024.0</v>
      </c>
      <c r="C7" s="4">
        <v>0.0</v>
      </c>
      <c r="D7" s="4">
        <f t="shared" si="1"/>
        <v>0</v>
      </c>
      <c r="E7" s="20">
        <f t="shared" si="2"/>
        <v>2382.229</v>
      </c>
      <c r="F7" s="25">
        <f t="shared" si="3"/>
        <v>2382.229</v>
      </c>
    </row>
    <row r="8">
      <c r="A8" s="20">
        <v>4.0</v>
      </c>
      <c r="B8" s="20">
        <v>2025.0</v>
      </c>
      <c r="C8" s="4">
        <v>1.0</v>
      </c>
      <c r="D8" s="4">
        <f t="shared" si="1"/>
        <v>1</v>
      </c>
      <c r="E8" s="20">
        <f t="shared" si="2"/>
        <v>2199.715</v>
      </c>
      <c r="F8" s="25">
        <f t="shared" si="3"/>
        <v>2199.715</v>
      </c>
    </row>
    <row r="9">
      <c r="A9" s="20">
        <v>5.0</v>
      </c>
      <c r="B9" s="20">
        <v>2026.0</v>
      </c>
      <c r="C9" s="4">
        <v>2.0</v>
      </c>
      <c r="D9" s="4">
        <f t="shared" si="1"/>
        <v>4</v>
      </c>
      <c r="E9" s="20">
        <f t="shared" si="2"/>
        <v>1814.773</v>
      </c>
      <c r="F9" s="25">
        <f t="shared" si="3"/>
        <v>1814.773</v>
      </c>
    </row>
    <row r="10">
      <c r="A10" s="26" t="s">
        <v>14</v>
      </c>
      <c r="B10" s="15"/>
      <c r="C10" s="4">
        <f t="shared" ref="C10:E10" si="4">SUM(C5:C9)</f>
        <v>0</v>
      </c>
      <c r="D10" s="4">
        <f t="shared" si="4"/>
        <v>10</v>
      </c>
      <c r="E10" s="4">
        <f t="shared" si="4"/>
        <v>10899.005</v>
      </c>
      <c r="F10" s="25">
        <f t="shared" si="3"/>
        <v>10899.005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C2"/>
    <mergeCell ref="D2:F2"/>
    <mergeCell ref="A10:B1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2021-07-08T06:37:27Z</dcterms:created>
  <dc:creator>User</dc:creator>
</cp:coreProperties>
</file>