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313"/>
  <workbookPr filterPrivacy="1" defaultThemeVersion="124226"/>
  <xr:revisionPtr revIDLastSave="0" documentId="13_ncr:1_{23E8B66F-B96E-494E-814A-BFAA8A541A6D}" xr6:coauthVersionLast="47" xr6:coauthVersionMax="47" xr10:uidLastSave="{00000000-0000-0000-0000-000000000000}"/>
  <bookViews>
    <workbookView xWindow="0" yWindow="0" windowWidth="28800" windowHeight="18000" activeTab="1" xr2:uid="{00000000-000D-0000-FFFF-FFFF00000000}"/>
  </bookViews>
  <sheets>
    <sheet name="Dataset" sheetId="2" r:id="rId1"/>
    <sheet name="Penghitungan" sheetId="3" r:id="rId2"/>
  </sheet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B11" i="3" l="1"/>
  <c r="L17" i="3" s="1"/>
  <c r="B10" i="3"/>
  <c r="G15" i="3"/>
  <c r="G16" i="3"/>
  <c r="G17" i="3"/>
  <c r="H17" i="3" s="1"/>
  <c r="G18" i="3"/>
  <c r="H18" i="3" s="1"/>
  <c r="G19" i="3"/>
  <c r="G20" i="3"/>
  <c r="G21" i="3"/>
  <c r="G22" i="3"/>
  <c r="H22" i="3" s="1"/>
  <c r="G23" i="3"/>
  <c r="G24" i="3"/>
  <c r="G25" i="3"/>
  <c r="H25" i="3" s="1"/>
  <c r="G26" i="3"/>
  <c r="H26" i="3" s="1"/>
  <c r="G27" i="3"/>
  <c r="G28" i="3"/>
  <c r="G29" i="3"/>
  <c r="H29" i="3" s="1"/>
  <c r="G30" i="3"/>
  <c r="H30" i="3" s="1"/>
  <c r="G31" i="3"/>
  <c r="G32" i="3"/>
  <c r="G33" i="3"/>
  <c r="H33" i="3" s="1"/>
  <c r="G34" i="3"/>
  <c r="H34" i="3" s="1"/>
  <c r="G14" i="3"/>
  <c r="H14" i="3" s="1"/>
  <c r="H32" i="3"/>
  <c r="H31" i="3"/>
  <c r="H28" i="3"/>
  <c r="H27" i="3"/>
  <c r="H24" i="3"/>
  <c r="H23" i="3"/>
  <c r="H21" i="3"/>
  <c r="H20" i="3"/>
  <c r="H19" i="3"/>
  <c r="H16" i="3"/>
  <c r="H15" i="3"/>
  <c r="A26" i="3"/>
  <c r="D26" i="3" s="1"/>
  <c r="A27" i="3"/>
  <c r="D27" i="3" s="1"/>
  <c r="A28" i="3"/>
  <c r="B28" i="3" s="1"/>
  <c r="A29" i="3"/>
  <c r="D29" i="3" s="1"/>
  <c r="A30" i="3"/>
  <c r="D30" i="3" s="1"/>
  <c r="A31" i="3"/>
  <c r="D31" i="3" s="1"/>
  <c r="A32" i="3"/>
  <c r="B32" i="3" s="1"/>
  <c r="A33" i="3"/>
  <c r="B33" i="3" s="1"/>
  <c r="A34" i="3"/>
  <c r="D34" i="3" s="1"/>
  <c r="A15" i="3"/>
  <c r="E15" i="3" s="1"/>
  <c r="A16" i="3"/>
  <c r="B16" i="3" s="1"/>
  <c r="A17" i="3"/>
  <c r="E26" i="3" s="1"/>
  <c r="A18" i="3"/>
  <c r="E27" i="3" s="1"/>
  <c r="A19" i="3"/>
  <c r="E19" i="3" s="1"/>
  <c r="A20" i="3"/>
  <c r="B20" i="3" s="1"/>
  <c r="A21" i="3"/>
  <c r="D21" i="3" s="1"/>
  <c r="A22" i="3"/>
  <c r="E22" i="3" s="1"/>
  <c r="A23" i="3"/>
  <c r="A24" i="3"/>
  <c r="B24" i="3" s="1"/>
  <c r="A25" i="3"/>
  <c r="C25" i="3" s="1"/>
  <c r="A14" i="3"/>
  <c r="B3" i="3"/>
  <c r="B4" i="3"/>
  <c r="B5" i="3"/>
  <c r="L14" i="3" l="1"/>
  <c r="M14" i="3"/>
  <c r="E32" i="3"/>
  <c r="K32" i="3" s="1"/>
  <c r="K19" i="3"/>
  <c r="K15" i="3"/>
  <c r="J31" i="3"/>
  <c r="J27" i="3"/>
  <c r="K22" i="3"/>
  <c r="K27" i="3"/>
  <c r="J34" i="3"/>
  <c r="J30" i="3"/>
  <c r="J26" i="3"/>
  <c r="I25" i="3"/>
  <c r="J21" i="3"/>
  <c r="K26" i="3"/>
  <c r="B31" i="3"/>
  <c r="B15" i="3"/>
  <c r="L32" i="3"/>
  <c r="L28" i="3"/>
  <c r="L24" i="3"/>
  <c r="L20" i="3"/>
  <c r="L16" i="3"/>
  <c r="B27" i="3"/>
  <c r="J29" i="3"/>
  <c r="L31" i="3"/>
  <c r="L27" i="3"/>
  <c r="L23" i="3"/>
  <c r="L19" i="3"/>
  <c r="L15" i="3"/>
  <c r="B23" i="3"/>
  <c r="L34" i="3"/>
  <c r="L30" i="3"/>
  <c r="L26" i="3"/>
  <c r="L22" i="3"/>
  <c r="L18" i="3"/>
  <c r="E23" i="3"/>
  <c r="K23" i="3" s="1"/>
  <c r="E31" i="3"/>
  <c r="K31" i="3" s="1"/>
  <c r="B14" i="3"/>
  <c r="B19" i="3"/>
  <c r="L33" i="3"/>
  <c r="L29" i="3"/>
  <c r="L25" i="3"/>
  <c r="L21" i="3"/>
  <c r="E18" i="3"/>
  <c r="K18" i="3" s="1"/>
  <c r="C29" i="3"/>
  <c r="I29" i="3" s="1"/>
  <c r="C17" i="3"/>
  <c r="I17" i="3" s="1"/>
  <c r="E30" i="3"/>
  <c r="K30" i="3" s="1"/>
  <c r="B34" i="3"/>
  <c r="B30" i="3"/>
  <c r="B26" i="3"/>
  <c r="B22" i="3"/>
  <c r="B18" i="3"/>
  <c r="C14" i="3"/>
  <c r="I14" i="3" s="1"/>
  <c r="C32" i="3"/>
  <c r="I32" i="3" s="1"/>
  <c r="C28" i="3"/>
  <c r="I28" i="3" s="1"/>
  <c r="C24" i="3"/>
  <c r="I24" i="3" s="1"/>
  <c r="C20" i="3"/>
  <c r="I20" i="3" s="1"/>
  <c r="C16" i="3"/>
  <c r="I16" i="3" s="1"/>
  <c r="D32" i="3"/>
  <c r="J32" i="3" s="1"/>
  <c r="D28" i="3"/>
  <c r="J28" i="3" s="1"/>
  <c r="D24" i="3"/>
  <c r="J24" i="3" s="1"/>
  <c r="D20" i="3"/>
  <c r="J20" i="3" s="1"/>
  <c r="D16" i="3"/>
  <c r="J16" i="3" s="1"/>
  <c r="E33" i="3"/>
  <c r="K33" i="3" s="1"/>
  <c r="E29" i="3"/>
  <c r="K29" i="3" s="1"/>
  <c r="E25" i="3"/>
  <c r="K25" i="3" s="1"/>
  <c r="E21" i="3"/>
  <c r="K21" i="3" s="1"/>
  <c r="E17" i="3"/>
  <c r="K17" i="3" s="1"/>
  <c r="C33" i="3"/>
  <c r="I33" i="3" s="1"/>
  <c r="C21" i="3"/>
  <c r="I21" i="3" s="1"/>
  <c r="D33" i="3"/>
  <c r="J33" i="3" s="1"/>
  <c r="D25" i="3"/>
  <c r="J25" i="3" s="1"/>
  <c r="E34" i="3"/>
  <c r="K34" i="3" s="1"/>
  <c r="B29" i="3"/>
  <c r="B25" i="3"/>
  <c r="B21" i="3"/>
  <c r="B17" i="3"/>
  <c r="C15" i="3"/>
  <c r="I15" i="3" s="1"/>
  <c r="C31" i="3"/>
  <c r="I31" i="3" s="1"/>
  <c r="C27" i="3"/>
  <c r="I27" i="3" s="1"/>
  <c r="M27" i="3" s="1"/>
  <c r="C23" i="3"/>
  <c r="I23" i="3" s="1"/>
  <c r="C19" i="3"/>
  <c r="I19" i="3" s="1"/>
  <c r="D14" i="3"/>
  <c r="J14" i="3" s="1"/>
  <c r="D23" i="3"/>
  <c r="J23" i="3" s="1"/>
  <c r="D19" i="3"/>
  <c r="J19" i="3" s="1"/>
  <c r="D15" i="3"/>
  <c r="J15" i="3" s="1"/>
  <c r="E28" i="3"/>
  <c r="K28" i="3" s="1"/>
  <c r="E24" i="3"/>
  <c r="K24" i="3" s="1"/>
  <c r="E20" i="3"/>
  <c r="K20" i="3" s="1"/>
  <c r="E16" i="3"/>
  <c r="K16" i="3" s="1"/>
  <c r="D17" i="3"/>
  <c r="J17" i="3" s="1"/>
  <c r="C34" i="3"/>
  <c r="I34" i="3" s="1"/>
  <c r="C30" i="3"/>
  <c r="I30" i="3" s="1"/>
  <c r="M30" i="3" s="1"/>
  <c r="C26" i="3"/>
  <c r="I26" i="3" s="1"/>
  <c r="M26" i="3" s="1"/>
  <c r="C22" i="3"/>
  <c r="I22" i="3" s="1"/>
  <c r="C18" i="3"/>
  <c r="I18" i="3" s="1"/>
  <c r="D22" i="3"/>
  <c r="J22" i="3" s="1"/>
  <c r="D18" i="3"/>
  <c r="J18" i="3" s="1"/>
  <c r="E14" i="3"/>
  <c r="K14" i="3" s="1"/>
  <c r="M21" i="3" l="1"/>
  <c r="M32" i="3"/>
  <c r="M23" i="3"/>
  <c r="M33" i="3"/>
  <c r="M17" i="3"/>
  <c r="M29" i="3"/>
  <c r="M25" i="3"/>
  <c r="M24" i="3"/>
  <c r="M19" i="3"/>
  <c r="M15" i="3"/>
  <c r="M16" i="3"/>
  <c r="M20" i="3"/>
  <c r="M18" i="3"/>
  <c r="M34" i="3"/>
  <c r="M22" i="3"/>
  <c r="O14" i="3" s="1"/>
  <c r="M31" i="3"/>
  <c r="M28" i="3"/>
</calcChain>
</file>

<file path=xl/sharedStrings.xml><?xml version="1.0" encoding="utf-8"?>
<sst xmlns="http://schemas.openxmlformats.org/spreadsheetml/2006/main" count="317" uniqueCount="265">
  <si>
    <t>ID PENYAKIT</t>
  </si>
  <si>
    <t>PENYAKIT</t>
  </si>
  <si>
    <t>P01</t>
  </si>
  <si>
    <t>P02</t>
  </si>
  <si>
    <t>P03</t>
  </si>
  <si>
    <t>P04</t>
  </si>
  <si>
    <t>P05</t>
  </si>
  <si>
    <t>P06</t>
  </si>
  <si>
    <t>P07</t>
  </si>
  <si>
    <t>P08</t>
  </si>
  <si>
    <t>P09</t>
  </si>
  <si>
    <t>P10</t>
  </si>
  <si>
    <t>P11</t>
  </si>
  <si>
    <t>P12</t>
  </si>
  <si>
    <t>P13</t>
  </si>
  <si>
    <t>P14</t>
  </si>
  <si>
    <t>P15</t>
  </si>
  <si>
    <t>P16</t>
  </si>
  <si>
    <t>P17</t>
  </si>
  <si>
    <t>P18</t>
  </si>
  <si>
    <t>P19</t>
  </si>
  <si>
    <t>JENIS PENYAKIT</t>
  </si>
  <si>
    <t>P20</t>
  </si>
  <si>
    <t>P21</t>
  </si>
  <si>
    <t>Jamur</t>
  </si>
  <si>
    <t>Parasit</t>
  </si>
  <si>
    <t>Bakteri</t>
  </si>
  <si>
    <t>Virus</t>
  </si>
  <si>
    <t>Caplak Unggas</t>
  </si>
  <si>
    <t>Pilek ayam</t>
  </si>
  <si>
    <t>Aspergillosis</t>
  </si>
  <si>
    <t>Tipus unggas</t>
  </si>
  <si>
    <t>Tuberculosis unggas</t>
  </si>
  <si>
    <t>Penyakit pernafasan menahun</t>
  </si>
  <si>
    <t>Encefalomielitis unggas</t>
  </si>
  <si>
    <t>Gumboro</t>
  </si>
  <si>
    <t>Penyakit tetelo</t>
  </si>
  <si>
    <t>Bronkitis menular</t>
  </si>
  <si>
    <t>Sampar itik</t>
  </si>
  <si>
    <t>Kerabang telur lembek</t>
  </si>
  <si>
    <t>Laryngotracheitis menular</t>
  </si>
  <si>
    <t>Leukosit unggas</t>
  </si>
  <si>
    <t>Penyakit marek</t>
  </si>
  <si>
    <t>Radang sendi menular</t>
  </si>
  <si>
    <t>Penyakit jengger biru</t>
  </si>
  <si>
    <t>Flu burung</t>
  </si>
  <si>
    <t>Infeksi pasteura anatipestifer</t>
  </si>
  <si>
    <t>Kolibasilosis unggas</t>
  </si>
  <si>
    <t>Berak kapur</t>
  </si>
  <si>
    <t>ID GEJALA</t>
  </si>
  <si>
    <t>G01</t>
  </si>
  <si>
    <t>Ngorok</t>
  </si>
  <si>
    <t xml:space="preserve">Menggeleng-gelengkan kepala </t>
  </si>
  <si>
    <t xml:space="preserve">Mengeluarkan nanah dari hidung </t>
  </si>
  <si>
    <t xml:space="preserve">Batuk </t>
  </si>
  <si>
    <t xml:space="preserve">Bersin </t>
  </si>
  <si>
    <t xml:space="preserve">Tampak lesu dan mengantuk </t>
  </si>
  <si>
    <t>Nafsu makan menurun</t>
  </si>
  <si>
    <t>Nafsu minum menurun</t>
  </si>
  <si>
    <t xml:space="preserve">Mencret </t>
  </si>
  <si>
    <t xml:space="preserve">Jengger dan kepala kebiruan </t>
  </si>
  <si>
    <t xml:space="preserve">Kornea menjadi keruh </t>
  </si>
  <si>
    <t xml:space="preserve">Gemetar </t>
  </si>
  <si>
    <t xml:space="preserve">Kejang-kejang </t>
  </si>
  <si>
    <t xml:space="preserve">Bulu tampak kusam </t>
  </si>
  <si>
    <t xml:space="preserve">Diare berlendir mengotori bulu pantat </t>
  </si>
  <si>
    <t>Bulu lengket di sekitar pantat</t>
  </si>
  <si>
    <t xml:space="preserve">Mematok dubur sendiri </t>
  </si>
  <si>
    <t xml:space="preserve">Paruh menempel di lantai ketika tidur </t>
  </si>
  <si>
    <t>Terdapat kotoran warna darah menempel disekitar anus</t>
  </si>
  <si>
    <t xml:space="preserve">Kloaka tampak putih </t>
  </si>
  <si>
    <t xml:space="preserve">Mata menutup </t>
  </si>
  <si>
    <t xml:space="preserve">Lumpuh </t>
  </si>
  <si>
    <t>Bulu kusam dan mengkerut</t>
  </si>
  <si>
    <t>Diare</t>
  </si>
  <si>
    <t>Badan kurus</t>
  </si>
  <si>
    <t>Produksi telur menurun</t>
  </si>
  <si>
    <t>Keluar nanah dari mata</t>
  </si>
  <si>
    <t>Nafas cepat</t>
  </si>
  <si>
    <t xml:space="preserve">Sesak nafas </t>
  </si>
  <si>
    <t>Nafas megap-megap</t>
  </si>
  <si>
    <t>Terdapat leleran hidung lengket</t>
  </si>
  <si>
    <t>Terdapat cairan berbusa pada mata</t>
  </si>
  <si>
    <t>Kualitas telur jelek</t>
  </si>
  <si>
    <t>Sayap menggantung</t>
  </si>
  <si>
    <t>Pincang</t>
  </si>
  <si>
    <t>Sempoyongan</t>
  </si>
  <si>
    <t>Muka pucat</t>
  </si>
  <si>
    <t>Pembengkakan dari sinus dan mata</t>
  </si>
  <si>
    <t>Duduk membungkuk</t>
  </si>
  <si>
    <t>Kotoran kehijau-hijauan</t>
  </si>
  <si>
    <t>Kotoran keputih-putihan</t>
  </si>
  <si>
    <t>Diare kehijau-hijauan</t>
  </si>
  <si>
    <t>Kepala dan leher bergetar</t>
  </si>
  <si>
    <t>Warna telur pudar / menghilang</t>
  </si>
  <si>
    <t>Kelainan bentuk telur</t>
  </si>
  <si>
    <t xml:space="preserve">Telur kerabang lunak </t>
  </si>
  <si>
    <t>Telur tanpa kerabang</t>
  </si>
  <si>
    <t>Muka / kepala bengkak</t>
  </si>
  <si>
    <t>Keluar cairan encer dari mata dan hidung</t>
  </si>
  <si>
    <t>Terdapat lendir bercampur darah pada rongga mulut</t>
  </si>
  <si>
    <t>Batuk darah</t>
  </si>
  <si>
    <t xml:space="preserve">Murung </t>
  </si>
  <si>
    <t>Perut bengkak</t>
  </si>
  <si>
    <t>Kaki radang</t>
  </si>
  <si>
    <t>Kaki bengkak</t>
  </si>
  <si>
    <t>Kedinginan</t>
  </si>
  <si>
    <t>Sianosis / nampak membiru</t>
  </si>
  <si>
    <t>Pertumbuhan terhambat</t>
  </si>
  <si>
    <t>Jengger pucat</t>
  </si>
  <si>
    <t>Kepala tertunduk</t>
  </si>
  <si>
    <t>Jengger / pial menyusut</t>
  </si>
  <si>
    <t>Mati secara mendadak</t>
  </si>
  <si>
    <t>G02</t>
  </si>
  <si>
    <t>G03</t>
  </si>
  <si>
    <t>G04</t>
  </si>
  <si>
    <t>G05</t>
  </si>
  <si>
    <t>G06</t>
  </si>
  <si>
    <t>G07</t>
  </si>
  <si>
    <t>G08</t>
  </si>
  <si>
    <t>G09</t>
  </si>
  <si>
    <t>G10</t>
  </si>
  <si>
    <t>G11</t>
  </si>
  <si>
    <t>G12</t>
  </si>
  <si>
    <t>G13</t>
  </si>
  <si>
    <t>G14</t>
  </si>
  <si>
    <t>G15</t>
  </si>
  <si>
    <t>G16</t>
  </si>
  <si>
    <t>G17</t>
  </si>
  <si>
    <t>G18</t>
  </si>
  <si>
    <t>G19</t>
  </si>
  <si>
    <t>G20</t>
  </si>
  <si>
    <t>G21</t>
  </si>
  <si>
    <t>G22</t>
  </si>
  <si>
    <t>G23</t>
  </si>
  <si>
    <t>G24</t>
  </si>
  <si>
    <t>G25</t>
  </si>
  <si>
    <t>G26</t>
  </si>
  <si>
    <t>G27</t>
  </si>
  <si>
    <t>G28</t>
  </si>
  <si>
    <t>G29</t>
  </si>
  <si>
    <t>G30</t>
  </si>
  <si>
    <t>G31</t>
  </si>
  <si>
    <t>G32</t>
  </si>
  <si>
    <t>G33</t>
  </si>
  <si>
    <t>G34</t>
  </si>
  <si>
    <t>G35</t>
  </si>
  <si>
    <t>G36</t>
  </si>
  <si>
    <t>G37</t>
  </si>
  <si>
    <t>G38</t>
  </si>
  <si>
    <t>G39</t>
  </si>
  <si>
    <t>G40</t>
  </si>
  <si>
    <t>G41</t>
  </si>
  <si>
    <t>G42</t>
  </si>
  <si>
    <t>G43</t>
  </si>
  <si>
    <t>G44</t>
  </si>
  <si>
    <t>G45</t>
  </si>
  <si>
    <t>G46</t>
  </si>
  <si>
    <t>G47</t>
  </si>
  <si>
    <t>G48</t>
  </si>
  <si>
    <t>G49</t>
  </si>
  <si>
    <t>G50</t>
  </si>
  <si>
    <t>G51</t>
  </si>
  <si>
    <t>G52</t>
  </si>
  <si>
    <t>G53</t>
  </si>
  <si>
    <t>G54</t>
  </si>
  <si>
    <t>G55</t>
  </si>
  <si>
    <t>G56</t>
  </si>
  <si>
    <t>G57</t>
  </si>
  <si>
    <t>G58</t>
  </si>
  <si>
    <t>G59</t>
  </si>
  <si>
    <t>G60</t>
  </si>
  <si>
    <t>G61</t>
  </si>
  <si>
    <t>G62</t>
  </si>
  <si>
    <t>NAMA GEJALA</t>
  </si>
  <si>
    <t>DATA GEJALA</t>
  </si>
  <si>
    <t>DATA PENYAKIT</t>
  </si>
  <si>
    <t>DATA DIAGNOSIS</t>
  </si>
  <si>
    <t>G06, G11, G22, G26, G36, G43, G52</t>
  </si>
  <si>
    <t>G33, G44, G46, G47</t>
  </si>
  <si>
    <t>G06, G10, G22, G25, G28, G34, G35, G36, G37, G38</t>
  </si>
  <si>
    <t>G06, G07, G08, G14, G15, G17, G18, G36</t>
  </si>
  <si>
    <t>G01, G04, G05, G06, G07, G10, G20, G26, G29, G30, G42, G45, G48</t>
  </si>
  <si>
    <t>G01, G07, G08, G12, G26, G28, G30, G33, G45, G49</t>
  </si>
  <si>
    <t>G06, G12, G19, G22, G24, G26, G34, G36, G49, G57</t>
  </si>
  <si>
    <t>G01, G02, G04, G05, G29, G31, G49, G50, G51, G52</t>
  </si>
  <si>
    <t>G06, G25, G26, G42, G53</t>
  </si>
  <si>
    <t>G22, G25, G35, G39, G52, G54, G55</t>
  </si>
  <si>
    <t>G06, G07, G09, G57, G56</t>
  </si>
  <si>
    <t>G01, G04, G05, G07, G09, G26, G30, G32, G48, G57, G62</t>
  </si>
  <si>
    <t>G04, G05, G12, G36, G42, G49</t>
  </si>
  <si>
    <t>G07, G16, G23, G24, G25, G52, G58</t>
  </si>
  <si>
    <t>G06, G16, G24, G30, G40, G41, G52, G55, G56, G60</t>
  </si>
  <si>
    <t>G06, G07, G08, G23, G25, G42, G59</t>
  </si>
  <si>
    <t>G24, G25, G37, G59, G61</t>
  </si>
  <si>
    <t>G01, G05, G32, G49, G60</t>
  </si>
  <si>
    <t>G06, G07, G25, G26, G59</t>
  </si>
  <si>
    <t>G04, G06, G07, G13, G25, G30, G57</t>
  </si>
  <si>
    <t>G01, G02, G03, G05, G07, G08, G21, G24, G26, G27, G28, G31, G48, G58</t>
  </si>
  <si>
    <t>ID SOLUSI</t>
  </si>
  <si>
    <t>DATA SOLUSI</t>
  </si>
  <si>
    <t>SOLUSI</t>
  </si>
  <si>
    <t>S01</t>
  </si>
  <si>
    <t>S02</t>
  </si>
  <si>
    <t>S03</t>
  </si>
  <si>
    <t>S04</t>
  </si>
  <si>
    <t>S05</t>
  </si>
  <si>
    <t>S06</t>
  </si>
  <si>
    <t>S07</t>
  </si>
  <si>
    <t>S08</t>
  </si>
  <si>
    <t>S09</t>
  </si>
  <si>
    <t>S10</t>
  </si>
  <si>
    <t>S11</t>
  </si>
  <si>
    <t>S12</t>
  </si>
  <si>
    <t>S13</t>
  </si>
  <si>
    <t>S14</t>
  </si>
  <si>
    <t>S15</t>
  </si>
  <si>
    <t>S16</t>
  </si>
  <si>
    <t>S17</t>
  </si>
  <si>
    <t>S18</t>
  </si>
  <si>
    <t>S19</t>
  </si>
  <si>
    <t>S20</t>
  </si>
  <si>
    <t>S21</t>
  </si>
  <si>
    <t>perhitungan manualnya taruk sini cuy ;v</t>
  </si>
  <si>
    <t xml:space="preserve">1. Vaksin
2. Ambil gula merah sebanyak 100 gram, kunyit sebanyak 100 gram, lempuyang sebanyak 100 gram, dan air sebanyak 1liter. Campur semua bahan-bahan tersebut kemudian diblender dengan air, dan direbus hingga mendidih. Kemudian dinginkan dan saring dan jadilah jamu herbal. Jamu ini bisa dicampur dengan air bersih atau diencerkan hingga menjadi 10 liter. Berikan jamu herbal pada ayam yang terkena penyakit gumboro selama 7 hari berturut-turut. </t>
  </si>
  <si>
    <t xml:space="preserve">1. Vaksin
2. Anak ayam yang kondisinya parah, sebaiknya diafkir. Untuk anak ayam yang sudah mati, bangkainya bisa dimusnahkan dengan cara dibakar atau dikubur. 
3. Anak ayam yang kondisinya belum parah perlu diisolasi dan diberi nutrisi, serta disuplementasi dengan vitamin Fortevit atau Kumavit. Pemberian antibiotik pada kasus ini tidak terlalu direkomendasikan, kecuali apabila ditemukan penyakit bakterial lainnya yang juga menginfeksi ayam dalam waktu bersamaan.
4. Ayam dewasa yang dikhawatirkan sebagai pembawa penyakit dapat disembelih, serta dagingnya bisa dikonsumsi dan telurnya bisa dijual sebagai telur konsumsi. Ayam dewasa yang terserang memang bisa sembuh, namun sangat sedikit yang bisa mencapai kesembuhan sempurna dan ayam tersebut biasanya sudah tidak efisien lagi untuk dipelihara.
5. Segera perketat biosecurity. Kandang dan peralatan yang tercemar harus segera didesinfeksi. Virus AE termasuk virus yang relatif stabil karena strukturnya tidak beramplop. Untuk itu kita perlu memilih desinfektan yang sesuai digunakan membasmi virus AE, seperti dari golongan iodine Antisep atau Neo Antisep dan aldehyde Formades Plus atau Sporades. </t>
  </si>
  <si>
    <t>1. Vaksin
2. Ambil daun pepaya yang sudah terlihat tua, namun belum menguning , letakkan pada wadah atau mangkok yang berisi air sebanyak 100 ml, peras daun pepaya yang sudah diberi air hingga berwarna hijau pekat, minumkan air ekstrak tersebut pada ayam sebanyak dua sendok makan atau sekitar 5 ml secara rutin tiga kali sehari, pada hari ketiga dosis dikurangi menjadi dua kali sehari.</t>
  </si>
  <si>
    <t xml:space="preserve">1. Vaksin
2. Pemberian obat antibiotik selama 3 sampai 5 hari </t>
  </si>
  <si>
    <t>1. Vaksin</t>
  </si>
  <si>
    <t>1. Menjaga kondisi badan tetap baik dan meningkatkan nafsu makan dengan memberikan Vita Stress. 
2. Infeksi sekunder dicegah dengan memberikan Therapy atau Doxyvet. 
3. Dapat pula diberikan pemanasan tambahan pada kandang.
4. Mengusahakan galur ayam yang bebas EDS</t>
  </si>
  <si>
    <t>1. Vaksin
2. Gunakan kapas untuk melepaskan sumbatan pada saluran pernafasan.
3. Berikan antibiotik seperti Neo Meditril atau Ampicol untuk mencegah infeksi sekunder, untuk membantu proses penyembuhan ayam berikan vitamin seperti Fortevit.
4. Memisahkan ayam yang terlihat sakit agar tidak menulari ayam yang sehat. Keluarkan ayam yang mati dan kuburkan jauh dari area kandang.</t>
  </si>
  <si>
    <t>1. Pemberian obat sulfatiasol atau sulfadimetoksin
2. Pemberian obat sulfametasin, sulfamerasin atau eritrimisin</t>
  </si>
  <si>
    <t>1. Pemberian basitrasin eritromisin, tilosin, spektinomisin dan linkomisin melalui makanan, air minum atau injeksi</t>
  </si>
  <si>
    <t>1. Pengobatan dilakukan menggunakan preparat sulfa, nitrofuran dan antibitotik.</t>
  </si>
  <si>
    <t>1. Pengobatan dilakukan menggunakan preparat sulfa dan antibiotik</t>
  </si>
  <si>
    <t>1. Pengobatan dengan preparat sulfa serta memberikan antibiotik seperti streptomisin, erytromisin, novobiosin, gentamisin.</t>
  </si>
  <si>
    <t>1. Pemberian obat Copper sulfate 1 gr/5 liter air minum selama 3 hari atau nistatin 100 gr/ton pakan. 
2. Pemberian vitamin konsentrasi tinggi seperti Fortevit.</t>
  </si>
  <si>
    <t>1. Pengobatan dilakukan dengan fumigasi atau pencelupan dengan insektisida klordan 2,5 %, piretrum 10% dan na-fluorida</t>
  </si>
  <si>
    <t>1. Pengobatan tidak efektif
2. Mengeleminasi ayam yang sakit
3. Mensanitasi lingkungan secara ketat</t>
  </si>
  <si>
    <t>1. Pengobatan dimulai  dari memperbaiki sanitasi lingkungan, pakan, dan air.
2. Pemberian nitrofurans atau neomisin</t>
  </si>
  <si>
    <t xml:space="preserve">1. Pemberian dan penyesuaian alat pemanas pada ayam.
2. Pakan dicampur antibiotik dan vitamin yang larut dalam air.
</t>
  </si>
  <si>
    <t>1. Pemberian chlortetracyline atau oxytetracycline pada pakan.
2. Pemberian obat 200mg streptomycin.</t>
  </si>
  <si>
    <t>1. Vaksin belum tersedia.
2. Diperlukan pemberantasan untuk memotong rantai penularan</t>
  </si>
  <si>
    <t>1. Vaksin
2. sanitasi dan ventilasi yang baik.
3. pemusnahan bangkai yang sempurna.</t>
  </si>
  <si>
    <t>1. Vaksin
2. Peningkatan biosekuriti
3. Pemusnahan terbatas atau selektif di daerah tertular
4. Pengendalian lalu lintas keluar masuk unggas</t>
  </si>
  <si>
    <t>PERHITUNGAN METODE NAÏVE BAYES</t>
  </si>
  <si>
    <t>Gejala yang dipilih</t>
  </si>
  <si>
    <t>ID</t>
  </si>
  <si>
    <t>Nama Gejala</t>
  </si>
  <si>
    <t>G016</t>
  </si>
  <si>
    <t>n</t>
  </si>
  <si>
    <t>p(n/total penyakit)</t>
  </si>
  <si>
    <t>m(jumlah gejala)</t>
  </si>
  <si>
    <t>menghitung nilai c</t>
  </si>
  <si>
    <t>nc8</t>
  </si>
  <si>
    <t>nc6</t>
  </si>
  <si>
    <t>nc16</t>
  </si>
  <si>
    <t xml:space="preserve">Menghitung nilai p(ai|vj) dan p(vj) </t>
  </si>
  <si>
    <t>Penghitungan</t>
  </si>
  <si>
    <t xml:space="preserve">nilai p(ai|vj) </t>
  </si>
  <si>
    <t xml:space="preserve">p(vj) </t>
  </si>
  <si>
    <t xml:space="preserve">P(vj) </t>
  </si>
  <si>
    <t>Klasifikasi</t>
  </si>
  <si>
    <t>Menentukan Vmap atau penyakit dengan nilai terbesar sebagai hasil diagnosis penyakit.</t>
  </si>
  <si>
    <t>GUMBORO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</si>
</sst>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1"/>
      <color theme="1"/>
      <name val="Calibri"/>
      <family val="2"/>
      <scheme val="minor"/>
    </font>
    <font>
      <sz val="11"/>
      <color theme="1"/>
      <name val="Times New Roman"/>
      <family val="1"/>
    </font>
    <font>
      <sz val="12"/>
      <color theme="1"/>
      <name val="Times New Roman,Bold"/>
    </font>
    <font>
      <sz val="12"/>
      <color theme="1"/>
      <name val="Times New Roman"/>
      <family val="1"/>
    </font>
    <font>
      <sz val="16"/>
      <color rgb="FF67748E"/>
      <name val="Arial"/>
      <family val="2"/>
    </font>
  </fonts>
  <fills count="8">
    <fill>
      <patternFill patternType="none"/>
    </fill>
    <fill>
      <patternFill patternType="gray125"/>
    </fill>
    <fill>
      <patternFill patternType="solid">
        <fgColor theme="6" tint="-0.249977111117893"/>
        <bgColor indexed="64"/>
      </patternFill>
    </fill>
    <fill>
      <patternFill patternType="solid">
        <fgColor theme="6" tint="0.59999389629810485"/>
        <bgColor indexed="64"/>
      </patternFill>
    </fill>
    <fill>
      <patternFill patternType="solid">
        <fgColor theme="0"/>
        <bgColor indexed="64"/>
      </patternFill>
    </fill>
    <fill>
      <patternFill patternType="solid">
        <fgColor rgb="FF92D050"/>
        <bgColor indexed="64"/>
      </patternFill>
    </fill>
    <fill>
      <patternFill patternType="solid">
        <fgColor rgb="FFFFFF00"/>
        <bgColor indexed="64"/>
      </patternFill>
    </fill>
    <fill>
      <patternFill patternType="solid">
        <fgColor rgb="FF00B050"/>
        <bgColor indexed="64"/>
      </patternFill>
    </fill>
  </fills>
  <borders count="1">
    <border>
      <left/>
      <right/>
      <top/>
      <bottom/>
      <diagonal/>
    </border>
  </borders>
  <cellStyleXfs count="1">
    <xf numFmtId="0" fontId="0" fillId="0" borderId="0"/>
  </cellStyleXfs>
  <cellXfs count="23">
    <xf numFmtId="0" fontId="0" fillId="0" borderId="0" xfId="0"/>
    <xf numFmtId="0" fontId="1" fillId="0" borderId="0" xfId="0" applyFont="1" applyAlignment="1">
      <alignment horizontal="center" vertical="center"/>
    </xf>
    <xf numFmtId="0" fontId="1" fillId="0" borderId="0" xfId="0" applyFont="1" applyAlignment="1">
      <alignment horizontal="left" vertical="center"/>
    </xf>
    <xf numFmtId="0" fontId="1" fillId="0" borderId="0" xfId="0" applyFont="1"/>
    <xf numFmtId="0" fontId="1" fillId="3" borderId="0" xfId="0" applyFont="1" applyFill="1" applyAlignment="1">
      <alignment horizontal="center" vertical="center"/>
    </xf>
    <xf numFmtId="0" fontId="1" fillId="3" borderId="0" xfId="0" applyFont="1" applyFill="1" applyBorder="1" applyAlignment="1">
      <alignment horizontal="center" vertical="center"/>
    </xf>
    <xf numFmtId="0" fontId="1" fillId="0" borderId="0" xfId="0" applyFont="1" applyFill="1" applyBorder="1" applyAlignment="1">
      <alignment horizontal="center" vertical="center"/>
    </xf>
    <xf numFmtId="0" fontId="1" fillId="0" borderId="0" xfId="0" applyFont="1" applyFill="1" applyBorder="1" applyAlignment="1">
      <alignment horizontal="left" vertical="center"/>
    </xf>
    <xf numFmtId="0" fontId="1" fillId="0" borderId="0" xfId="0" applyFont="1" applyAlignment="1"/>
    <xf numFmtId="0" fontId="1" fillId="4" borderId="0" xfId="0" applyFont="1" applyFill="1" applyAlignment="1">
      <alignment vertical="center"/>
    </xf>
    <xf numFmtId="0" fontId="2" fillId="0" borderId="0" xfId="0" applyFont="1"/>
    <xf numFmtId="0" fontId="0" fillId="5" borderId="0" xfId="0" applyFill="1"/>
    <xf numFmtId="0" fontId="3" fillId="5" borderId="0" xfId="0" applyFont="1" applyFill="1"/>
    <xf numFmtId="0" fontId="0" fillId="6" borderId="0" xfId="0" applyNumberFormat="1" applyFill="1"/>
    <xf numFmtId="0" fontId="0" fillId="7" borderId="0" xfId="0" applyFill="1"/>
    <xf numFmtId="0" fontId="0" fillId="7" borderId="0" xfId="0" applyNumberFormat="1" applyFill="1"/>
    <xf numFmtId="0" fontId="1" fillId="2" borderId="0" xfId="0" applyFont="1" applyFill="1" applyAlignment="1">
      <alignment horizontal="center" vertical="center"/>
    </xf>
    <xf numFmtId="0" fontId="1" fillId="0" borderId="0" xfId="0" applyFont="1" applyAlignment="1">
      <alignment horizontal="left" vertical="center" wrapText="1"/>
    </xf>
    <xf numFmtId="0" fontId="1" fillId="0" borderId="0" xfId="0" applyFont="1" applyAlignment="1">
      <alignment horizontal="left" vertical="center"/>
    </xf>
    <xf numFmtId="0" fontId="1" fillId="2" borderId="0" xfId="0" applyFont="1" applyFill="1" applyBorder="1" applyAlignment="1">
      <alignment horizontal="center" vertical="center"/>
    </xf>
    <xf numFmtId="0" fontId="1" fillId="0" borderId="0" xfId="0" applyFont="1" applyAlignment="1">
      <alignment horizontal="center" vertical="center"/>
    </xf>
    <xf numFmtId="0" fontId="1" fillId="3" borderId="0" xfId="0" applyFont="1" applyFill="1" applyAlignment="1">
      <alignment horizontal="center" vertical="center"/>
    </xf>
    <xf numFmtId="0" fontId="4" fillId="0" borderId="0" xfId="0" applyFont="1"/>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68"/>
  <sheetViews>
    <sheetView zoomScaleNormal="100" workbookViewId="0">
      <selection activeCell="E29" sqref="E29:F30"/>
    </sheetView>
  </sheetViews>
  <sheetFormatPr baseColWidth="10" defaultColWidth="9.1640625" defaultRowHeight="14"/>
  <cols>
    <col min="1" max="1" width="11.83203125" style="3" bestFit="1" customWidth="1"/>
    <col min="2" max="2" width="49" style="3" bestFit="1" customWidth="1"/>
    <col min="3" max="3" width="9.1640625" style="3"/>
    <col min="4" max="4" width="14.83203125" style="3" bestFit="1" customWidth="1"/>
    <col min="5" max="5" width="18.33203125" style="3" bestFit="1" customWidth="1"/>
    <col min="6" max="6" width="26.83203125" style="3" bestFit="1" customWidth="1"/>
    <col min="7" max="7" width="9.1640625" style="3"/>
    <col min="8" max="8" width="14.83203125" style="3" bestFit="1" customWidth="1"/>
    <col min="9" max="9" width="65.83203125" style="3" bestFit="1" customWidth="1"/>
    <col min="10" max="10" width="11.33203125" style="3" bestFit="1" customWidth="1"/>
    <col min="11" max="11" width="14.83203125" style="3" bestFit="1" customWidth="1"/>
    <col min="12" max="12" width="65.83203125" style="3" bestFit="1" customWidth="1"/>
    <col min="13" max="14" width="11.33203125" style="3" bestFit="1" customWidth="1"/>
    <col min="15" max="16384" width="9.1640625" style="3"/>
  </cols>
  <sheetData>
    <row r="1" spans="1:10">
      <c r="A1" s="19" t="s">
        <v>175</v>
      </c>
      <c r="B1" s="19"/>
      <c r="C1" s="1"/>
      <c r="D1" s="16" t="s">
        <v>176</v>
      </c>
      <c r="E1" s="16"/>
      <c r="F1" s="16"/>
      <c r="G1" s="1"/>
      <c r="H1" s="16" t="s">
        <v>245</v>
      </c>
      <c r="I1" s="16"/>
      <c r="J1" s="16"/>
    </row>
    <row r="2" spans="1:10">
      <c r="A2" s="5" t="s">
        <v>49</v>
      </c>
      <c r="B2" s="5" t="s">
        <v>174</v>
      </c>
      <c r="C2" s="1"/>
      <c r="D2" s="4" t="s">
        <v>0</v>
      </c>
      <c r="E2" s="4" t="s">
        <v>21</v>
      </c>
      <c r="F2" s="4" t="s">
        <v>1</v>
      </c>
      <c r="G2" s="1"/>
    </row>
    <row r="3" spans="1:10">
      <c r="A3" s="6" t="s">
        <v>50</v>
      </c>
      <c r="B3" s="7" t="s">
        <v>51</v>
      </c>
      <c r="C3" s="1"/>
      <c r="D3" s="1" t="s">
        <v>2</v>
      </c>
      <c r="E3" s="1" t="s">
        <v>27</v>
      </c>
      <c r="F3" s="2" t="s">
        <v>34</v>
      </c>
      <c r="I3" s="1" t="s">
        <v>223</v>
      </c>
    </row>
    <row r="4" spans="1:10">
      <c r="A4" s="6" t="s">
        <v>113</v>
      </c>
      <c r="B4" s="7" t="s">
        <v>52</v>
      </c>
      <c r="C4" s="1"/>
      <c r="D4" s="1" t="s">
        <v>3</v>
      </c>
      <c r="E4" s="1"/>
      <c r="F4" s="2" t="s">
        <v>35</v>
      </c>
    </row>
    <row r="5" spans="1:10">
      <c r="A5" s="6" t="s">
        <v>114</v>
      </c>
      <c r="B5" s="7" t="s">
        <v>53</v>
      </c>
      <c r="C5" s="1"/>
      <c r="D5" s="1" t="s">
        <v>4</v>
      </c>
      <c r="E5" s="1"/>
      <c r="F5" s="2" t="s">
        <v>36</v>
      </c>
    </row>
    <row r="6" spans="1:10">
      <c r="A6" s="6" t="s">
        <v>115</v>
      </c>
      <c r="B6" s="7" t="s">
        <v>54</v>
      </c>
      <c r="C6" s="1"/>
      <c r="D6" s="1" t="s">
        <v>5</v>
      </c>
      <c r="E6" s="1"/>
      <c r="F6" s="2" t="s">
        <v>37</v>
      </c>
    </row>
    <row r="7" spans="1:10">
      <c r="A7" s="6" t="s">
        <v>116</v>
      </c>
      <c r="B7" s="7" t="s">
        <v>55</v>
      </c>
      <c r="C7" s="1"/>
      <c r="D7" s="1" t="s">
        <v>6</v>
      </c>
      <c r="E7" s="1"/>
      <c r="F7" s="2" t="s">
        <v>38</v>
      </c>
    </row>
    <row r="8" spans="1:10">
      <c r="A8" s="6" t="s">
        <v>117</v>
      </c>
      <c r="B8" s="7" t="s">
        <v>56</v>
      </c>
      <c r="C8" s="1"/>
      <c r="D8" s="1" t="s">
        <v>7</v>
      </c>
      <c r="E8" s="1"/>
      <c r="F8" s="2" t="s">
        <v>39</v>
      </c>
    </row>
    <row r="9" spans="1:10">
      <c r="A9" s="6" t="s">
        <v>118</v>
      </c>
      <c r="B9" s="7" t="s">
        <v>57</v>
      </c>
      <c r="C9" s="1"/>
      <c r="D9" s="1" t="s">
        <v>8</v>
      </c>
      <c r="E9" s="1"/>
      <c r="F9" s="2" t="s">
        <v>40</v>
      </c>
    </row>
    <row r="10" spans="1:10">
      <c r="A10" s="6" t="s">
        <v>119</v>
      </c>
      <c r="B10" s="7" t="s">
        <v>58</v>
      </c>
      <c r="C10" s="1"/>
      <c r="D10" s="1" t="s">
        <v>9</v>
      </c>
      <c r="E10" s="1"/>
      <c r="F10" s="2" t="s">
        <v>41</v>
      </c>
    </row>
    <row r="11" spans="1:10">
      <c r="A11" s="6" t="s">
        <v>120</v>
      </c>
      <c r="B11" s="7" t="s">
        <v>59</v>
      </c>
      <c r="C11" s="1"/>
      <c r="D11" s="1" t="s">
        <v>10</v>
      </c>
      <c r="E11" s="1"/>
      <c r="F11" s="2" t="s">
        <v>42</v>
      </c>
    </row>
    <row r="12" spans="1:10">
      <c r="A12" s="6" t="s">
        <v>121</v>
      </c>
      <c r="B12" s="7" t="s">
        <v>60</v>
      </c>
      <c r="C12" s="1"/>
      <c r="D12" s="1" t="s">
        <v>11</v>
      </c>
      <c r="E12" s="1"/>
      <c r="F12" s="2" t="s">
        <v>43</v>
      </c>
    </row>
    <row r="13" spans="1:10">
      <c r="A13" s="6" t="s">
        <v>122</v>
      </c>
      <c r="B13" s="7" t="s">
        <v>61</v>
      </c>
      <c r="C13" s="1"/>
      <c r="D13" s="1" t="s">
        <v>12</v>
      </c>
      <c r="E13" s="1"/>
      <c r="F13" s="2" t="s">
        <v>44</v>
      </c>
    </row>
    <row r="14" spans="1:10">
      <c r="A14" s="6" t="s">
        <v>123</v>
      </c>
      <c r="B14" s="7" t="s">
        <v>62</v>
      </c>
      <c r="C14" s="1"/>
      <c r="D14" s="1" t="s">
        <v>13</v>
      </c>
      <c r="E14" s="1"/>
      <c r="F14" s="2" t="s">
        <v>45</v>
      </c>
    </row>
    <row r="15" spans="1:10">
      <c r="A15" s="6" t="s">
        <v>124</v>
      </c>
      <c r="B15" s="7" t="s">
        <v>63</v>
      </c>
      <c r="C15" s="1"/>
      <c r="D15" s="1" t="s">
        <v>14</v>
      </c>
      <c r="E15" s="1" t="s">
        <v>26</v>
      </c>
      <c r="F15" s="2" t="s">
        <v>46</v>
      </c>
    </row>
    <row r="16" spans="1:10">
      <c r="A16" s="6" t="s">
        <v>125</v>
      </c>
      <c r="B16" s="7" t="s">
        <v>64</v>
      </c>
      <c r="C16" s="1"/>
      <c r="D16" s="1" t="s">
        <v>15</v>
      </c>
      <c r="E16" s="1"/>
      <c r="F16" s="2" t="s">
        <v>47</v>
      </c>
    </row>
    <row r="17" spans="1:10">
      <c r="A17" s="6" t="s">
        <v>126</v>
      </c>
      <c r="B17" s="7" t="s">
        <v>65</v>
      </c>
      <c r="C17" s="1"/>
      <c r="D17" s="1" t="s">
        <v>16</v>
      </c>
      <c r="E17" s="1"/>
      <c r="F17" s="2" t="s">
        <v>48</v>
      </c>
    </row>
    <row r="18" spans="1:10">
      <c r="A18" s="6" t="s">
        <v>127</v>
      </c>
      <c r="B18" s="7" t="s">
        <v>66</v>
      </c>
      <c r="C18" s="1"/>
      <c r="D18" s="1" t="s">
        <v>17</v>
      </c>
      <c r="E18" s="1"/>
      <c r="F18" s="2" t="s">
        <v>31</v>
      </c>
    </row>
    <row r="19" spans="1:10">
      <c r="A19" s="6" t="s">
        <v>128</v>
      </c>
      <c r="B19" s="7" t="s">
        <v>67</v>
      </c>
      <c r="C19" s="1"/>
      <c r="D19" s="1" t="s">
        <v>18</v>
      </c>
      <c r="E19" s="1"/>
      <c r="F19" s="2" t="s">
        <v>32</v>
      </c>
    </row>
    <row r="20" spans="1:10">
      <c r="A20" s="6" t="s">
        <v>129</v>
      </c>
      <c r="B20" s="7" t="s">
        <v>68</v>
      </c>
      <c r="C20" s="1"/>
      <c r="D20" s="1" t="s">
        <v>19</v>
      </c>
      <c r="E20" s="1"/>
      <c r="F20" s="2" t="s">
        <v>33</v>
      </c>
    </row>
    <row r="21" spans="1:10">
      <c r="A21" s="6" t="s">
        <v>130</v>
      </c>
      <c r="B21" s="7" t="s">
        <v>69</v>
      </c>
      <c r="C21" s="1"/>
      <c r="D21" s="1" t="s">
        <v>20</v>
      </c>
      <c r="E21" s="1"/>
      <c r="F21" s="2" t="s">
        <v>29</v>
      </c>
    </row>
    <row r="22" spans="1:10">
      <c r="A22" s="6" t="s">
        <v>131</v>
      </c>
      <c r="B22" s="7" t="s">
        <v>70</v>
      </c>
      <c r="C22" s="1"/>
      <c r="D22" s="1" t="s">
        <v>22</v>
      </c>
      <c r="E22" s="1" t="s">
        <v>24</v>
      </c>
      <c r="F22" s="2" t="s">
        <v>30</v>
      </c>
    </row>
    <row r="23" spans="1:10">
      <c r="A23" s="6" t="s">
        <v>132</v>
      </c>
      <c r="B23" s="7" t="s">
        <v>71</v>
      </c>
      <c r="C23" s="1"/>
      <c r="D23" s="1" t="s">
        <v>23</v>
      </c>
      <c r="E23" s="1" t="s">
        <v>25</v>
      </c>
      <c r="F23" s="2" t="s">
        <v>28</v>
      </c>
    </row>
    <row r="24" spans="1:10">
      <c r="A24" s="6" t="s">
        <v>133</v>
      </c>
      <c r="B24" s="7" t="s">
        <v>72</v>
      </c>
      <c r="C24" s="1"/>
      <c r="D24" s="1"/>
      <c r="E24" s="1"/>
      <c r="F24" s="1"/>
      <c r="J24" s="8"/>
    </row>
    <row r="25" spans="1:10">
      <c r="A25" s="6" t="s">
        <v>134</v>
      </c>
      <c r="B25" s="7" t="s">
        <v>73</v>
      </c>
      <c r="C25" s="1"/>
      <c r="D25" s="16" t="s">
        <v>200</v>
      </c>
      <c r="E25" s="16"/>
      <c r="F25" s="16"/>
      <c r="H25" s="16" t="s">
        <v>177</v>
      </c>
      <c r="I25" s="16"/>
      <c r="J25" s="16"/>
    </row>
    <row r="26" spans="1:10">
      <c r="A26" s="6" t="s">
        <v>135</v>
      </c>
      <c r="B26" s="7" t="s">
        <v>74</v>
      </c>
      <c r="C26" s="1"/>
      <c r="D26" s="4" t="s">
        <v>199</v>
      </c>
      <c r="E26" s="21" t="s">
        <v>201</v>
      </c>
      <c r="F26" s="21"/>
      <c r="H26" s="4" t="s">
        <v>0</v>
      </c>
      <c r="I26" s="4" t="s">
        <v>49</v>
      </c>
      <c r="J26" s="4" t="s">
        <v>199</v>
      </c>
    </row>
    <row r="27" spans="1:10">
      <c r="A27" s="6" t="s">
        <v>136</v>
      </c>
      <c r="B27" s="7" t="s">
        <v>75</v>
      </c>
      <c r="C27" s="1"/>
      <c r="D27" s="20" t="s">
        <v>202</v>
      </c>
      <c r="E27" s="17" t="s">
        <v>225</v>
      </c>
      <c r="F27" s="18"/>
      <c r="H27" s="1" t="s">
        <v>2</v>
      </c>
      <c r="I27" s="3" t="s">
        <v>178</v>
      </c>
      <c r="J27" s="1" t="s">
        <v>202</v>
      </c>
    </row>
    <row r="28" spans="1:10">
      <c r="A28" s="6" t="s">
        <v>137</v>
      </c>
      <c r="B28" s="7" t="s">
        <v>76</v>
      </c>
      <c r="C28" s="1"/>
      <c r="D28" s="20"/>
      <c r="E28" s="18"/>
      <c r="F28" s="18"/>
      <c r="H28" s="1" t="s">
        <v>3</v>
      </c>
      <c r="I28" s="3" t="s">
        <v>181</v>
      </c>
      <c r="J28" s="1" t="s">
        <v>203</v>
      </c>
    </row>
    <row r="29" spans="1:10">
      <c r="A29" s="6" t="s">
        <v>138</v>
      </c>
      <c r="B29" s="7" t="s">
        <v>77</v>
      </c>
      <c r="C29" s="1"/>
      <c r="D29" s="20" t="s">
        <v>203</v>
      </c>
      <c r="E29" s="17" t="s">
        <v>224</v>
      </c>
      <c r="F29" s="18"/>
      <c r="H29" s="1" t="s">
        <v>4</v>
      </c>
      <c r="I29" s="3" t="s">
        <v>182</v>
      </c>
      <c r="J29" s="1" t="s">
        <v>204</v>
      </c>
    </row>
    <row r="30" spans="1:10">
      <c r="A30" s="6" t="s">
        <v>139</v>
      </c>
      <c r="B30" s="7" t="s">
        <v>78</v>
      </c>
      <c r="C30" s="1"/>
      <c r="D30" s="20"/>
      <c r="E30" s="18"/>
      <c r="F30" s="18"/>
      <c r="H30" s="1" t="s">
        <v>5</v>
      </c>
      <c r="I30" s="3" t="s">
        <v>183</v>
      </c>
      <c r="J30" s="1" t="s">
        <v>205</v>
      </c>
    </row>
    <row r="31" spans="1:10">
      <c r="A31" s="6" t="s">
        <v>140</v>
      </c>
      <c r="B31" s="7" t="s">
        <v>79</v>
      </c>
      <c r="C31" s="1"/>
      <c r="D31" s="20" t="s">
        <v>204</v>
      </c>
      <c r="E31" s="17" t="s">
        <v>226</v>
      </c>
      <c r="F31" s="18"/>
      <c r="H31" s="1" t="s">
        <v>6</v>
      </c>
      <c r="I31" s="3" t="s">
        <v>184</v>
      </c>
      <c r="J31" s="1" t="s">
        <v>206</v>
      </c>
    </row>
    <row r="32" spans="1:10">
      <c r="A32" s="6" t="s">
        <v>141</v>
      </c>
      <c r="B32" s="7" t="s">
        <v>80</v>
      </c>
      <c r="C32" s="1"/>
      <c r="D32" s="20"/>
      <c r="E32" s="18"/>
      <c r="F32" s="18"/>
      <c r="H32" s="1" t="s">
        <v>7</v>
      </c>
      <c r="I32" s="3" t="s">
        <v>179</v>
      </c>
      <c r="J32" s="1" t="s">
        <v>207</v>
      </c>
    </row>
    <row r="33" spans="1:10">
      <c r="A33" s="6" t="s">
        <v>142</v>
      </c>
      <c r="B33" s="7" t="s">
        <v>81</v>
      </c>
      <c r="C33" s="1"/>
      <c r="D33" s="20" t="s">
        <v>205</v>
      </c>
      <c r="E33" s="17" t="s">
        <v>227</v>
      </c>
      <c r="F33" s="18"/>
      <c r="H33" s="1" t="s">
        <v>8</v>
      </c>
      <c r="I33" s="3" t="s">
        <v>185</v>
      </c>
      <c r="J33" s="1" t="s">
        <v>208</v>
      </c>
    </row>
    <row r="34" spans="1:10">
      <c r="A34" s="6" t="s">
        <v>143</v>
      </c>
      <c r="B34" s="7" t="s">
        <v>82</v>
      </c>
      <c r="C34" s="1"/>
      <c r="D34" s="20"/>
      <c r="E34" s="18"/>
      <c r="F34" s="18"/>
      <c r="H34" s="1" t="s">
        <v>9</v>
      </c>
      <c r="I34" s="3" t="s">
        <v>186</v>
      </c>
      <c r="J34" s="1" t="s">
        <v>209</v>
      </c>
    </row>
    <row r="35" spans="1:10">
      <c r="A35" s="6" t="s">
        <v>144</v>
      </c>
      <c r="B35" s="7" t="s">
        <v>83</v>
      </c>
      <c r="C35" s="1"/>
      <c r="D35" s="20" t="s">
        <v>206</v>
      </c>
      <c r="E35" s="18" t="s">
        <v>228</v>
      </c>
      <c r="F35" s="18"/>
      <c r="H35" s="1" t="s">
        <v>10</v>
      </c>
      <c r="I35" s="3" t="s">
        <v>180</v>
      </c>
      <c r="J35" s="1" t="s">
        <v>210</v>
      </c>
    </row>
    <row r="36" spans="1:10">
      <c r="A36" s="6" t="s">
        <v>145</v>
      </c>
      <c r="B36" s="7" t="s">
        <v>84</v>
      </c>
      <c r="C36" s="1"/>
      <c r="D36" s="20"/>
      <c r="E36" s="18"/>
      <c r="F36" s="18"/>
      <c r="H36" s="1" t="s">
        <v>11</v>
      </c>
      <c r="I36" s="3" t="s">
        <v>187</v>
      </c>
      <c r="J36" s="1" t="s">
        <v>211</v>
      </c>
    </row>
    <row r="37" spans="1:10">
      <c r="A37" s="6" t="s">
        <v>146</v>
      </c>
      <c r="B37" s="7" t="s">
        <v>85</v>
      </c>
      <c r="C37" s="1"/>
      <c r="D37" s="20" t="s">
        <v>207</v>
      </c>
      <c r="E37" s="17" t="s">
        <v>229</v>
      </c>
      <c r="F37" s="18"/>
      <c r="H37" s="1" t="s">
        <v>12</v>
      </c>
      <c r="I37" s="3" t="s">
        <v>188</v>
      </c>
      <c r="J37" s="1" t="s">
        <v>212</v>
      </c>
    </row>
    <row r="38" spans="1:10">
      <c r="A38" s="6" t="s">
        <v>147</v>
      </c>
      <c r="B38" s="7" t="s">
        <v>86</v>
      </c>
      <c r="C38" s="1"/>
      <c r="D38" s="20"/>
      <c r="E38" s="18"/>
      <c r="F38" s="18"/>
      <c r="H38" s="1" t="s">
        <v>13</v>
      </c>
      <c r="I38" s="3" t="s">
        <v>189</v>
      </c>
      <c r="J38" s="1" t="s">
        <v>213</v>
      </c>
    </row>
    <row r="39" spans="1:10">
      <c r="A39" s="6" t="s">
        <v>148</v>
      </c>
      <c r="B39" s="7" t="s">
        <v>87</v>
      </c>
      <c r="C39" s="1"/>
      <c r="D39" s="20" t="s">
        <v>208</v>
      </c>
      <c r="E39" s="17" t="s">
        <v>230</v>
      </c>
      <c r="F39" s="18"/>
      <c r="H39" s="1" t="s">
        <v>14</v>
      </c>
      <c r="I39" s="3" t="s">
        <v>190</v>
      </c>
      <c r="J39" s="1" t="s">
        <v>214</v>
      </c>
    </row>
    <row r="40" spans="1:10">
      <c r="A40" s="6" t="s">
        <v>149</v>
      </c>
      <c r="B40" s="7" t="s">
        <v>88</v>
      </c>
      <c r="C40" s="1"/>
      <c r="D40" s="20"/>
      <c r="E40" s="18"/>
      <c r="F40" s="18"/>
      <c r="H40" s="1" t="s">
        <v>15</v>
      </c>
      <c r="I40" s="3" t="s">
        <v>191</v>
      </c>
      <c r="J40" s="1" t="s">
        <v>215</v>
      </c>
    </row>
    <row r="41" spans="1:10">
      <c r="A41" s="6" t="s">
        <v>150</v>
      </c>
      <c r="B41" s="7" t="s">
        <v>89</v>
      </c>
      <c r="C41" s="1"/>
      <c r="D41" s="20" t="s">
        <v>209</v>
      </c>
      <c r="E41" s="17" t="s">
        <v>242</v>
      </c>
      <c r="F41" s="18"/>
      <c r="H41" s="1" t="s">
        <v>16</v>
      </c>
      <c r="I41" s="3" t="s">
        <v>192</v>
      </c>
      <c r="J41" s="1" t="s">
        <v>216</v>
      </c>
    </row>
    <row r="42" spans="1:10">
      <c r="A42" s="6" t="s">
        <v>151</v>
      </c>
      <c r="B42" s="7" t="s">
        <v>90</v>
      </c>
      <c r="C42" s="1"/>
      <c r="D42" s="20"/>
      <c r="E42" s="18"/>
      <c r="F42" s="18"/>
      <c r="H42" s="1" t="s">
        <v>17</v>
      </c>
      <c r="I42" s="3" t="s">
        <v>193</v>
      </c>
      <c r="J42" s="1" t="s">
        <v>217</v>
      </c>
    </row>
    <row r="43" spans="1:10">
      <c r="A43" s="6" t="s">
        <v>152</v>
      </c>
      <c r="B43" s="7" t="s">
        <v>91</v>
      </c>
      <c r="C43" s="1"/>
      <c r="D43" s="20" t="s">
        <v>210</v>
      </c>
      <c r="E43" s="17" t="s">
        <v>243</v>
      </c>
      <c r="F43" s="18"/>
      <c r="H43" s="1" t="s">
        <v>18</v>
      </c>
      <c r="I43" s="3" t="s">
        <v>194</v>
      </c>
      <c r="J43" s="1" t="s">
        <v>218</v>
      </c>
    </row>
    <row r="44" spans="1:10">
      <c r="A44" s="6" t="s">
        <v>153</v>
      </c>
      <c r="B44" s="7" t="s">
        <v>92</v>
      </c>
      <c r="C44" s="1"/>
      <c r="D44" s="20"/>
      <c r="E44" s="18"/>
      <c r="F44" s="18"/>
      <c r="H44" s="1" t="s">
        <v>19</v>
      </c>
      <c r="I44" s="3" t="s">
        <v>195</v>
      </c>
      <c r="J44" s="1" t="s">
        <v>219</v>
      </c>
    </row>
    <row r="45" spans="1:10">
      <c r="A45" s="6" t="s">
        <v>154</v>
      </c>
      <c r="B45" s="7" t="s">
        <v>93</v>
      </c>
      <c r="C45" s="1"/>
      <c r="D45" s="20" t="s">
        <v>211</v>
      </c>
      <c r="E45" s="17" t="s">
        <v>241</v>
      </c>
      <c r="F45" s="18"/>
      <c r="H45" s="1" t="s">
        <v>20</v>
      </c>
      <c r="I45" s="3" t="s">
        <v>198</v>
      </c>
      <c r="J45" s="1" t="s">
        <v>220</v>
      </c>
    </row>
    <row r="46" spans="1:10">
      <c r="A46" s="6" t="s">
        <v>155</v>
      </c>
      <c r="B46" s="7" t="s">
        <v>94</v>
      </c>
      <c r="C46" s="1"/>
      <c r="D46" s="20"/>
      <c r="E46" s="18"/>
      <c r="F46" s="18"/>
      <c r="H46" s="1" t="s">
        <v>22</v>
      </c>
      <c r="I46" s="3" t="s">
        <v>197</v>
      </c>
      <c r="J46" s="1" t="s">
        <v>221</v>
      </c>
    </row>
    <row r="47" spans="1:10">
      <c r="A47" s="6" t="s">
        <v>156</v>
      </c>
      <c r="B47" s="7" t="s">
        <v>95</v>
      </c>
      <c r="C47" s="1"/>
      <c r="D47" s="20" t="s">
        <v>212</v>
      </c>
      <c r="E47" s="17" t="s">
        <v>240</v>
      </c>
      <c r="F47" s="18"/>
      <c r="H47" s="1" t="s">
        <v>23</v>
      </c>
      <c r="I47" s="3" t="s">
        <v>196</v>
      </c>
      <c r="J47" s="1" t="s">
        <v>222</v>
      </c>
    </row>
    <row r="48" spans="1:10">
      <c r="A48" s="6" t="s">
        <v>157</v>
      </c>
      <c r="B48" s="7" t="s">
        <v>96</v>
      </c>
      <c r="C48" s="1"/>
      <c r="D48" s="20"/>
      <c r="E48" s="18"/>
      <c r="F48" s="18"/>
    </row>
    <row r="49" spans="1:6">
      <c r="A49" s="6" t="s">
        <v>158</v>
      </c>
      <c r="B49" s="7" t="s">
        <v>97</v>
      </c>
      <c r="C49" s="1"/>
      <c r="D49" s="20" t="s">
        <v>213</v>
      </c>
      <c r="E49" s="17" t="s">
        <v>244</v>
      </c>
      <c r="F49" s="18"/>
    </row>
    <row r="50" spans="1:6">
      <c r="A50" s="6" t="s">
        <v>159</v>
      </c>
      <c r="B50" s="7" t="s">
        <v>98</v>
      </c>
      <c r="C50" s="1"/>
      <c r="D50" s="20"/>
      <c r="E50" s="18"/>
      <c r="F50" s="18"/>
    </row>
    <row r="51" spans="1:6">
      <c r="A51" s="6" t="s">
        <v>160</v>
      </c>
      <c r="B51" s="7" t="s">
        <v>99</v>
      </c>
      <c r="C51" s="1"/>
      <c r="D51" s="20" t="s">
        <v>214</v>
      </c>
      <c r="E51" s="18" t="s">
        <v>235</v>
      </c>
      <c r="F51" s="18"/>
    </row>
    <row r="52" spans="1:6">
      <c r="A52" s="6" t="s">
        <v>161</v>
      </c>
      <c r="B52" s="7" t="s">
        <v>100</v>
      </c>
      <c r="C52" s="1"/>
      <c r="D52" s="20"/>
      <c r="E52" s="18"/>
      <c r="F52" s="18"/>
    </row>
    <row r="53" spans="1:6">
      <c r="A53" s="6" t="s">
        <v>162</v>
      </c>
      <c r="B53" s="7" t="s">
        <v>101</v>
      </c>
      <c r="C53" s="1"/>
      <c r="D53" s="20" t="s">
        <v>215</v>
      </c>
      <c r="E53" s="17" t="s">
        <v>239</v>
      </c>
      <c r="F53" s="18"/>
    </row>
    <row r="54" spans="1:6">
      <c r="A54" s="6" t="s">
        <v>163</v>
      </c>
      <c r="B54" s="7" t="s">
        <v>102</v>
      </c>
      <c r="C54" s="1"/>
      <c r="D54" s="20"/>
      <c r="E54" s="18"/>
      <c r="F54" s="18"/>
    </row>
    <row r="55" spans="1:6">
      <c r="A55" s="6" t="s">
        <v>164</v>
      </c>
      <c r="B55" s="7" t="s">
        <v>103</v>
      </c>
      <c r="C55" s="1"/>
      <c r="D55" s="20" t="s">
        <v>216</v>
      </c>
      <c r="E55" s="18" t="s">
        <v>234</v>
      </c>
      <c r="F55" s="18"/>
    </row>
    <row r="56" spans="1:6">
      <c r="A56" s="6" t="s">
        <v>165</v>
      </c>
      <c r="B56" s="7" t="s">
        <v>104</v>
      </c>
      <c r="C56" s="1"/>
      <c r="D56" s="20"/>
      <c r="E56" s="18"/>
      <c r="F56" s="18"/>
    </row>
    <row r="57" spans="1:6">
      <c r="A57" s="6" t="s">
        <v>166</v>
      </c>
      <c r="B57" s="7" t="s">
        <v>105</v>
      </c>
      <c r="C57" s="1"/>
      <c r="D57" s="20" t="s">
        <v>217</v>
      </c>
      <c r="E57" s="18" t="s">
        <v>233</v>
      </c>
      <c r="F57" s="18"/>
    </row>
    <row r="58" spans="1:6">
      <c r="A58" s="6" t="s">
        <v>167</v>
      </c>
      <c r="B58" s="7" t="s">
        <v>106</v>
      </c>
      <c r="C58" s="1"/>
      <c r="D58" s="20"/>
      <c r="E58" s="18"/>
      <c r="F58" s="18"/>
    </row>
    <row r="59" spans="1:6">
      <c r="A59" s="6" t="s">
        <v>168</v>
      </c>
      <c r="B59" s="7" t="s">
        <v>107</v>
      </c>
      <c r="C59" s="1"/>
      <c r="D59" s="20" t="s">
        <v>218</v>
      </c>
      <c r="E59" s="17" t="s">
        <v>238</v>
      </c>
      <c r="F59" s="18"/>
    </row>
    <row r="60" spans="1:6">
      <c r="A60" s="6" t="s">
        <v>169</v>
      </c>
      <c r="B60" s="7" t="s">
        <v>108</v>
      </c>
      <c r="C60" s="1"/>
      <c r="D60" s="20"/>
      <c r="E60" s="18"/>
      <c r="F60" s="18"/>
    </row>
    <row r="61" spans="1:6">
      <c r="A61" s="6" t="s">
        <v>170</v>
      </c>
      <c r="B61" s="7" t="s">
        <v>109</v>
      </c>
      <c r="C61" s="1"/>
      <c r="D61" s="20" t="s">
        <v>219</v>
      </c>
      <c r="E61" s="17" t="s">
        <v>232</v>
      </c>
      <c r="F61" s="18"/>
    </row>
    <row r="62" spans="1:6">
      <c r="A62" s="6" t="s">
        <v>171</v>
      </c>
      <c r="B62" s="7" t="s">
        <v>110</v>
      </c>
      <c r="C62" s="1"/>
      <c r="D62" s="20"/>
      <c r="E62" s="18"/>
      <c r="F62" s="18"/>
    </row>
    <row r="63" spans="1:6">
      <c r="A63" s="6" t="s">
        <v>172</v>
      </c>
      <c r="B63" s="7" t="s">
        <v>111</v>
      </c>
      <c r="C63" s="1"/>
      <c r="D63" s="20" t="s">
        <v>220</v>
      </c>
      <c r="E63" s="17" t="s">
        <v>231</v>
      </c>
      <c r="F63" s="18"/>
    </row>
    <row r="64" spans="1:6">
      <c r="A64" s="6" t="s">
        <v>173</v>
      </c>
      <c r="B64" s="7" t="s">
        <v>112</v>
      </c>
      <c r="D64" s="20"/>
      <c r="E64" s="18"/>
      <c r="F64" s="18"/>
    </row>
    <row r="65" spans="4:6">
      <c r="D65" s="20" t="s">
        <v>221</v>
      </c>
      <c r="E65" s="17" t="s">
        <v>236</v>
      </c>
      <c r="F65" s="18"/>
    </row>
    <row r="66" spans="4:6">
      <c r="D66" s="20"/>
      <c r="E66" s="18"/>
      <c r="F66" s="18"/>
    </row>
    <row r="67" spans="4:6">
      <c r="D67" s="20" t="s">
        <v>222</v>
      </c>
      <c r="E67" s="18" t="s">
        <v>237</v>
      </c>
      <c r="F67" s="18"/>
    </row>
    <row r="68" spans="4:6">
      <c r="D68" s="20"/>
      <c r="E68" s="18"/>
      <c r="F68" s="18"/>
    </row>
  </sheetData>
  <mergeCells count="48">
    <mergeCell ref="E65:F66"/>
    <mergeCell ref="E67:F68"/>
    <mergeCell ref="E39:F40"/>
    <mergeCell ref="E41:F42"/>
    <mergeCell ref="E43:F44"/>
    <mergeCell ref="E45:F46"/>
    <mergeCell ref="E47:F48"/>
    <mergeCell ref="E49:F50"/>
    <mergeCell ref="D65:D66"/>
    <mergeCell ref="D67:D68"/>
    <mergeCell ref="E27:F28"/>
    <mergeCell ref="E26:F26"/>
    <mergeCell ref="E29:F30"/>
    <mergeCell ref="E31:F32"/>
    <mergeCell ref="E33:F34"/>
    <mergeCell ref="E35:F36"/>
    <mergeCell ref="D59:D60"/>
    <mergeCell ref="D61:D62"/>
    <mergeCell ref="D63:D64"/>
    <mergeCell ref="E59:F60"/>
    <mergeCell ref="E61:F62"/>
    <mergeCell ref="E63:F64"/>
    <mergeCell ref="D53:D54"/>
    <mergeCell ref="D55:D56"/>
    <mergeCell ref="D57:D58"/>
    <mergeCell ref="E53:F54"/>
    <mergeCell ref="E55:F56"/>
    <mergeCell ref="E57:F58"/>
    <mergeCell ref="D49:D50"/>
    <mergeCell ref="D51:D52"/>
    <mergeCell ref="E51:F52"/>
    <mergeCell ref="D47:D48"/>
    <mergeCell ref="D27:D28"/>
    <mergeCell ref="D29:D30"/>
    <mergeCell ref="D31:D32"/>
    <mergeCell ref="D33:D34"/>
    <mergeCell ref="D35:D36"/>
    <mergeCell ref="D37:D38"/>
    <mergeCell ref="D39:D40"/>
    <mergeCell ref="D41:D42"/>
    <mergeCell ref="D43:D44"/>
    <mergeCell ref="D45:D46"/>
    <mergeCell ref="D25:F25"/>
    <mergeCell ref="E37:F38"/>
    <mergeCell ref="A1:B1"/>
    <mergeCell ref="D1:F1"/>
    <mergeCell ref="H25:J25"/>
    <mergeCell ref="H1:J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DF5160-4834-0D42-87AA-7343B54EF795}">
  <dimension ref="A1:P36"/>
  <sheetViews>
    <sheetView tabSelected="1" workbookViewId="0">
      <selection activeCell="P33" sqref="P31:P33"/>
    </sheetView>
  </sheetViews>
  <sheetFormatPr baseColWidth="10" defaultRowHeight="15"/>
  <cols>
    <col min="1" max="1" width="15.33203125" bestFit="1" customWidth="1"/>
    <col min="2" max="2" width="24" bestFit="1" customWidth="1"/>
    <col min="8" max="8" width="15.1640625" bestFit="1" customWidth="1"/>
    <col min="11" max="11" width="16.83203125" customWidth="1"/>
    <col min="13" max="13" width="11.83203125" bestFit="1" customWidth="1"/>
    <col min="15" max="15" width="11.83203125" bestFit="1" customWidth="1"/>
    <col min="16" max="16" width="16.6640625" bestFit="1" customWidth="1"/>
  </cols>
  <sheetData>
    <row r="1" spans="1:16">
      <c r="A1" s="16" t="s">
        <v>246</v>
      </c>
      <c r="B1" s="16"/>
      <c r="C1" s="9"/>
    </row>
    <row r="2" spans="1:16">
      <c r="A2" t="s">
        <v>247</v>
      </c>
      <c r="B2" t="s">
        <v>248</v>
      </c>
    </row>
    <row r="3" spans="1:16">
      <c r="A3" s="6" t="s">
        <v>119</v>
      </c>
      <c r="B3" t="str">
        <f>VLOOKUP(A3,Dataset!$A$3:B64,2)</f>
        <v>Nafsu minum menurun</v>
      </c>
    </row>
    <row r="4" spans="1:16">
      <c r="A4" s="6" t="s">
        <v>117</v>
      </c>
      <c r="B4" t="str">
        <f>VLOOKUP(A4,Dataset!$A$3:B65,2)</f>
        <v xml:space="preserve">Tampak lesu dan mengantuk </v>
      </c>
    </row>
    <row r="5" spans="1:16">
      <c r="A5" s="6" t="s">
        <v>249</v>
      </c>
      <c r="B5" t="str">
        <f>VLOOKUP(A5,Dataset!$A$3:B66,2)</f>
        <v>Ngorok</v>
      </c>
    </row>
    <row r="9" spans="1:16">
      <c r="A9" t="s">
        <v>250</v>
      </c>
      <c r="B9">
        <v>1</v>
      </c>
    </row>
    <row r="10" spans="1:16">
      <c r="A10" t="s">
        <v>251</v>
      </c>
      <c r="B10">
        <f>B9/COUNTA(Dataset!F3:F23)</f>
        <v>4.7619047619047616E-2</v>
      </c>
    </row>
    <row r="11" spans="1:16">
      <c r="A11" t="s">
        <v>252</v>
      </c>
      <c r="B11">
        <f>COUNTA(Dataset!D27:D68)</f>
        <v>21</v>
      </c>
    </row>
    <row r="12" spans="1:16" ht="16">
      <c r="I12" s="10" t="s">
        <v>259</v>
      </c>
      <c r="J12" s="10" t="s">
        <v>260</v>
      </c>
    </row>
    <row r="13" spans="1:16" ht="16">
      <c r="A13" s="11" t="s">
        <v>258</v>
      </c>
      <c r="B13" s="11" t="s">
        <v>253</v>
      </c>
      <c r="C13" s="11" t="s">
        <v>254</v>
      </c>
      <c r="D13" s="11" t="s">
        <v>255</v>
      </c>
      <c r="E13" s="11" t="s">
        <v>256</v>
      </c>
      <c r="G13" s="11" t="s">
        <v>258</v>
      </c>
      <c r="H13" s="11" t="s">
        <v>253</v>
      </c>
      <c r="I13" s="11" t="s">
        <v>254</v>
      </c>
      <c r="J13" s="11" t="s">
        <v>255</v>
      </c>
      <c r="K13" s="11" t="s">
        <v>256</v>
      </c>
      <c r="L13" s="12" t="s">
        <v>261</v>
      </c>
      <c r="M13" s="11" t="s">
        <v>262</v>
      </c>
      <c r="O13" s="10" t="s">
        <v>263</v>
      </c>
    </row>
    <row r="14" spans="1:16">
      <c r="A14" t="str">
        <f>Dataset!D3</f>
        <v>P01</v>
      </c>
      <c r="B14" t="str">
        <f>VLOOKUP(Penghitungan!A14,Dataset!$D$3:$F$23,3)</f>
        <v>Encefalomielitis unggas</v>
      </c>
      <c r="C14">
        <f>IF(ISNUMBER(SEARCH($A$3,VLOOKUP($A14,Dataset!$H$27:$J$47,2))),1,0)</f>
        <v>0</v>
      </c>
      <c r="D14">
        <f>IF(ISNUMBER(SEARCH($A$4,VLOOKUP(A14,Dataset!$H$27:$J$47,2))),1,0)</f>
        <v>1</v>
      </c>
      <c r="E14">
        <f>IF(ISNUMBER(SEARCH(A5,VLOOKUP(A14,Dataset!$H$27:$J$47,2))),1,0)</f>
        <v>0</v>
      </c>
      <c r="G14" t="str">
        <f>Dataset!D3</f>
        <v>P01</v>
      </c>
      <c r="H14" t="str">
        <f>VLOOKUP(Penghitungan!G14,Dataset!$D$3:$F$23,3)</f>
        <v>Encefalomielitis unggas</v>
      </c>
      <c r="I14">
        <f t="shared" ref="I14:I34" si="0">(C14+$B$11*$B$10) / ($B$9+$B$11)</f>
        <v>4.5454545454545456E-2</v>
      </c>
      <c r="J14">
        <f t="shared" ref="J14:J34" si="1">(D14+$B$11*$B$10) / ($B$9+$B$11)</f>
        <v>9.0909090909090912E-2</v>
      </c>
      <c r="K14">
        <f t="shared" ref="K14:K34" si="2">(E14+$B$11*$B$10) / ($B$9+$B$11)</f>
        <v>4.5454545454545456E-2</v>
      </c>
      <c r="L14">
        <f>1/$B$11</f>
        <v>4.7619047619047616E-2</v>
      </c>
      <c r="M14">
        <f>1/$B$11</f>
        <v>4.7619047619047616E-2</v>
      </c>
      <c r="O14">
        <f>MAX(M14:M34)</f>
        <v>4.7619047619047616E-2</v>
      </c>
      <c r="P14" t="s">
        <v>264</v>
      </c>
    </row>
    <row r="15" spans="1:16">
      <c r="A15" t="str">
        <f>Dataset!D4</f>
        <v>P02</v>
      </c>
      <c r="B15" t="str">
        <f>VLOOKUP(Penghitungan!A15,Dataset!$D$3:$F$23,3)</f>
        <v>Gumboro</v>
      </c>
      <c r="C15">
        <f>IF(ISNUMBER(SEARCH($A$3,VLOOKUP($A15,Dataset!$H$27:$J$47,2))),1,0)</f>
        <v>1</v>
      </c>
      <c r="D15">
        <f>IF(ISNUMBER(SEARCH($A$4,VLOOKUP(A15,Dataset!$H$27:$J$47,2))),1,0)</f>
        <v>1</v>
      </c>
      <c r="E15">
        <f>IF(ISNUMBER(SEARCH(A6,VLOOKUP(A15,Dataset!$H$27:$J$47,2))),1,0)</f>
        <v>1</v>
      </c>
      <c r="G15" s="14" t="str">
        <f>Dataset!D4</f>
        <v>P02</v>
      </c>
      <c r="H15" s="14" t="str">
        <f>VLOOKUP(Penghitungan!G15,Dataset!$D$3:$F$23,3)</f>
        <v>Gumboro</v>
      </c>
      <c r="I15" s="14">
        <f t="shared" si="0"/>
        <v>9.0909090909090912E-2</v>
      </c>
      <c r="J15" s="14">
        <f t="shared" si="1"/>
        <v>9.0909090909090912E-2</v>
      </c>
      <c r="K15" s="14">
        <f t="shared" si="2"/>
        <v>9.0909090909090912E-2</v>
      </c>
      <c r="L15" s="14">
        <f t="shared" ref="L15:L34" si="3">1/$B$11</f>
        <v>4.7619047619047616E-2</v>
      </c>
      <c r="M15" s="15">
        <f t="shared" ref="M15:M34" si="4">I15*J15*K15*L15</f>
        <v>3.5776895281027513E-5</v>
      </c>
    </row>
    <row r="16" spans="1:16">
      <c r="A16" t="str">
        <f>Dataset!D5</f>
        <v>P03</v>
      </c>
      <c r="B16" t="str">
        <f>VLOOKUP(Penghitungan!A16,Dataset!$D$3:$F$23,3)</f>
        <v>Penyakit tetelo</v>
      </c>
      <c r="C16">
        <f>IF(ISNUMBER(SEARCH($A$3,VLOOKUP($A16,Dataset!$H$27:$J$47,2))),1,0)</f>
        <v>0</v>
      </c>
      <c r="D16">
        <f>IF(ISNUMBER(SEARCH($A$4,VLOOKUP(A16,Dataset!$H$27:$J$47,2))),1,0)</f>
        <v>1</v>
      </c>
      <c r="E16">
        <f>IF(ISNUMBER(SEARCH(A7,VLOOKUP(A16,Dataset!$H$27:$J$47,2))),1,0)</f>
        <v>1</v>
      </c>
      <c r="G16" t="str">
        <f>Dataset!D5</f>
        <v>P03</v>
      </c>
      <c r="H16" t="str">
        <f>VLOOKUP(Penghitungan!G16,Dataset!$D$3:$F$23,3)</f>
        <v>Penyakit tetelo</v>
      </c>
      <c r="I16">
        <f t="shared" si="0"/>
        <v>4.5454545454545456E-2</v>
      </c>
      <c r="J16">
        <f t="shared" si="1"/>
        <v>9.0909090909090912E-2</v>
      </c>
      <c r="K16">
        <f t="shared" si="2"/>
        <v>9.0909090909090912E-2</v>
      </c>
      <c r="L16">
        <f t="shared" si="3"/>
        <v>4.7619047619047616E-2</v>
      </c>
      <c r="M16" s="13">
        <f t="shared" si="4"/>
        <v>1.7888447640513757E-5</v>
      </c>
    </row>
    <row r="17" spans="1:16">
      <c r="A17" t="str">
        <f>Dataset!D6</f>
        <v>P04</v>
      </c>
      <c r="B17" t="str">
        <f>VLOOKUP(Penghitungan!A17,Dataset!$D$3:$F$23,3)</f>
        <v>Bronkitis menular</v>
      </c>
      <c r="C17">
        <f>IF(ISNUMBER(SEARCH($A$3,VLOOKUP($A17,Dataset!$H$27:$J$47,2))),1,0)</f>
        <v>1</v>
      </c>
      <c r="D17">
        <f>IF(ISNUMBER(SEARCH($A$4,VLOOKUP(A17,Dataset!$H$27:$J$47,2))),1,0)</f>
        <v>0</v>
      </c>
      <c r="E17">
        <f>IF(ISNUMBER(SEARCH(A8,VLOOKUP(A17,Dataset!$H$27:$J$47,2))),1,0)</f>
        <v>1</v>
      </c>
      <c r="G17" t="str">
        <f>Dataset!D6</f>
        <v>P04</v>
      </c>
      <c r="H17" t="str">
        <f>VLOOKUP(Penghitungan!G17,Dataset!$D$3:$F$23,3)</f>
        <v>Bronkitis menular</v>
      </c>
      <c r="I17">
        <f t="shared" si="0"/>
        <v>9.0909090909090912E-2</v>
      </c>
      <c r="J17">
        <f t="shared" si="1"/>
        <v>4.5454545454545456E-2</v>
      </c>
      <c r="K17">
        <f t="shared" si="2"/>
        <v>9.0909090909090912E-2</v>
      </c>
      <c r="L17">
        <f t="shared" si="3"/>
        <v>4.7619047619047616E-2</v>
      </c>
      <c r="M17" s="13">
        <f t="shared" si="4"/>
        <v>1.7888447640513757E-5</v>
      </c>
    </row>
    <row r="18" spans="1:16">
      <c r="A18" t="str">
        <f>Dataset!D7</f>
        <v>P05</v>
      </c>
      <c r="B18" t="str">
        <f>VLOOKUP(Penghitungan!A18,Dataset!$D$3:$F$23,3)</f>
        <v>Sampar itik</v>
      </c>
      <c r="C18">
        <f>IF(ISNUMBER(SEARCH($A$3,VLOOKUP($A18,Dataset!$H$27:$J$47,2))),1,0)</f>
        <v>0</v>
      </c>
      <c r="D18">
        <f>IF(ISNUMBER(SEARCH($A$4,VLOOKUP(A18,Dataset!$H$27:$J$47,2))),1,0)</f>
        <v>1</v>
      </c>
      <c r="E18">
        <f>IF(ISNUMBER(SEARCH(A9,VLOOKUP(A18,Dataset!$H$27:$J$47,2))),1,0)</f>
        <v>0</v>
      </c>
      <c r="G18" t="str">
        <f>Dataset!D7</f>
        <v>P05</v>
      </c>
      <c r="H18" t="str">
        <f>VLOOKUP(Penghitungan!G18,Dataset!$D$3:$F$23,3)</f>
        <v>Sampar itik</v>
      </c>
      <c r="I18">
        <f t="shared" si="0"/>
        <v>4.5454545454545456E-2</v>
      </c>
      <c r="J18">
        <f t="shared" si="1"/>
        <v>9.0909090909090912E-2</v>
      </c>
      <c r="K18">
        <f t="shared" si="2"/>
        <v>4.5454545454545456E-2</v>
      </c>
      <c r="L18">
        <f t="shared" si="3"/>
        <v>4.7619047619047616E-2</v>
      </c>
      <c r="M18" s="13">
        <f t="shared" si="4"/>
        <v>8.9442238202568783E-6</v>
      </c>
    </row>
    <row r="19" spans="1:16">
      <c r="A19" t="str">
        <f>Dataset!D8</f>
        <v>P06</v>
      </c>
      <c r="B19" t="str">
        <f>VLOOKUP(Penghitungan!A19,Dataset!$D$3:$F$23,3)</f>
        <v>Kerabang telur lembek</v>
      </c>
      <c r="C19">
        <f>IF(ISNUMBER(SEARCH($A$3,VLOOKUP($A19,Dataset!$H$27:$J$47,2))),1,0)</f>
        <v>0</v>
      </c>
      <c r="D19">
        <f>IF(ISNUMBER(SEARCH($A$4,VLOOKUP(A19,Dataset!$H$27:$J$47,2))),1,0)</f>
        <v>0</v>
      </c>
      <c r="E19">
        <f>IF(ISNUMBER(SEARCH(A10,VLOOKUP(A19,Dataset!$H$27:$J$47,2))),1,0)</f>
        <v>0</v>
      </c>
      <c r="G19" t="str">
        <f>Dataset!D8</f>
        <v>P06</v>
      </c>
      <c r="H19" t="str">
        <f>VLOOKUP(Penghitungan!G19,Dataset!$D$3:$F$23,3)</f>
        <v>Kerabang telur lembek</v>
      </c>
      <c r="I19">
        <f t="shared" si="0"/>
        <v>4.5454545454545456E-2</v>
      </c>
      <c r="J19">
        <f t="shared" si="1"/>
        <v>4.5454545454545456E-2</v>
      </c>
      <c r="K19">
        <f t="shared" si="2"/>
        <v>4.5454545454545456E-2</v>
      </c>
      <c r="L19">
        <f t="shared" si="3"/>
        <v>4.7619047619047616E-2</v>
      </c>
      <c r="M19" s="13">
        <f t="shared" si="4"/>
        <v>4.4721119101284391E-6</v>
      </c>
    </row>
    <row r="20" spans="1:16">
      <c r="A20" t="str">
        <f>Dataset!D9</f>
        <v>P07</v>
      </c>
      <c r="B20" t="str">
        <f>VLOOKUP(Penghitungan!A20,Dataset!$D$3:$F$23,3)</f>
        <v>Laryngotracheitis menular</v>
      </c>
      <c r="C20">
        <f>IF(ISNUMBER(SEARCH($A$3,VLOOKUP($A20,Dataset!$H$27:$J$47,2))),1,0)</f>
        <v>0</v>
      </c>
      <c r="D20">
        <f>IF(ISNUMBER(SEARCH($A$4,VLOOKUP(A20,Dataset!$H$27:$J$47,2))),1,0)</f>
        <v>0</v>
      </c>
      <c r="E20">
        <f>IF(ISNUMBER(SEARCH(A11,VLOOKUP(A20,Dataset!$H$27:$J$47,2))),1,0)</f>
        <v>0</v>
      </c>
      <c r="G20" t="str">
        <f>Dataset!D9</f>
        <v>P07</v>
      </c>
      <c r="H20" t="str">
        <f>VLOOKUP(Penghitungan!G20,Dataset!$D$3:$F$23,3)</f>
        <v>Laryngotracheitis menular</v>
      </c>
      <c r="I20">
        <f t="shared" si="0"/>
        <v>4.5454545454545456E-2</v>
      </c>
      <c r="J20">
        <f t="shared" si="1"/>
        <v>4.5454545454545456E-2</v>
      </c>
      <c r="K20">
        <f t="shared" si="2"/>
        <v>4.5454545454545456E-2</v>
      </c>
      <c r="L20">
        <f t="shared" si="3"/>
        <v>4.7619047619047616E-2</v>
      </c>
      <c r="M20" s="13">
        <f t="shared" si="4"/>
        <v>4.4721119101284391E-6</v>
      </c>
    </row>
    <row r="21" spans="1:16">
      <c r="A21" t="str">
        <f>Dataset!D10</f>
        <v>P08</v>
      </c>
      <c r="B21" t="str">
        <f>VLOOKUP(Penghitungan!A21,Dataset!$D$3:$F$23,3)</f>
        <v>Leukosit unggas</v>
      </c>
      <c r="C21">
        <f>IF(ISNUMBER(SEARCH($A$3,VLOOKUP($A21,Dataset!$H$27:$J$47,2))),1,0)</f>
        <v>0</v>
      </c>
      <c r="D21">
        <f>IF(ISNUMBER(SEARCH($A$4,VLOOKUP(A21,Dataset!$H$27:$J$47,2))),1,0)</f>
        <v>1</v>
      </c>
      <c r="E21">
        <f>IF(ISNUMBER(SEARCH(A12,VLOOKUP(A21,Dataset!$H$27:$J$47,2))),1,0)</f>
        <v>1</v>
      </c>
      <c r="G21" t="str">
        <f>Dataset!D10</f>
        <v>P08</v>
      </c>
      <c r="H21" t="str">
        <f>VLOOKUP(Penghitungan!G21,Dataset!$D$3:$F$23,3)</f>
        <v>Leukosit unggas</v>
      </c>
      <c r="I21">
        <f t="shared" si="0"/>
        <v>4.5454545454545456E-2</v>
      </c>
      <c r="J21">
        <f t="shared" si="1"/>
        <v>9.0909090909090912E-2</v>
      </c>
      <c r="K21">
        <f t="shared" si="2"/>
        <v>9.0909090909090912E-2</v>
      </c>
      <c r="L21">
        <f t="shared" si="3"/>
        <v>4.7619047619047616E-2</v>
      </c>
      <c r="M21" s="13">
        <f t="shared" si="4"/>
        <v>1.7888447640513757E-5</v>
      </c>
    </row>
    <row r="22" spans="1:16">
      <c r="A22" t="str">
        <f>Dataset!D11</f>
        <v>P09</v>
      </c>
      <c r="B22" t="str">
        <f>VLOOKUP(Penghitungan!A22,Dataset!$D$3:$F$23,3)</f>
        <v>Penyakit marek</v>
      </c>
      <c r="C22">
        <f>IF(ISNUMBER(SEARCH($A$3,VLOOKUP($A22,Dataset!$H$27:$J$47,2))),1,0)</f>
        <v>0</v>
      </c>
      <c r="D22">
        <f>IF(ISNUMBER(SEARCH($A$4,VLOOKUP(A22,Dataset!$H$27:$J$47,2))),1,0)</f>
        <v>1</v>
      </c>
      <c r="E22">
        <f>IF(ISNUMBER(SEARCH(A13,VLOOKUP(A22,Dataset!$H$27:$J$47,2))),1,0)</f>
        <v>0</v>
      </c>
      <c r="G22" t="str">
        <f>Dataset!D11</f>
        <v>P09</v>
      </c>
      <c r="H22" t="str">
        <f>VLOOKUP(Penghitungan!G22,Dataset!$D$3:$F$23,3)</f>
        <v>Penyakit marek</v>
      </c>
      <c r="I22">
        <f t="shared" si="0"/>
        <v>4.5454545454545456E-2</v>
      </c>
      <c r="J22">
        <f t="shared" si="1"/>
        <v>9.0909090909090912E-2</v>
      </c>
      <c r="K22">
        <f t="shared" si="2"/>
        <v>4.5454545454545456E-2</v>
      </c>
      <c r="L22">
        <f t="shared" si="3"/>
        <v>4.7619047619047616E-2</v>
      </c>
      <c r="M22" s="13">
        <f t="shared" si="4"/>
        <v>8.9442238202568783E-6</v>
      </c>
    </row>
    <row r="23" spans="1:16">
      <c r="A23" t="str">
        <f>Dataset!D12</f>
        <v>P10</v>
      </c>
      <c r="B23" t="str">
        <f>VLOOKUP(Penghitungan!A23,Dataset!$D$3:$F$23,3)</f>
        <v>Radang sendi menular</v>
      </c>
      <c r="C23">
        <f>IF(ISNUMBER(SEARCH($A$3,VLOOKUP($A23,Dataset!$H$27:$J$47,2))),1,0)</f>
        <v>0</v>
      </c>
      <c r="D23">
        <f>IF(ISNUMBER(SEARCH($A$4,VLOOKUP(A23,Dataset!$H$27:$J$47,2))),1,0)</f>
        <v>0</v>
      </c>
      <c r="E23">
        <f>IF(ISNUMBER(SEARCH(A14,VLOOKUP(A23,Dataset!$H$27:$J$47,2))),1,0)</f>
        <v>0</v>
      </c>
      <c r="G23" t="str">
        <f>Dataset!D12</f>
        <v>P10</v>
      </c>
      <c r="H23" t="str">
        <f>VLOOKUP(Penghitungan!G23,Dataset!$D$3:$F$23,3)</f>
        <v>Radang sendi menular</v>
      </c>
      <c r="I23">
        <f t="shared" si="0"/>
        <v>4.5454545454545456E-2</v>
      </c>
      <c r="J23">
        <f t="shared" si="1"/>
        <v>4.5454545454545456E-2</v>
      </c>
      <c r="K23">
        <f t="shared" si="2"/>
        <v>4.5454545454545456E-2</v>
      </c>
      <c r="L23">
        <f t="shared" si="3"/>
        <v>4.7619047619047616E-2</v>
      </c>
      <c r="M23" s="13">
        <f t="shared" si="4"/>
        <v>4.4721119101284391E-6</v>
      </c>
    </row>
    <row r="24" spans="1:16">
      <c r="A24" t="str">
        <f>Dataset!D13</f>
        <v>P11</v>
      </c>
      <c r="B24" t="str">
        <f>VLOOKUP(Penghitungan!A24,Dataset!$D$3:$F$23,3)</f>
        <v>Penyakit jengger biru</v>
      </c>
      <c r="C24">
        <f>IF(ISNUMBER(SEARCH($A$3,VLOOKUP($A24,Dataset!$H$27:$J$47,2))),1,0)</f>
        <v>0</v>
      </c>
      <c r="D24">
        <f>IF(ISNUMBER(SEARCH($A$4,VLOOKUP(A24,Dataset!$H$27:$J$47,2))),1,0)</f>
        <v>1</v>
      </c>
      <c r="E24">
        <f>IF(ISNUMBER(SEARCH(A15,VLOOKUP(A24,Dataset!$H$27:$J$47,2))),1,0)</f>
        <v>0</v>
      </c>
      <c r="G24" t="str">
        <f>Dataset!D13</f>
        <v>P11</v>
      </c>
      <c r="H24" t="str">
        <f>VLOOKUP(Penghitungan!G24,Dataset!$D$3:$F$23,3)</f>
        <v>Penyakit jengger biru</v>
      </c>
      <c r="I24">
        <f t="shared" si="0"/>
        <v>4.5454545454545456E-2</v>
      </c>
      <c r="J24">
        <f t="shared" si="1"/>
        <v>9.0909090909090912E-2</v>
      </c>
      <c r="K24">
        <f t="shared" si="2"/>
        <v>4.5454545454545456E-2</v>
      </c>
      <c r="L24">
        <f t="shared" si="3"/>
        <v>4.7619047619047616E-2</v>
      </c>
      <c r="M24" s="13">
        <f t="shared" si="4"/>
        <v>8.9442238202568783E-6</v>
      </c>
    </row>
    <row r="25" spans="1:16">
      <c r="A25" t="str">
        <f>Dataset!D14</f>
        <v>P12</v>
      </c>
      <c r="B25" t="str">
        <f>VLOOKUP(Penghitungan!A25,Dataset!$D$3:$F$23,3)</f>
        <v>Flu burung</v>
      </c>
      <c r="C25">
        <f>IF(ISNUMBER(SEARCH($A$3,VLOOKUP($A25,Dataset!$H$27:$J$47,2))),1,0)</f>
        <v>0</v>
      </c>
      <c r="D25">
        <f>IF(ISNUMBER(SEARCH($A$4,VLOOKUP(A25,Dataset!$H$27:$J$47,2))),1,0)</f>
        <v>0</v>
      </c>
      <c r="E25">
        <f>IF(ISNUMBER(SEARCH(A16,VLOOKUP(A25,Dataset!$H$27:$J$47,2))),1,0)</f>
        <v>0</v>
      </c>
      <c r="G25" t="str">
        <f>Dataset!D14</f>
        <v>P12</v>
      </c>
      <c r="H25" t="str">
        <f>VLOOKUP(Penghitungan!G25,Dataset!$D$3:$F$23,3)</f>
        <v>Flu burung</v>
      </c>
      <c r="I25">
        <f t="shared" si="0"/>
        <v>4.5454545454545456E-2</v>
      </c>
      <c r="J25">
        <f t="shared" si="1"/>
        <v>4.5454545454545456E-2</v>
      </c>
      <c r="K25">
        <f t="shared" si="2"/>
        <v>4.5454545454545456E-2</v>
      </c>
      <c r="L25">
        <f t="shared" si="3"/>
        <v>4.7619047619047616E-2</v>
      </c>
      <c r="M25" s="13">
        <f t="shared" si="4"/>
        <v>4.4721119101284391E-6</v>
      </c>
    </row>
    <row r="26" spans="1:16">
      <c r="A26" t="str">
        <f>Dataset!D15</f>
        <v>P13</v>
      </c>
      <c r="B26" t="str">
        <f>VLOOKUP(Penghitungan!A26,Dataset!$D$3:$F$23,3)</f>
        <v>Infeksi pasteura anatipestifer</v>
      </c>
      <c r="C26">
        <f>IF(ISNUMBER(SEARCH($A$3,VLOOKUP($A26,Dataset!$H$27:$J$47,2))),1,0)</f>
        <v>0</v>
      </c>
      <c r="D26">
        <f>IF(ISNUMBER(SEARCH($A$4,VLOOKUP(A26,Dataset!$H$27:$J$47,2))),1,0)</f>
        <v>0</v>
      </c>
      <c r="E26">
        <f>IF(ISNUMBER(SEARCH(A17,VLOOKUP(A26,Dataset!$H$27:$J$47,2))),1,0)</f>
        <v>0</v>
      </c>
      <c r="G26" t="str">
        <f>Dataset!D15</f>
        <v>P13</v>
      </c>
      <c r="H26" t="str">
        <f>VLOOKUP(Penghitungan!G26,Dataset!$D$3:$F$23,3)</f>
        <v>Infeksi pasteura anatipestifer</v>
      </c>
      <c r="I26">
        <f t="shared" si="0"/>
        <v>4.5454545454545456E-2</v>
      </c>
      <c r="J26">
        <f t="shared" si="1"/>
        <v>4.5454545454545456E-2</v>
      </c>
      <c r="K26">
        <f t="shared" si="2"/>
        <v>4.5454545454545456E-2</v>
      </c>
      <c r="L26">
        <f t="shared" si="3"/>
        <v>4.7619047619047616E-2</v>
      </c>
      <c r="M26" s="13">
        <f t="shared" si="4"/>
        <v>4.4721119101284391E-6</v>
      </c>
    </row>
    <row r="27" spans="1:16">
      <c r="A27" t="str">
        <f>Dataset!D16</f>
        <v>P14</v>
      </c>
      <c r="B27" t="str">
        <f>VLOOKUP(Penghitungan!A27,Dataset!$D$3:$F$23,3)</f>
        <v>Kolibasilosis unggas</v>
      </c>
      <c r="C27">
        <f>IF(ISNUMBER(SEARCH($A$3,VLOOKUP($A27,Dataset!$H$27:$J$47,2))),1,0)</f>
        <v>0</v>
      </c>
      <c r="D27">
        <f>IF(ISNUMBER(SEARCH($A$4,VLOOKUP(A27,Dataset!$H$27:$J$47,2))),1,0)</f>
        <v>0</v>
      </c>
      <c r="E27">
        <f>IF(ISNUMBER(SEARCH(A18,VLOOKUP(A27,Dataset!$H$27:$J$47,2))),1,0)</f>
        <v>0</v>
      </c>
      <c r="G27" t="str">
        <f>Dataset!D16</f>
        <v>P14</v>
      </c>
      <c r="H27" t="str">
        <f>VLOOKUP(Penghitungan!G27,Dataset!$D$3:$F$23,3)</f>
        <v>Kolibasilosis unggas</v>
      </c>
      <c r="I27">
        <f t="shared" si="0"/>
        <v>4.5454545454545456E-2</v>
      </c>
      <c r="J27">
        <f t="shared" si="1"/>
        <v>4.5454545454545456E-2</v>
      </c>
      <c r="K27">
        <f t="shared" si="2"/>
        <v>4.5454545454545456E-2</v>
      </c>
      <c r="L27">
        <f t="shared" si="3"/>
        <v>4.7619047619047616E-2</v>
      </c>
      <c r="M27" s="13">
        <f t="shared" si="4"/>
        <v>4.4721119101284391E-6</v>
      </c>
    </row>
    <row r="28" spans="1:16">
      <c r="A28" t="str">
        <f>Dataset!D17</f>
        <v>P15</v>
      </c>
      <c r="B28" t="str">
        <f>VLOOKUP(Penghitungan!A28,Dataset!$D$3:$F$23,3)</f>
        <v>Berak kapur</v>
      </c>
      <c r="C28">
        <f>IF(ISNUMBER(SEARCH($A$3,VLOOKUP($A28,Dataset!$H$27:$J$47,2))),1,0)</f>
        <v>0</v>
      </c>
      <c r="D28">
        <f>IF(ISNUMBER(SEARCH($A$4,VLOOKUP(A28,Dataset!$H$27:$J$47,2))),1,0)</f>
        <v>1</v>
      </c>
      <c r="E28">
        <f>IF(ISNUMBER(SEARCH(A19,VLOOKUP(A28,Dataset!$H$27:$J$47,2))),1,0)</f>
        <v>0</v>
      </c>
      <c r="G28" t="str">
        <f>Dataset!D17</f>
        <v>P15</v>
      </c>
      <c r="H28" t="str">
        <f>VLOOKUP(Penghitungan!G28,Dataset!$D$3:$F$23,3)</f>
        <v>Berak kapur</v>
      </c>
      <c r="I28">
        <f t="shared" si="0"/>
        <v>4.5454545454545456E-2</v>
      </c>
      <c r="J28">
        <f t="shared" si="1"/>
        <v>9.0909090909090912E-2</v>
      </c>
      <c r="K28">
        <f t="shared" si="2"/>
        <v>4.5454545454545456E-2</v>
      </c>
      <c r="L28">
        <f t="shared" si="3"/>
        <v>4.7619047619047616E-2</v>
      </c>
      <c r="M28" s="13">
        <f t="shared" si="4"/>
        <v>8.9442238202568783E-6</v>
      </c>
    </row>
    <row r="29" spans="1:16">
      <c r="A29" t="str">
        <f>Dataset!D18</f>
        <v>P16</v>
      </c>
      <c r="B29" t="str">
        <f>VLOOKUP(Penghitungan!A29,Dataset!$D$3:$F$23,3)</f>
        <v>Tipus unggas</v>
      </c>
      <c r="C29">
        <f>IF(ISNUMBER(SEARCH($A$3,VLOOKUP($A29,Dataset!$H$27:$J$47,2))),1,0)</f>
        <v>1</v>
      </c>
      <c r="D29">
        <f>IF(ISNUMBER(SEARCH($A$4,VLOOKUP(A29,Dataset!$H$27:$J$47,2))),1,0)</f>
        <v>1</v>
      </c>
      <c r="E29">
        <f>IF(ISNUMBER(SEARCH(A20,VLOOKUP(A29,Dataset!$H$27:$J$47,2))),1,0)</f>
        <v>0</v>
      </c>
      <c r="G29" t="str">
        <f>Dataset!D18</f>
        <v>P16</v>
      </c>
      <c r="H29" t="str">
        <f>VLOOKUP(Penghitungan!G29,Dataset!$D$3:$F$23,3)</f>
        <v>Tipus unggas</v>
      </c>
      <c r="I29">
        <f t="shared" si="0"/>
        <v>9.0909090909090912E-2</v>
      </c>
      <c r="J29">
        <f t="shared" si="1"/>
        <v>9.0909090909090912E-2</v>
      </c>
      <c r="K29">
        <f t="shared" si="2"/>
        <v>4.5454545454545456E-2</v>
      </c>
      <c r="L29">
        <f t="shared" si="3"/>
        <v>4.7619047619047616E-2</v>
      </c>
      <c r="M29" s="13">
        <f t="shared" si="4"/>
        <v>1.7888447640513757E-5</v>
      </c>
    </row>
    <row r="30" spans="1:16">
      <c r="A30" t="str">
        <f>Dataset!D19</f>
        <v>P17</v>
      </c>
      <c r="B30" t="str">
        <f>VLOOKUP(Penghitungan!A30,Dataset!$D$3:$F$23,3)</f>
        <v>Tuberculosis unggas</v>
      </c>
      <c r="C30">
        <f>IF(ISNUMBER(SEARCH($A$3,VLOOKUP($A30,Dataset!$H$27:$J$47,2))),1,0)</f>
        <v>0</v>
      </c>
      <c r="D30">
        <f>IF(ISNUMBER(SEARCH($A$4,VLOOKUP(A30,Dataset!$H$27:$J$47,2))),1,0)</f>
        <v>0</v>
      </c>
      <c r="E30">
        <f>IF(ISNUMBER(SEARCH(A21,VLOOKUP(A30,Dataset!$H$27:$J$47,2))),1,0)</f>
        <v>0</v>
      </c>
      <c r="G30" t="str">
        <f>Dataset!D19</f>
        <v>P17</v>
      </c>
      <c r="H30" t="str">
        <f>VLOOKUP(Penghitungan!G30,Dataset!$D$3:$F$23,3)</f>
        <v>Tuberculosis unggas</v>
      </c>
      <c r="I30">
        <f t="shared" si="0"/>
        <v>4.5454545454545456E-2</v>
      </c>
      <c r="J30">
        <f t="shared" si="1"/>
        <v>4.5454545454545456E-2</v>
      </c>
      <c r="K30">
        <f t="shared" si="2"/>
        <v>4.5454545454545456E-2</v>
      </c>
      <c r="L30">
        <f t="shared" si="3"/>
        <v>4.7619047619047616E-2</v>
      </c>
      <c r="M30" s="13">
        <f t="shared" si="4"/>
        <v>4.4721119101284391E-6</v>
      </c>
    </row>
    <row r="31" spans="1:16" ht="20">
      <c r="A31" t="str">
        <f>Dataset!D20</f>
        <v>P18</v>
      </c>
      <c r="B31" t="str">
        <f>VLOOKUP(Penghitungan!A31,Dataset!$D$3:$F$23,3)</f>
        <v>Penyakit pernafasan menahun</v>
      </c>
      <c r="C31">
        <f>IF(ISNUMBER(SEARCH($A$3,VLOOKUP($A31,Dataset!$H$27:$J$47,2))),1,0)</f>
        <v>0</v>
      </c>
      <c r="D31">
        <f>IF(ISNUMBER(SEARCH($A$4,VLOOKUP(A31,Dataset!$H$27:$J$47,2))),1,0)</f>
        <v>0</v>
      </c>
      <c r="E31">
        <f>IF(ISNUMBER(SEARCH(A22,VLOOKUP(A31,Dataset!$H$27:$J$47,2))),1,0)</f>
        <v>0</v>
      </c>
      <c r="G31" t="str">
        <f>Dataset!D20</f>
        <v>P18</v>
      </c>
      <c r="H31" t="str">
        <f>VLOOKUP(Penghitungan!G31,Dataset!$D$3:$F$23,3)</f>
        <v>Penyakit pernafasan menahun</v>
      </c>
      <c r="I31">
        <f t="shared" si="0"/>
        <v>4.5454545454545456E-2</v>
      </c>
      <c r="J31">
        <f t="shared" si="1"/>
        <v>4.5454545454545456E-2</v>
      </c>
      <c r="K31">
        <f t="shared" si="2"/>
        <v>4.5454545454545456E-2</v>
      </c>
      <c r="L31">
        <f t="shared" si="3"/>
        <v>4.7619047619047616E-2</v>
      </c>
      <c r="M31" s="13">
        <f t="shared" si="4"/>
        <v>4.4721119101284391E-6</v>
      </c>
      <c r="P31" s="22"/>
    </row>
    <row r="32" spans="1:16" ht="20">
      <c r="A32" t="str">
        <f>Dataset!D21</f>
        <v>P19</v>
      </c>
      <c r="B32" t="str">
        <f>VLOOKUP(Penghitungan!A32,Dataset!$D$3:$F$23,3)</f>
        <v>Pilek ayam</v>
      </c>
      <c r="C32">
        <f>IF(ISNUMBER(SEARCH($A$3,VLOOKUP($A32,Dataset!$H$27:$J$47,2))),1,0)</f>
        <v>1</v>
      </c>
      <c r="D32">
        <f>IF(ISNUMBER(SEARCH($A$4,VLOOKUP(A32,Dataset!$H$27:$J$47,2))),1,0)</f>
        <v>0</v>
      </c>
      <c r="E32">
        <f>IF(ISNUMBER(SEARCH(A23,VLOOKUP(A32,Dataset!$H$27:$J$47,2))),1,0)</f>
        <v>0</v>
      </c>
      <c r="G32" t="str">
        <f>Dataset!D21</f>
        <v>P19</v>
      </c>
      <c r="H32" t="str">
        <f>VLOOKUP(Penghitungan!G32,Dataset!$D$3:$F$23,3)</f>
        <v>Pilek ayam</v>
      </c>
      <c r="I32">
        <f t="shared" si="0"/>
        <v>9.0909090909090912E-2</v>
      </c>
      <c r="J32">
        <f t="shared" si="1"/>
        <v>4.5454545454545456E-2</v>
      </c>
      <c r="K32">
        <f t="shared" si="2"/>
        <v>4.5454545454545456E-2</v>
      </c>
      <c r="L32">
        <f t="shared" si="3"/>
        <v>4.7619047619047616E-2</v>
      </c>
      <c r="M32" s="13">
        <f t="shared" si="4"/>
        <v>8.9442238202568783E-6</v>
      </c>
      <c r="P32" s="22"/>
    </row>
    <row r="33" spans="1:13">
      <c r="A33" t="str">
        <f>Dataset!D22</f>
        <v>P20</v>
      </c>
      <c r="B33" t="str">
        <f>VLOOKUP(Penghitungan!A33,Dataset!$D$3:$F$23,3)</f>
        <v>Aspergillosis</v>
      </c>
      <c r="C33">
        <f>IF(ISNUMBER(SEARCH($A$3,VLOOKUP($A33,Dataset!$H$27:$J$47,2))),1,0)</f>
        <v>0</v>
      </c>
      <c r="D33">
        <f>IF(ISNUMBER(SEARCH($A$4,VLOOKUP(A33,Dataset!$H$27:$J$47,2))),1,0)</f>
        <v>1</v>
      </c>
      <c r="E33">
        <f>IF(ISNUMBER(SEARCH(A24,VLOOKUP(A33,Dataset!$H$27:$J$47,2))),1,0)</f>
        <v>0</v>
      </c>
      <c r="G33" t="str">
        <f>Dataset!D22</f>
        <v>P20</v>
      </c>
      <c r="H33" t="str">
        <f>VLOOKUP(Penghitungan!G33,Dataset!$D$3:$F$23,3)</f>
        <v>Aspergillosis</v>
      </c>
      <c r="I33">
        <f t="shared" si="0"/>
        <v>4.5454545454545456E-2</v>
      </c>
      <c r="J33">
        <f t="shared" si="1"/>
        <v>9.0909090909090912E-2</v>
      </c>
      <c r="K33">
        <f t="shared" si="2"/>
        <v>4.5454545454545456E-2</v>
      </c>
      <c r="L33">
        <f t="shared" si="3"/>
        <v>4.7619047619047616E-2</v>
      </c>
      <c r="M33" s="13">
        <f t="shared" si="4"/>
        <v>8.9442238202568783E-6</v>
      </c>
    </row>
    <row r="34" spans="1:13">
      <c r="A34" t="str">
        <f>Dataset!D23</f>
        <v>P21</v>
      </c>
      <c r="B34" t="str">
        <f>VLOOKUP(Penghitungan!A34,Dataset!$D$3:$F$23,3)</f>
        <v>Caplak Unggas</v>
      </c>
      <c r="C34">
        <f>IF(ISNUMBER(SEARCH($A$3,VLOOKUP($A34,Dataset!$H$27:$J$47,2))),1,0)</f>
        <v>0</v>
      </c>
      <c r="D34">
        <f>IF(ISNUMBER(SEARCH($A$4,VLOOKUP(A34,Dataset!$H$27:$J$47,2))),1,0)</f>
        <v>1</v>
      </c>
      <c r="E34">
        <f>IF(ISNUMBER(SEARCH(A25,VLOOKUP(A34,Dataset!$H$27:$J$47,2))),1,0)</f>
        <v>0</v>
      </c>
      <c r="G34" t="str">
        <f>Dataset!D23</f>
        <v>P21</v>
      </c>
      <c r="H34" t="str">
        <f>VLOOKUP(Penghitungan!G34,Dataset!$D$3:$F$23,3)</f>
        <v>Caplak Unggas</v>
      </c>
      <c r="I34">
        <f t="shared" si="0"/>
        <v>4.5454545454545456E-2</v>
      </c>
      <c r="J34">
        <f t="shared" si="1"/>
        <v>9.0909090909090912E-2</v>
      </c>
      <c r="K34">
        <f t="shared" si="2"/>
        <v>4.5454545454545456E-2</v>
      </c>
      <c r="L34">
        <f t="shared" si="3"/>
        <v>4.7619047619047616E-2</v>
      </c>
      <c r="M34" s="13">
        <f t="shared" si="4"/>
        <v>8.9442238202568783E-6</v>
      </c>
    </row>
    <row r="36" spans="1:13" ht="16">
      <c r="A36" s="10" t="s">
        <v>257</v>
      </c>
    </row>
  </sheetData>
  <mergeCells count="1">
    <mergeCell ref="A1:B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Dataset</vt:lpstr>
      <vt:lpstr>Penghitungan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2022-04-05T05:30:34Z</dcterms:modified>
</cp:coreProperties>
</file>