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DIO\dio-projeto-final-git-github\"/>
    </mc:Choice>
  </mc:AlternateContent>
  <xr:revisionPtr revIDLastSave="0" documentId="13_ncr:1_{BBE357F9-8551-4878-9F23-9CA516185C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stoque" sheetId="4" r:id="rId1"/>
    <sheet name="db_compras" sheetId="2" r:id="rId2"/>
    <sheet name="db_vendas" sheetId="3" r:id="rId3"/>
    <sheet name="db_produto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5" i="4" l="1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9" i="3"/>
  <c r="D10" i="3"/>
  <c r="E10" i="3" s="1"/>
  <c r="D11" i="3"/>
  <c r="E11" i="3" s="1"/>
  <c r="D12" i="3"/>
  <c r="E12" i="3" s="1"/>
  <c r="D13" i="3"/>
  <c r="E13" i="3" s="1"/>
  <c r="D14" i="3"/>
  <c r="E14" i="3" s="1"/>
  <c r="D15" i="3"/>
  <c r="E15" i="3" s="1"/>
  <c r="D16" i="3"/>
  <c r="E16" i="3" s="1"/>
  <c r="D17" i="3"/>
  <c r="E17" i="3" s="1"/>
  <c r="D18" i="3"/>
  <c r="E18" i="3" s="1"/>
  <c r="D19" i="3"/>
  <c r="E19" i="3" s="1"/>
  <c r="D20" i="3"/>
  <c r="E20" i="3" s="1"/>
  <c r="D21" i="3"/>
  <c r="E21" i="3" s="1"/>
  <c r="D22" i="3"/>
  <c r="E22" i="3" s="1"/>
  <c r="D23" i="3"/>
  <c r="G23" i="3" s="1"/>
  <c r="D24" i="3"/>
  <c r="E24" i="3" s="1"/>
  <c r="D25" i="3"/>
  <c r="E25" i="3" s="1"/>
  <c r="D26" i="3"/>
  <c r="E26" i="3" s="1"/>
  <c r="D27" i="3"/>
  <c r="E27" i="3" s="1"/>
  <c r="D28" i="3"/>
  <c r="E28" i="3" s="1"/>
  <c r="D29" i="3"/>
  <c r="E29" i="3" s="1"/>
  <c r="D30" i="3"/>
  <c r="E30" i="3" s="1"/>
  <c r="D31" i="3"/>
  <c r="E31" i="3" s="1"/>
  <c r="D32" i="3"/>
  <c r="G32" i="3" s="1"/>
  <c r="D33" i="3"/>
  <c r="E33" i="3" s="1"/>
  <c r="D34" i="3"/>
  <c r="G34" i="3" s="1"/>
  <c r="D35" i="3"/>
  <c r="G35" i="3" s="1"/>
  <c r="D36" i="3"/>
  <c r="E36" i="3" s="1"/>
  <c r="D37" i="3"/>
  <c r="E37" i="3" s="1"/>
  <c r="D9" i="3"/>
  <c r="E9" i="3" s="1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" i="3"/>
  <c r="H11" i="4"/>
  <c r="H14" i="4"/>
  <c r="H8" i="4"/>
  <c r="F10" i="4"/>
  <c r="G10" i="4" s="1"/>
  <c r="F11" i="4"/>
  <c r="G11" i="4" s="1"/>
  <c r="F14" i="4"/>
  <c r="G14" i="4" s="1"/>
  <c r="D9" i="4"/>
  <c r="E9" i="4" s="1"/>
  <c r="D10" i="4"/>
  <c r="E10" i="4" s="1"/>
  <c r="D11" i="4"/>
  <c r="E11" i="4" s="1"/>
  <c r="D12" i="4"/>
  <c r="E12" i="4" s="1"/>
  <c r="D13" i="4"/>
  <c r="E13" i="4" s="1"/>
  <c r="D14" i="4"/>
  <c r="E14" i="4" s="1"/>
  <c r="D8" i="4"/>
  <c r="E8" i="4" s="1"/>
  <c r="E15" i="4" s="1"/>
  <c r="A7" i="3"/>
  <c r="C4" i="2"/>
  <c r="C5" i="2"/>
  <c r="C6" i="2"/>
  <c r="C7" i="2"/>
  <c r="C8" i="2"/>
  <c r="C3" i="2"/>
  <c r="D8" i="2"/>
  <c r="D4" i="2"/>
  <c r="D5" i="2"/>
  <c r="H12" i="4" s="1"/>
  <c r="D6" i="2"/>
  <c r="F13" i="4" s="1"/>
  <c r="G13" i="4" s="1"/>
  <c r="D7" i="2"/>
  <c r="D3" i="2"/>
  <c r="F9" i="4" l="1"/>
  <c r="G9" i="4" s="1"/>
  <c r="M9" i="4" s="1"/>
  <c r="H10" i="4"/>
  <c r="G36" i="3"/>
  <c r="I8" i="4"/>
  <c r="G33" i="3"/>
  <c r="I14" i="4"/>
  <c r="L14" i="4" s="1"/>
  <c r="G30" i="3"/>
  <c r="G24" i="3"/>
  <c r="F8" i="4"/>
  <c r="I12" i="4"/>
  <c r="G21" i="3"/>
  <c r="G18" i="3"/>
  <c r="I10" i="4"/>
  <c r="L10" i="4" s="1"/>
  <c r="E32" i="3"/>
  <c r="G15" i="3"/>
  <c r="F12" i="4"/>
  <c r="G12" i="3"/>
  <c r="M14" i="4"/>
  <c r="M11" i="4"/>
  <c r="M10" i="4"/>
  <c r="J9" i="4"/>
  <c r="J14" i="4"/>
  <c r="J11" i="4"/>
  <c r="J10" i="4"/>
  <c r="E23" i="3"/>
  <c r="G20" i="3"/>
  <c r="G31" i="3"/>
  <c r="G19" i="3"/>
  <c r="G29" i="3"/>
  <c r="G17" i="3"/>
  <c r="G28" i="3"/>
  <c r="G16" i="3"/>
  <c r="G27" i="3"/>
  <c r="G9" i="3"/>
  <c r="G26" i="3"/>
  <c r="G14" i="3"/>
  <c r="G37" i="3"/>
  <c r="G25" i="3"/>
  <c r="G13" i="3"/>
  <c r="E35" i="3"/>
  <c r="G11" i="3"/>
  <c r="E34" i="3"/>
  <c r="G22" i="3"/>
  <c r="G10" i="3"/>
  <c r="A6" i="3"/>
  <c r="I11" i="4" s="1"/>
  <c r="L11" i="4" s="1"/>
  <c r="A5" i="3"/>
  <c r="I13" i="4" s="1"/>
  <c r="L13" i="4" s="1"/>
  <c r="A4" i="3"/>
  <c r="I9" i="4" s="1"/>
  <c r="L9" i="4" s="1"/>
  <c r="B3" i="2"/>
  <c r="A3" i="2" s="1"/>
  <c r="H13" i="4" s="1"/>
  <c r="A8" i="3"/>
  <c r="B8" i="2"/>
  <c r="A8" i="2" s="1"/>
  <c r="H9" i="4" s="1"/>
  <c r="B7" i="2"/>
  <c r="A7" i="2" s="1"/>
  <c r="B6" i="2"/>
  <c r="A6" i="2" s="1"/>
  <c r="B5" i="2"/>
  <c r="A5" i="2" s="1"/>
  <c r="B4" i="2"/>
  <c r="A4" i="2" s="1"/>
  <c r="K11" i="4" l="1"/>
  <c r="F15" i="4"/>
  <c r="G8" i="4"/>
  <c r="L12" i="4"/>
  <c r="G12" i="4"/>
  <c r="J12" i="4" s="1"/>
  <c r="K12" i="4" s="1"/>
  <c r="H15" i="4"/>
  <c r="K14" i="4"/>
  <c r="K10" i="4"/>
  <c r="K9" i="4"/>
  <c r="N14" i="4"/>
  <c r="L8" i="4"/>
  <c r="I15" i="4"/>
  <c r="N11" i="4"/>
  <c r="N9" i="4"/>
  <c r="N10" i="4"/>
  <c r="J13" i="4"/>
  <c r="K13" i="4" s="1"/>
  <c r="M13" i="4"/>
  <c r="N13" i="4" s="1"/>
  <c r="M12" i="4" l="1"/>
  <c r="N12" i="4" s="1"/>
  <c r="M8" i="4"/>
  <c r="J8" i="4"/>
  <c r="K8" i="4" s="1"/>
  <c r="K15" i="4" s="1"/>
  <c r="N8" i="4"/>
  <c r="N15" i="4" s="1"/>
  <c r="L15" i="4"/>
</calcChain>
</file>

<file path=xl/sharedStrings.xml><?xml version="1.0" encoding="utf-8"?>
<sst xmlns="http://schemas.openxmlformats.org/spreadsheetml/2006/main" count="90" uniqueCount="39">
  <si>
    <t>numero_nota fiscal</t>
  </si>
  <si>
    <t>data_emissao</t>
  </si>
  <si>
    <t>data_entrada</t>
  </si>
  <si>
    <t>quantidade_itens</t>
  </si>
  <si>
    <t>custo_frete</t>
  </si>
  <si>
    <t>custo_unitario</t>
  </si>
  <si>
    <t>valor_unitario</t>
  </si>
  <si>
    <t>automatic</t>
  </si>
  <si>
    <t>data base</t>
  </si>
  <si>
    <t>imposto_recuperavel</t>
  </si>
  <si>
    <t>custo_total</t>
  </si>
  <si>
    <t>id_produto</t>
  </si>
  <si>
    <t>descricao_produto</t>
  </si>
  <si>
    <t>descrição_produto</t>
  </si>
  <si>
    <t>vela 180g capim limao</t>
  </si>
  <si>
    <t>vela 200g lavanda</t>
  </si>
  <si>
    <t>vela 180g flor de laranjeira</t>
  </si>
  <si>
    <t>vela 200g sal grosso</t>
  </si>
  <si>
    <t>vela 100g rosas</t>
  </si>
  <si>
    <t>vela 100g baunilia</t>
  </si>
  <si>
    <t>vela 180g sandalo</t>
  </si>
  <si>
    <t>preço_venda</t>
  </si>
  <si>
    <t>preco_venda</t>
  </si>
  <si>
    <t xml:space="preserve">Controle de estoque </t>
  </si>
  <si>
    <t>ID do produto</t>
  </si>
  <si>
    <t>Descrição do produto</t>
  </si>
  <si>
    <t>Entradas</t>
  </si>
  <si>
    <t>Saldo inicial</t>
  </si>
  <si>
    <t>Saídas</t>
  </si>
  <si>
    <t>Saldo final</t>
  </si>
  <si>
    <t>quantidade</t>
  </si>
  <si>
    <t>custo unitário</t>
  </si>
  <si>
    <t>custo total</t>
  </si>
  <si>
    <t>cu_inicial</t>
  </si>
  <si>
    <t>mes_entrada</t>
  </si>
  <si>
    <t xml:space="preserve">data base: </t>
  </si>
  <si>
    <t>mes_saida</t>
  </si>
  <si>
    <t>Total</t>
  </si>
  <si>
    <t>*Esta planilha é um modelo simplório de controle do estoque, e não contempla todas as premissas necessárias a esta atividade. A mesma foi construída como parte do projeto para o DIO.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</si>
</sst>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&quot;R$&quot;\ #,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70C0"/>
      <name val="Calibri"/>
      <family val="2"/>
      <scheme val="minor"/>
    </font>
    <font>
      <sz val="8"/>
      <color theme="1" tint="4.9989318521683403E-2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14" fontId="0" fillId="0" borderId="0" xfId="0" applyNumberFormat="1"/>
    <xf numFmtId="0" fontId="3" fillId="0" borderId="0" xfId="0" applyFont="1"/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164" fontId="0" fillId="0" borderId="0" xfId="1" applyNumberFormat="1" applyFont="1"/>
    <xf numFmtId="0" fontId="7" fillId="0" borderId="0" xfId="0" applyFont="1"/>
    <xf numFmtId="0" fontId="0" fillId="0" borderId="0" xfId="0" applyAlignment="1">
      <alignment horizontal="left"/>
    </xf>
    <xf numFmtId="1" fontId="0" fillId="0" borderId="0" xfId="0" applyNumberFormat="1"/>
    <xf numFmtId="0" fontId="5" fillId="0" borderId="0" xfId="0" applyFont="1" applyFill="1" applyAlignment="1">
      <alignment horizontal="center"/>
    </xf>
    <xf numFmtId="0" fontId="0" fillId="0" borderId="0" xfId="0" applyFill="1"/>
    <xf numFmtId="165" fontId="0" fillId="0" borderId="0" xfId="0" applyNumberFormat="1"/>
    <xf numFmtId="0" fontId="2" fillId="0" borderId="3" xfId="0" applyFont="1" applyBorder="1"/>
    <xf numFmtId="165" fontId="2" fillId="0" borderId="3" xfId="0" applyNumberFormat="1" applyFont="1" applyBorder="1"/>
    <xf numFmtId="165" fontId="2" fillId="0" borderId="4" xfId="0" applyNumberFormat="1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0" xfId="0" applyNumberForma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EADF6-E3C7-41BE-99B6-FD4CFEB4629C}">
  <sheetPr>
    <tabColor theme="8" tint="0.79998168889431442"/>
  </sheetPr>
  <dimension ref="A1:N20"/>
  <sheetViews>
    <sheetView showGridLines="0" tabSelected="1" workbookViewId="0">
      <selection activeCell="F22" sqref="F22"/>
    </sheetView>
  </sheetViews>
  <sheetFormatPr defaultRowHeight="14.4" x14ac:dyDescent="0.3"/>
  <cols>
    <col min="1" max="1" width="14.33203125" customWidth="1"/>
    <col min="2" max="2" width="18.77734375" bestFit="1" customWidth="1"/>
    <col min="3" max="3" width="10.6640625" bestFit="1" customWidth="1"/>
    <col min="4" max="4" width="12.5546875" bestFit="1" customWidth="1"/>
    <col min="5" max="5" width="9.88671875" bestFit="1" customWidth="1"/>
    <col min="6" max="6" width="10.6640625" bestFit="1" customWidth="1"/>
    <col min="7" max="7" width="12.5546875" bestFit="1" customWidth="1"/>
    <col min="8" max="8" width="9.88671875" bestFit="1" customWidth="1"/>
    <col min="9" max="9" width="10.6640625" bestFit="1" customWidth="1"/>
    <col min="10" max="10" width="12.5546875" bestFit="1" customWidth="1"/>
    <col min="11" max="11" width="9.88671875" bestFit="1" customWidth="1"/>
    <col min="12" max="12" width="10.6640625" bestFit="1" customWidth="1"/>
    <col min="13" max="13" width="12.5546875" bestFit="1" customWidth="1"/>
    <col min="14" max="14" width="9.88671875" bestFit="1" customWidth="1"/>
  </cols>
  <sheetData>
    <row r="1" spans="1:14" ht="6.6" customHeight="1" x14ac:dyDescent="0.3"/>
    <row r="2" spans="1:14" ht="21" x14ac:dyDescent="0.4">
      <c r="A2" s="7" t="s">
        <v>23</v>
      </c>
    </row>
    <row r="3" spans="1:14" x14ac:dyDescent="0.3">
      <c r="A3" s="2" t="s">
        <v>35</v>
      </c>
      <c r="B3" s="1">
        <v>44620</v>
      </c>
    </row>
    <row r="4" spans="1:14" x14ac:dyDescent="0.3">
      <c r="A4" s="2"/>
      <c r="B4" s="1"/>
    </row>
    <row r="5" spans="1:14" x14ac:dyDescent="0.3">
      <c r="A5" s="2"/>
    </row>
    <row r="6" spans="1:14" x14ac:dyDescent="0.3">
      <c r="A6" s="18" t="s">
        <v>24</v>
      </c>
      <c r="B6" s="18" t="s">
        <v>25</v>
      </c>
      <c r="C6" s="17" t="s">
        <v>27</v>
      </c>
      <c r="D6" s="17"/>
      <c r="E6" s="17"/>
      <c r="F6" s="17" t="s">
        <v>26</v>
      </c>
      <c r="G6" s="17"/>
      <c r="H6" s="17"/>
      <c r="I6" s="17" t="s">
        <v>28</v>
      </c>
      <c r="J6" s="17"/>
      <c r="K6" s="17"/>
      <c r="L6" s="17" t="s">
        <v>29</v>
      </c>
      <c r="M6" s="17"/>
      <c r="N6" s="17"/>
    </row>
    <row r="7" spans="1:14" x14ac:dyDescent="0.3">
      <c r="A7" s="18"/>
      <c r="B7" s="18"/>
      <c r="C7" s="16" t="s">
        <v>30</v>
      </c>
      <c r="D7" s="16" t="s">
        <v>31</v>
      </c>
      <c r="E7" s="16" t="s">
        <v>32</v>
      </c>
      <c r="F7" s="16" t="s">
        <v>30</v>
      </c>
      <c r="G7" s="16" t="s">
        <v>31</v>
      </c>
      <c r="H7" s="16" t="s">
        <v>32</v>
      </c>
      <c r="I7" s="16" t="s">
        <v>30</v>
      </c>
      <c r="J7" s="16" t="s">
        <v>31</v>
      </c>
      <c r="K7" s="16" t="s">
        <v>32</v>
      </c>
      <c r="L7" s="16" t="s">
        <v>30</v>
      </c>
      <c r="M7" s="16" t="s">
        <v>31</v>
      </c>
      <c r="N7" s="16" t="s">
        <v>32</v>
      </c>
    </row>
    <row r="8" spans="1:14" x14ac:dyDescent="0.3">
      <c r="A8" s="8">
        <v>1</v>
      </c>
      <c r="B8" s="8" t="s">
        <v>14</v>
      </c>
      <c r="C8">
        <v>10</v>
      </c>
      <c r="D8" s="12">
        <f>_xlfn.XLOOKUP(A8,db_produtos!A:A,db_produtos!D:D)</f>
        <v>24</v>
      </c>
      <c r="E8" s="12">
        <f>C8*D8</f>
        <v>240</v>
      </c>
      <c r="F8">
        <f>SUMIFS(db_compras!$J:$J,db_compras!$H:$H,$A8,db_compras!$D:$D,MONTH(Estoque!$B$3))</f>
        <v>0</v>
      </c>
      <c r="G8" s="21">
        <f>IF(F8=0,0,H8/F8)</f>
        <v>0</v>
      </c>
      <c r="H8" s="12">
        <f>SUMIFS(db_compras!$A:$A,db_compras!$H:$H,$A8,db_compras!$D:$D,MONTH(Estoque!$B$3))</f>
        <v>0</v>
      </c>
      <c r="I8">
        <f ca="1">SUMIFS(db_vendas!$F:$F,db_vendas!$D:$D,$A8,db_vendas!$A:$A,MONTH(Estoque!$B$3))</f>
        <v>0</v>
      </c>
      <c r="J8" s="12">
        <f>IF(G8&gt;0,AVERAGE(D8,G8),D8)</f>
        <v>24</v>
      </c>
      <c r="K8" s="12">
        <f ca="1">I8*J8</f>
        <v>0</v>
      </c>
      <c r="L8">
        <f ca="1">C8+F8-I8</f>
        <v>10</v>
      </c>
      <c r="M8" s="12">
        <f>IF(G8&gt;0,AVERAGE(D8,G8),D8)</f>
        <v>24</v>
      </c>
      <c r="N8" s="12">
        <f ca="1">L8*M8</f>
        <v>240</v>
      </c>
    </row>
    <row r="9" spans="1:14" x14ac:dyDescent="0.3">
      <c r="A9" s="8">
        <v>2</v>
      </c>
      <c r="B9" s="8" t="s">
        <v>15</v>
      </c>
      <c r="C9" s="9">
        <v>5</v>
      </c>
      <c r="D9" s="12">
        <f>_xlfn.XLOOKUP(A9,db_produtos!A:A,db_produtos!D:D)</f>
        <v>19</v>
      </c>
      <c r="E9" s="12">
        <f t="shared" ref="E9:E14" si="0">C9*D9</f>
        <v>95</v>
      </c>
      <c r="F9" s="9">
        <f>SUMIFS(db_compras!$J:$J,db_compras!$H:$H,$A9,db_compras!$D:$D,MONTH(Estoque!$B$3))</f>
        <v>0</v>
      </c>
      <c r="G9" s="21">
        <f t="shared" ref="G9:G14" si="1">IF(F9=0,0,H9/F9)</f>
        <v>0</v>
      </c>
      <c r="H9" s="12">
        <f>SUMIFS(db_compras!$A:$A,db_compras!$H:$H,$A9,db_compras!$D:$D,MONTH(Estoque!$B$3))</f>
        <v>0</v>
      </c>
      <c r="I9" s="9">
        <f ca="1">SUMIFS(db_vendas!$F:$F,db_vendas!$D:$D,$A9,db_vendas!$A:$A,MONTH(Estoque!$B$3))</f>
        <v>2</v>
      </c>
      <c r="J9" s="12">
        <f t="shared" ref="J9:J14" si="2">IF(G9&gt;0,AVERAGE(D9,G9),D9)</f>
        <v>19</v>
      </c>
      <c r="K9" s="12">
        <f t="shared" ref="K9:K14" ca="1" si="3">I9*J9</f>
        <v>38</v>
      </c>
      <c r="L9" s="9">
        <f t="shared" ref="L9:L14" ca="1" si="4">C9+F9-I9</f>
        <v>3</v>
      </c>
      <c r="M9" s="12">
        <f t="shared" ref="M9:M14" si="5">IF(G9&gt;0,AVERAGE(D9,G9),D9)</f>
        <v>19</v>
      </c>
      <c r="N9" s="12">
        <f t="shared" ref="N9:N14" ca="1" si="6">L9*M9</f>
        <v>57</v>
      </c>
    </row>
    <row r="10" spans="1:14" x14ac:dyDescent="0.3">
      <c r="A10" s="8">
        <v>3</v>
      </c>
      <c r="B10" s="8" t="s">
        <v>16</v>
      </c>
      <c r="C10" s="9">
        <v>6</v>
      </c>
      <c r="D10" s="12">
        <f>_xlfn.XLOOKUP(A10,db_produtos!A:A,db_produtos!D:D)</f>
        <v>25</v>
      </c>
      <c r="E10" s="12">
        <f t="shared" si="0"/>
        <v>150</v>
      </c>
      <c r="F10" s="9">
        <f>SUMIFS(db_compras!$J:$J,db_compras!$H:$H,$A10,db_compras!$D:$D,MONTH(Estoque!$B$3))</f>
        <v>0</v>
      </c>
      <c r="G10" s="21">
        <f t="shared" si="1"/>
        <v>0</v>
      </c>
      <c r="H10" s="12">
        <f>SUMIFS(db_compras!$A:$A,db_compras!$H:$H,$A10,db_compras!$D:$D,MONTH(Estoque!$B$3))</f>
        <v>0</v>
      </c>
      <c r="I10" s="9">
        <f ca="1">SUMIFS(db_vendas!$F:$F,db_vendas!$D:$D,$A10,db_vendas!$A:$A,MONTH(Estoque!$B$3))</f>
        <v>2</v>
      </c>
      <c r="J10" s="12">
        <f t="shared" si="2"/>
        <v>25</v>
      </c>
      <c r="K10" s="12">
        <f t="shared" ca="1" si="3"/>
        <v>50</v>
      </c>
      <c r="L10" s="9">
        <f t="shared" ca="1" si="4"/>
        <v>4</v>
      </c>
      <c r="M10" s="12">
        <f t="shared" si="5"/>
        <v>25</v>
      </c>
      <c r="N10" s="12">
        <f t="shared" ca="1" si="6"/>
        <v>100</v>
      </c>
    </row>
    <row r="11" spans="1:14" x14ac:dyDescent="0.3">
      <c r="A11" s="8">
        <v>4</v>
      </c>
      <c r="B11" s="8" t="s">
        <v>18</v>
      </c>
      <c r="C11" s="9">
        <v>9</v>
      </c>
      <c r="D11" s="12">
        <f>_xlfn.XLOOKUP(A11,db_produtos!A:A,db_produtos!D:D)</f>
        <v>26</v>
      </c>
      <c r="E11" s="12">
        <f t="shared" si="0"/>
        <v>234</v>
      </c>
      <c r="F11" s="9">
        <f>SUMIFS(db_compras!$J:$J,db_compras!$H:$H,$A11,db_compras!$D:$D,MONTH(Estoque!$B$3))</f>
        <v>0</v>
      </c>
      <c r="G11" s="21">
        <f t="shared" si="1"/>
        <v>0</v>
      </c>
      <c r="H11" s="12">
        <f>SUMIFS(db_compras!$A:$A,db_compras!$H:$H,$A11,db_compras!$D:$D,MONTH(Estoque!$B$3))</f>
        <v>0</v>
      </c>
      <c r="I11" s="9">
        <f ca="1">SUMIFS(db_vendas!$F:$F,db_vendas!$D:$D,$A11,db_vendas!$A:$A,MONTH(Estoque!$B$3))</f>
        <v>0</v>
      </c>
      <c r="J11" s="12">
        <f t="shared" si="2"/>
        <v>26</v>
      </c>
      <c r="K11" s="12">
        <f t="shared" ca="1" si="3"/>
        <v>0</v>
      </c>
      <c r="L11" s="9">
        <f t="shared" ca="1" si="4"/>
        <v>9</v>
      </c>
      <c r="M11" s="12">
        <f t="shared" si="5"/>
        <v>26</v>
      </c>
      <c r="N11" s="12">
        <f t="shared" ca="1" si="6"/>
        <v>234</v>
      </c>
    </row>
    <row r="12" spans="1:14" x14ac:dyDescent="0.3">
      <c r="A12" s="8">
        <v>5</v>
      </c>
      <c r="B12" s="8" t="s">
        <v>19</v>
      </c>
      <c r="C12" s="9">
        <v>8</v>
      </c>
      <c r="D12" s="12">
        <f>_xlfn.XLOOKUP(A12,db_produtos!A:A,db_produtos!D:D)</f>
        <v>24</v>
      </c>
      <c r="E12" s="12">
        <f t="shared" si="0"/>
        <v>192</v>
      </c>
      <c r="F12" s="9">
        <f>SUMIFS(db_compras!$J:$J,db_compras!$H:$H,$A12,db_compras!$D:$D,MONTH(Estoque!$B$3))</f>
        <v>0</v>
      </c>
      <c r="G12" s="21">
        <f t="shared" si="1"/>
        <v>0</v>
      </c>
      <c r="H12" s="12">
        <f>SUMIFS(db_compras!$A:$A,db_compras!$H:$H,$A12,db_compras!$D:$D,MONTH(Estoque!$B$3))</f>
        <v>0</v>
      </c>
      <c r="I12" s="9">
        <f ca="1">SUMIFS(db_vendas!$F:$F,db_vendas!$D:$D,$A12,db_vendas!$A:$A,MONTH(Estoque!$B$3))</f>
        <v>0</v>
      </c>
      <c r="J12" s="12">
        <f t="shared" si="2"/>
        <v>24</v>
      </c>
      <c r="K12" s="12">
        <f t="shared" ca="1" si="3"/>
        <v>0</v>
      </c>
      <c r="L12" s="9">
        <f t="shared" ca="1" si="4"/>
        <v>8</v>
      </c>
      <c r="M12" s="12">
        <f t="shared" si="5"/>
        <v>24</v>
      </c>
      <c r="N12" s="12">
        <f t="shared" ca="1" si="6"/>
        <v>192</v>
      </c>
    </row>
    <row r="13" spans="1:14" x14ac:dyDescent="0.3">
      <c r="A13" s="8">
        <v>6</v>
      </c>
      <c r="B13" s="8" t="s">
        <v>17</v>
      </c>
      <c r="C13" s="9">
        <v>5</v>
      </c>
      <c r="D13" s="12">
        <f>_xlfn.XLOOKUP(A13,db_produtos!A:A,db_produtos!D:D)</f>
        <v>31</v>
      </c>
      <c r="E13" s="12">
        <f t="shared" si="0"/>
        <v>155</v>
      </c>
      <c r="F13" s="9">
        <f>SUMIFS(db_compras!$J:$J,db_compras!$H:$H,$A13,db_compras!$D:$D,MONTH(Estoque!$B$3))</f>
        <v>0</v>
      </c>
      <c r="G13" s="21">
        <f t="shared" si="1"/>
        <v>0</v>
      </c>
      <c r="H13" s="12">
        <f>SUMIFS(db_compras!$A:$A,db_compras!$H:$H,$A13,db_compras!$D:$D,MONTH(Estoque!$B$3))</f>
        <v>0</v>
      </c>
      <c r="I13" s="9">
        <f ca="1">SUMIFS(db_vendas!$F:$F,db_vendas!$D:$D,$A13,db_vendas!$A:$A,MONTH(Estoque!$B$3))</f>
        <v>2</v>
      </c>
      <c r="J13" s="12">
        <f t="shared" si="2"/>
        <v>31</v>
      </c>
      <c r="K13" s="12">
        <f t="shared" ca="1" si="3"/>
        <v>62</v>
      </c>
      <c r="L13" s="9">
        <f t="shared" ca="1" si="4"/>
        <v>3</v>
      </c>
      <c r="M13" s="12">
        <f t="shared" si="5"/>
        <v>31</v>
      </c>
      <c r="N13" s="12">
        <f t="shared" ca="1" si="6"/>
        <v>93</v>
      </c>
    </row>
    <row r="14" spans="1:14" x14ac:dyDescent="0.3">
      <c r="A14" s="8">
        <v>7</v>
      </c>
      <c r="B14" s="8" t="s">
        <v>20</v>
      </c>
      <c r="C14" s="9">
        <v>10</v>
      </c>
      <c r="D14" s="12">
        <f>_xlfn.XLOOKUP(A14,db_produtos!A:A,db_produtos!D:D)</f>
        <v>26</v>
      </c>
      <c r="E14" s="12">
        <f t="shared" si="0"/>
        <v>260</v>
      </c>
      <c r="F14" s="9">
        <f>SUMIFS(db_compras!$J:$J,db_compras!$H:$H,$A14,db_compras!$D:$D,MONTH(Estoque!$B$3))</f>
        <v>0</v>
      </c>
      <c r="G14" s="21">
        <f t="shared" si="1"/>
        <v>0</v>
      </c>
      <c r="H14" s="12">
        <f>SUMIFS(db_compras!$A:$A,db_compras!$H:$H,$A14,db_compras!$D:$D,MONTH(Estoque!$B$3))</f>
        <v>0</v>
      </c>
      <c r="I14" s="9">
        <f ca="1">SUMIFS(db_vendas!$F:$F,db_vendas!$D:$D,$A14,db_vendas!$A:$A,MONTH(Estoque!$B$3))</f>
        <v>0</v>
      </c>
      <c r="J14" s="12">
        <f t="shared" si="2"/>
        <v>26</v>
      </c>
      <c r="K14" s="12">
        <f t="shared" ca="1" si="3"/>
        <v>0</v>
      </c>
      <c r="L14" s="9">
        <f t="shared" ca="1" si="4"/>
        <v>10</v>
      </c>
      <c r="M14" s="12">
        <f t="shared" si="5"/>
        <v>26</v>
      </c>
      <c r="N14" s="12">
        <f t="shared" ca="1" si="6"/>
        <v>260</v>
      </c>
    </row>
    <row r="15" spans="1:14" x14ac:dyDescent="0.3">
      <c r="A15" s="19" t="s">
        <v>37</v>
      </c>
      <c r="B15" s="20"/>
      <c r="C15" s="13">
        <f>SUM(C8:C14)</f>
        <v>53</v>
      </c>
      <c r="D15" s="13"/>
      <c r="E15" s="14">
        <f>SUM(E8:E14)</f>
        <v>1326</v>
      </c>
      <c r="F15" s="13">
        <f>SUM(F8:F14)</f>
        <v>0</v>
      </c>
      <c r="G15" s="13"/>
      <c r="H15" s="14">
        <f>SUM(H8:H14)</f>
        <v>0</v>
      </c>
      <c r="I15" s="13">
        <f ca="1">SUM(I8:I14)</f>
        <v>6</v>
      </c>
      <c r="J15" s="13"/>
      <c r="K15" s="14">
        <f ca="1">SUM(K8:K14)</f>
        <v>150</v>
      </c>
      <c r="L15" s="13">
        <f ca="1">SUM(L8:L14)</f>
        <v>47</v>
      </c>
      <c r="M15" s="13"/>
      <c r="N15" s="15">
        <f ca="1">SUM(N8:N14)</f>
        <v>1176</v>
      </c>
    </row>
    <row r="20" spans="1:1" x14ac:dyDescent="0.3">
      <c r="A20" t="s">
        <v>38</v>
      </c>
    </row>
  </sheetData>
  <mergeCells count="7">
    <mergeCell ref="L6:N6"/>
    <mergeCell ref="B6:B7"/>
    <mergeCell ref="A6:A7"/>
    <mergeCell ref="A15:B15"/>
    <mergeCell ref="C6:E6"/>
    <mergeCell ref="F6:H6"/>
    <mergeCell ref="I6:K6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CE6DB-D6E6-40AD-91F0-1FC5E58C6FBA}">
  <sheetPr>
    <tabColor theme="0" tint="-4.9989318521683403E-2"/>
  </sheetPr>
  <dimension ref="A1:L9"/>
  <sheetViews>
    <sheetView showGridLines="0" workbookViewId="0">
      <selection activeCell="I8" sqref="I8"/>
    </sheetView>
  </sheetViews>
  <sheetFormatPr defaultRowHeight="14.4" x14ac:dyDescent="0.3"/>
  <cols>
    <col min="1" max="2" width="12.77734375" bestFit="1" customWidth="1"/>
    <col min="3" max="3" width="18.44140625" bestFit="1" customWidth="1"/>
    <col min="4" max="4" width="11.6640625" bestFit="1" customWidth="1"/>
    <col min="5" max="5" width="16.88671875" bestFit="1" customWidth="1"/>
    <col min="6" max="6" width="12.33203125" bestFit="1" customWidth="1"/>
    <col min="7" max="7" width="12" bestFit="1" customWidth="1"/>
    <col min="8" max="8" width="12" customWidth="1"/>
    <col min="9" max="9" width="22.88671875" bestFit="1" customWidth="1"/>
    <col min="10" max="10" width="15.109375" bestFit="1" customWidth="1"/>
    <col min="11" max="11" width="12.44140625" bestFit="1" customWidth="1"/>
    <col min="12" max="12" width="10.44140625" bestFit="1" customWidth="1"/>
  </cols>
  <sheetData>
    <row r="1" spans="1:12" s="3" customFormat="1" ht="10.199999999999999" x14ac:dyDescent="0.2">
      <c r="A1" s="5" t="s">
        <v>7</v>
      </c>
      <c r="B1" s="5" t="s">
        <v>7</v>
      </c>
      <c r="C1" s="5" t="s">
        <v>7</v>
      </c>
      <c r="D1" s="5" t="s">
        <v>7</v>
      </c>
      <c r="E1" s="4" t="s">
        <v>8</v>
      </c>
      <c r="F1" s="4" t="s">
        <v>8</v>
      </c>
      <c r="G1" s="4" t="s">
        <v>8</v>
      </c>
      <c r="H1" s="4" t="s">
        <v>8</v>
      </c>
      <c r="I1" s="4" t="s">
        <v>8</v>
      </c>
      <c r="J1" s="4" t="s">
        <v>8</v>
      </c>
      <c r="K1" s="4" t="s">
        <v>8</v>
      </c>
      <c r="L1" s="4" t="s">
        <v>8</v>
      </c>
    </row>
    <row r="2" spans="1:12" x14ac:dyDescent="0.3">
      <c r="A2" t="s">
        <v>10</v>
      </c>
      <c r="B2" t="s">
        <v>5</v>
      </c>
      <c r="C2" t="s">
        <v>9</v>
      </c>
      <c r="D2" t="s">
        <v>34</v>
      </c>
      <c r="E2" t="s">
        <v>0</v>
      </c>
      <c r="F2" t="s">
        <v>1</v>
      </c>
      <c r="G2" t="s">
        <v>2</v>
      </c>
      <c r="H2" t="s">
        <v>11</v>
      </c>
      <c r="I2" t="s">
        <v>12</v>
      </c>
      <c r="J2" t="s">
        <v>3</v>
      </c>
      <c r="K2" t="s">
        <v>6</v>
      </c>
      <c r="L2" t="s">
        <v>4</v>
      </c>
    </row>
    <row r="3" spans="1:12" x14ac:dyDescent="0.3">
      <c r="A3" s="9">
        <f>B3*J3</f>
        <v>2871.2999999999997</v>
      </c>
      <c r="B3" s="9">
        <f>K3+L3-C3</f>
        <v>28.15</v>
      </c>
      <c r="C3" s="9">
        <f>K3*9.25%</f>
        <v>1.85</v>
      </c>
      <c r="D3">
        <f>MONTH(G3)</f>
        <v>1</v>
      </c>
      <c r="E3">
        <v>720</v>
      </c>
      <c r="F3" s="1">
        <v>44574</v>
      </c>
      <c r="G3" s="1">
        <v>44580</v>
      </c>
      <c r="H3" s="6">
        <v>6</v>
      </c>
      <c r="I3" s="1" t="s">
        <v>17</v>
      </c>
      <c r="J3">
        <v>102</v>
      </c>
      <c r="K3">
        <v>20</v>
      </c>
      <c r="L3">
        <v>10</v>
      </c>
    </row>
    <row r="4" spans="1:12" x14ac:dyDescent="0.3">
      <c r="A4" s="9">
        <f t="shared" ref="A4:A8" si="0">B4*J4</f>
        <v>3412.6475</v>
      </c>
      <c r="B4" s="9">
        <f t="shared" ref="B4:B8" si="1">K4+L4-C4</f>
        <v>33.1325</v>
      </c>
      <c r="C4" s="9">
        <f t="shared" ref="C4:C8" si="2">K4*9.25%</f>
        <v>2.8675000000000002</v>
      </c>
      <c r="D4">
        <f t="shared" ref="D4:D8" si="3">MONTH(G4)</f>
        <v>6</v>
      </c>
      <c r="E4">
        <v>827</v>
      </c>
      <c r="F4" s="1">
        <v>44715</v>
      </c>
      <c r="G4" s="1">
        <v>44721</v>
      </c>
      <c r="H4" s="6">
        <v>3</v>
      </c>
      <c r="I4" s="1" t="s">
        <v>16</v>
      </c>
      <c r="J4">
        <v>103</v>
      </c>
      <c r="K4">
        <v>31</v>
      </c>
      <c r="L4">
        <v>5</v>
      </c>
    </row>
    <row r="5" spans="1:12" x14ac:dyDescent="0.3">
      <c r="A5" s="9">
        <f t="shared" si="0"/>
        <v>4564.3500000000004</v>
      </c>
      <c r="B5" s="9">
        <f t="shared" si="1"/>
        <v>36.225000000000001</v>
      </c>
      <c r="C5" s="9">
        <f t="shared" si="2"/>
        <v>2.7749999999999999</v>
      </c>
      <c r="D5">
        <f t="shared" si="3"/>
        <v>4</v>
      </c>
      <c r="E5">
        <v>672</v>
      </c>
      <c r="F5" s="1">
        <v>44664</v>
      </c>
      <c r="G5" s="1">
        <v>44670</v>
      </c>
      <c r="H5" s="6">
        <v>5</v>
      </c>
      <c r="I5" s="1" t="s">
        <v>19</v>
      </c>
      <c r="J5">
        <v>126</v>
      </c>
      <c r="K5">
        <v>30</v>
      </c>
      <c r="L5">
        <v>9</v>
      </c>
    </row>
    <row r="6" spans="1:12" x14ac:dyDescent="0.3">
      <c r="A6" s="9">
        <f t="shared" si="0"/>
        <v>4819.5</v>
      </c>
      <c r="B6" s="9">
        <f t="shared" si="1"/>
        <v>28.6875</v>
      </c>
      <c r="C6" s="9">
        <f t="shared" si="2"/>
        <v>2.3125</v>
      </c>
      <c r="D6">
        <f t="shared" si="3"/>
        <v>4</v>
      </c>
      <c r="E6">
        <v>635</v>
      </c>
      <c r="F6" s="1">
        <v>44654</v>
      </c>
      <c r="G6" s="1">
        <v>44660</v>
      </c>
      <c r="H6" s="6">
        <v>6</v>
      </c>
      <c r="I6" s="1" t="s">
        <v>17</v>
      </c>
      <c r="J6">
        <v>168</v>
      </c>
      <c r="K6">
        <v>25</v>
      </c>
      <c r="L6">
        <v>6</v>
      </c>
    </row>
    <row r="7" spans="1:12" x14ac:dyDescent="0.3">
      <c r="A7" s="9">
        <f t="shared" si="0"/>
        <v>4828.0049999999992</v>
      </c>
      <c r="B7" s="9">
        <f t="shared" si="1"/>
        <v>36.854999999999997</v>
      </c>
      <c r="C7" s="9">
        <f t="shared" si="2"/>
        <v>3.145</v>
      </c>
      <c r="D7">
        <f t="shared" si="3"/>
        <v>6</v>
      </c>
      <c r="E7">
        <v>861</v>
      </c>
      <c r="F7" s="1">
        <v>44713</v>
      </c>
      <c r="G7" s="1">
        <v>44719</v>
      </c>
      <c r="H7" s="6">
        <v>1</v>
      </c>
      <c r="I7" s="1" t="s">
        <v>14</v>
      </c>
      <c r="J7">
        <v>131</v>
      </c>
      <c r="K7">
        <v>34</v>
      </c>
      <c r="L7">
        <v>6</v>
      </c>
    </row>
    <row r="8" spans="1:12" x14ac:dyDescent="0.3">
      <c r="A8" s="9">
        <f t="shared" si="0"/>
        <v>3753.4599999999996</v>
      </c>
      <c r="B8" s="9">
        <f t="shared" si="1"/>
        <v>35.409999999999997</v>
      </c>
      <c r="C8" s="9">
        <f t="shared" si="2"/>
        <v>2.59</v>
      </c>
      <c r="D8">
        <f t="shared" si="3"/>
        <v>1</v>
      </c>
      <c r="E8">
        <v>692</v>
      </c>
      <c r="F8" s="1">
        <v>44575</v>
      </c>
      <c r="G8" s="1">
        <v>44581</v>
      </c>
      <c r="H8" s="6">
        <v>2</v>
      </c>
      <c r="I8" t="s">
        <v>15</v>
      </c>
      <c r="J8">
        <v>106</v>
      </c>
      <c r="K8">
        <v>28</v>
      </c>
      <c r="L8">
        <v>10</v>
      </c>
    </row>
    <row r="9" spans="1:12" x14ac:dyDescent="0.3">
      <c r="A9" s="9"/>
      <c r="B9" s="9"/>
      <c r="C9" s="9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7EE55-CFED-4F98-8C48-0B9BDCD32D24}">
  <sheetPr>
    <tabColor theme="0" tint="-4.9989318521683403E-2"/>
  </sheetPr>
  <dimension ref="A1:H37"/>
  <sheetViews>
    <sheetView showGridLines="0" workbookViewId="0">
      <selection activeCell="J10" sqref="J10"/>
    </sheetView>
  </sheetViews>
  <sheetFormatPr defaultRowHeight="14.4" x14ac:dyDescent="0.3"/>
  <cols>
    <col min="1" max="1" width="9.5546875" bestFit="1" customWidth="1"/>
    <col min="2" max="2" width="16.88671875" bestFit="1" customWidth="1"/>
    <col min="3" max="3" width="12.33203125" bestFit="1" customWidth="1"/>
    <col min="4" max="4" width="12" customWidth="1"/>
    <col min="5" max="5" width="22.88671875" bestFit="1" customWidth="1"/>
    <col min="6" max="6" width="15.109375" bestFit="1" customWidth="1"/>
    <col min="7" max="7" width="12.44140625" bestFit="1" customWidth="1"/>
    <col min="8" max="8" width="10.44140625" style="11" bestFit="1" customWidth="1"/>
  </cols>
  <sheetData>
    <row r="1" spans="1:8" s="3" customFormat="1" ht="10.199999999999999" x14ac:dyDescent="0.2">
      <c r="A1" s="5" t="s">
        <v>7</v>
      </c>
      <c r="B1" s="4" t="s">
        <v>8</v>
      </c>
      <c r="C1" s="4" t="s">
        <v>8</v>
      </c>
      <c r="D1" s="4" t="s">
        <v>8</v>
      </c>
      <c r="E1" s="4" t="s">
        <v>8</v>
      </c>
      <c r="F1" s="4" t="s">
        <v>8</v>
      </c>
      <c r="G1" s="4" t="s">
        <v>8</v>
      </c>
      <c r="H1" s="10"/>
    </row>
    <row r="2" spans="1:8" x14ac:dyDescent="0.3">
      <c r="A2" t="s">
        <v>36</v>
      </c>
      <c r="B2" t="s">
        <v>0</v>
      </c>
      <c r="C2" t="s">
        <v>1</v>
      </c>
      <c r="D2" t="s">
        <v>11</v>
      </c>
      <c r="E2" t="s">
        <v>12</v>
      </c>
      <c r="F2" t="s">
        <v>3</v>
      </c>
      <c r="G2" t="s">
        <v>22</v>
      </c>
    </row>
    <row r="3" spans="1:8" x14ac:dyDescent="0.3">
      <c r="A3">
        <f>MONTH(C3)</f>
        <v>1</v>
      </c>
      <c r="B3">
        <v>1</v>
      </c>
      <c r="C3" s="1">
        <v>44562</v>
      </c>
      <c r="D3" s="6">
        <v>6</v>
      </c>
      <c r="E3" s="1" t="s">
        <v>17</v>
      </c>
      <c r="F3">
        <v>1</v>
      </c>
      <c r="G3">
        <v>120</v>
      </c>
    </row>
    <row r="4" spans="1:8" x14ac:dyDescent="0.3">
      <c r="A4">
        <f t="shared" ref="A4:A37" si="0">MONTH(C4)</f>
        <v>1</v>
      </c>
      <c r="B4">
        <v>2</v>
      </c>
      <c r="C4" s="1">
        <v>44563</v>
      </c>
      <c r="D4" s="6">
        <v>2</v>
      </c>
      <c r="E4" s="1" t="s">
        <v>15</v>
      </c>
      <c r="F4">
        <v>1</v>
      </c>
      <c r="G4">
        <v>120</v>
      </c>
    </row>
    <row r="5" spans="1:8" x14ac:dyDescent="0.3">
      <c r="A5">
        <f t="shared" si="0"/>
        <v>1</v>
      </c>
      <c r="B5">
        <v>3</v>
      </c>
      <c r="C5" s="1">
        <v>44564</v>
      </c>
      <c r="D5" s="6">
        <v>6</v>
      </c>
      <c r="E5" s="1" t="s">
        <v>17</v>
      </c>
      <c r="F5">
        <v>1</v>
      </c>
      <c r="G5">
        <v>120</v>
      </c>
    </row>
    <row r="6" spans="1:8" x14ac:dyDescent="0.3">
      <c r="A6">
        <f t="shared" si="0"/>
        <v>1</v>
      </c>
      <c r="B6">
        <v>4</v>
      </c>
      <c r="C6" s="1">
        <v>44565</v>
      </c>
      <c r="D6" s="6">
        <v>4</v>
      </c>
      <c r="E6" s="1" t="s">
        <v>18</v>
      </c>
      <c r="F6">
        <v>1</v>
      </c>
      <c r="G6">
        <v>85</v>
      </c>
    </row>
    <row r="7" spans="1:8" x14ac:dyDescent="0.3">
      <c r="A7">
        <f t="shared" si="0"/>
        <v>1</v>
      </c>
      <c r="B7">
        <v>5</v>
      </c>
      <c r="C7" s="1">
        <v>44566</v>
      </c>
      <c r="D7" s="6">
        <v>4</v>
      </c>
      <c r="E7" s="1" t="s">
        <v>18</v>
      </c>
      <c r="F7">
        <v>1</v>
      </c>
      <c r="G7">
        <v>85</v>
      </c>
    </row>
    <row r="8" spans="1:8" x14ac:dyDescent="0.3">
      <c r="A8">
        <f t="shared" si="0"/>
        <v>1</v>
      </c>
      <c r="B8">
        <v>6</v>
      </c>
      <c r="C8" s="1">
        <v>44567</v>
      </c>
      <c r="D8" s="6">
        <v>2</v>
      </c>
      <c r="E8" s="1" t="s">
        <v>15</v>
      </c>
      <c r="F8">
        <v>2</v>
      </c>
      <c r="G8">
        <v>120</v>
      </c>
    </row>
    <row r="9" spans="1:8" x14ac:dyDescent="0.3">
      <c r="A9">
        <f t="shared" si="0"/>
        <v>1</v>
      </c>
      <c r="B9">
        <v>7</v>
      </c>
      <c r="C9" s="1">
        <v>44568</v>
      </c>
      <c r="D9">
        <f ca="1">RANDBETWEEN(1,7)</f>
        <v>2</v>
      </c>
      <c r="E9" t="str">
        <f ca="1">_xlfn.XLOOKUP(D9,db_produtos!A:A,db_produtos!B:B)</f>
        <v>vela 200g lavanda</v>
      </c>
      <c r="F9">
        <f ca="1">RANDBETWEEN(1,2)</f>
        <v>2</v>
      </c>
      <c r="G9">
        <f ca="1">_xlfn.XLOOKUP(D9,db_produtos!A:A,db_produtos!C:C)</f>
        <v>120</v>
      </c>
    </row>
    <row r="10" spans="1:8" x14ac:dyDescent="0.3">
      <c r="A10">
        <f t="shared" si="0"/>
        <v>1</v>
      </c>
      <c r="B10">
        <v>8</v>
      </c>
      <c r="C10" s="1">
        <v>44569</v>
      </c>
      <c r="D10">
        <f t="shared" ref="D10:D37" ca="1" si="1">RANDBETWEEN(1,7)</f>
        <v>6</v>
      </c>
      <c r="E10" t="str">
        <f ca="1">_xlfn.XLOOKUP(D10,db_produtos!A:A,db_produtos!B:B)</f>
        <v>vela 200g sal grosso</v>
      </c>
      <c r="F10">
        <f t="shared" ref="F10:F37" ca="1" si="2">RANDBETWEEN(1,2)</f>
        <v>2</v>
      </c>
      <c r="G10">
        <f ca="1">_xlfn.XLOOKUP(D10,db_produtos!A:A,db_produtos!C:C)</f>
        <v>120</v>
      </c>
    </row>
    <row r="11" spans="1:8" x14ac:dyDescent="0.3">
      <c r="A11">
        <f t="shared" si="0"/>
        <v>1</v>
      </c>
      <c r="B11">
        <v>9</v>
      </c>
      <c r="C11" s="1">
        <v>44570</v>
      </c>
      <c r="D11">
        <f t="shared" ca="1" si="1"/>
        <v>2</v>
      </c>
      <c r="E11" t="str">
        <f ca="1">_xlfn.XLOOKUP(D11,db_produtos!A:A,db_produtos!B:B)</f>
        <v>vela 200g lavanda</v>
      </c>
      <c r="F11">
        <f t="shared" ca="1" si="2"/>
        <v>2</v>
      </c>
      <c r="G11">
        <f ca="1">_xlfn.XLOOKUP(D11,db_produtos!A:A,db_produtos!C:C)</f>
        <v>120</v>
      </c>
    </row>
    <row r="12" spans="1:8" x14ac:dyDescent="0.3">
      <c r="A12">
        <f t="shared" si="0"/>
        <v>1</v>
      </c>
      <c r="B12">
        <v>10</v>
      </c>
      <c r="C12" s="1">
        <v>44571</v>
      </c>
      <c r="D12">
        <f t="shared" ca="1" si="1"/>
        <v>1</v>
      </c>
      <c r="E12" t="str">
        <f ca="1">_xlfn.XLOOKUP(D12,db_produtos!A:A,db_produtos!B:B)</f>
        <v>vela 180g capim limao</v>
      </c>
      <c r="F12">
        <f t="shared" ca="1" si="2"/>
        <v>2</v>
      </c>
      <c r="G12">
        <f ca="1">_xlfn.XLOOKUP(D12,db_produtos!A:A,db_produtos!C:C)</f>
        <v>105</v>
      </c>
    </row>
    <row r="13" spans="1:8" x14ac:dyDescent="0.3">
      <c r="A13">
        <f t="shared" si="0"/>
        <v>1</v>
      </c>
      <c r="B13">
        <v>11</v>
      </c>
      <c r="C13" s="1">
        <v>44572</v>
      </c>
      <c r="D13">
        <f t="shared" ca="1" si="1"/>
        <v>4</v>
      </c>
      <c r="E13" t="str">
        <f ca="1">_xlfn.XLOOKUP(D13,db_produtos!A:A,db_produtos!B:B)</f>
        <v>vela 100g rosas</v>
      </c>
      <c r="F13">
        <f t="shared" ca="1" si="2"/>
        <v>1</v>
      </c>
      <c r="G13">
        <f ca="1">_xlfn.XLOOKUP(D13,db_produtos!A:A,db_produtos!C:C)</f>
        <v>85</v>
      </c>
    </row>
    <row r="14" spans="1:8" x14ac:dyDescent="0.3">
      <c r="A14">
        <f t="shared" si="0"/>
        <v>1</v>
      </c>
      <c r="B14">
        <v>12</v>
      </c>
      <c r="C14" s="1">
        <v>44573</v>
      </c>
      <c r="D14">
        <f t="shared" ca="1" si="1"/>
        <v>3</v>
      </c>
      <c r="E14" t="str">
        <f ca="1">_xlfn.XLOOKUP(D14,db_produtos!A:A,db_produtos!B:B)</f>
        <v>vela 180g flor de laranjeira</v>
      </c>
      <c r="F14">
        <f t="shared" ca="1" si="2"/>
        <v>2</v>
      </c>
      <c r="G14">
        <f ca="1">_xlfn.XLOOKUP(D14,db_produtos!A:A,db_produtos!C:C)</f>
        <v>105</v>
      </c>
    </row>
    <row r="15" spans="1:8" x14ac:dyDescent="0.3">
      <c r="A15">
        <f t="shared" si="0"/>
        <v>1</v>
      </c>
      <c r="B15">
        <v>13</v>
      </c>
      <c r="C15" s="1">
        <v>44574</v>
      </c>
      <c r="D15">
        <f t="shared" ca="1" si="1"/>
        <v>1</v>
      </c>
      <c r="E15" t="str">
        <f ca="1">_xlfn.XLOOKUP(D15,db_produtos!A:A,db_produtos!B:B)</f>
        <v>vela 180g capim limao</v>
      </c>
      <c r="F15">
        <f t="shared" ca="1" si="2"/>
        <v>1</v>
      </c>
      <c r="G15">
        <f ca="1">_xlfn.XLOOKUP(D15,db_produtos!A:A,db_produtos!C:C)</f>
        <v>105</v>
      </c>
    </row>
    <row r="16" spans="1:8" x14ac:dyDescent="0.3">
      <c r="A16">
        <f t="shared" si="0"/>
        <v>1</v>
      </c>
      <c r="B16">
        <v>14</v>
      </c>
      <c r="C16" s="1">
        <v>44575</v>
      </c>
      <c r="D16">
        <f t="shared" ca="1" si="1"/>
        <v>2</v>
      </c>
      <c r="E16" t="str">
        <f ca="1">_xlfn.XLOOKUP(D16,db_produtos!A:A,db_produtos!B:B)</f>
        <v>vela 200g lavanda</v>
      </c>
      <c r="F16">
        <f t="shared" ca="1" si="2"/>
        <v>2</v>
      </c>
      <c r="G16">
        <f ca="1">_xlfn.XLOOKUP(D16,db_produtos!A:A,db_produtos!C:C)</f>
        <v>120</v>
      </c>
    </row>
    <row r="17" spans="1:7" x14ac:dyDescent="0.3">
      <c r="A17">
        <f t="shared" si="0"/>
        <v>1</v>
      </c>
      <c r="B17">
        <v>15</v>
      </c>
      <c r="C17" s="1">
        <v>44576</v>
      </c>
      <c r="D17">
        <f t="shared" ca="1" si="1"/>
        <v>6</v>
      </c>
      <c r="E17" t="str">
        <f ca="1">_xlfn.XLOOKUP(D17,db_produtos!A:A,db_produtos!B:B)</f>
        <v>vela 200g sal grosso</v>
      </c>
      <c r="F17">
        <f t="shared" ca="1" si="2"/>
        <v>2</v>
      </c>
      <c r="G17">
        <f ca="1">_xlfn.XLOOKUP(D17,db_produtos!A:A,db_produtos!C:C)</f>
        <v>120</v>
      </c>
    </row>
    <row r="18" spans="1:7" x14ac:dyDescent="0.3">
      <c r="A18">
        <f t="shared" si="0"/>
        <v>1</v>
      </c>
      <c r="B18">
        <v>16</v>
      </c>
      <c r="C18" s="1">
        <v>44577</v>
      </c>
      <c r="D18">
        <f t="shared" ca="1" si="1"/>
        <v>7</v>
      </c>
      <c r="E18" t="str">
        <f ca="1">_xlfn.XLOOKUP(D18,db_produtos!A:A,db_produtos!B:B)</f>
        <v>vela 180g sandalo</v>
      </c>
      <c r="F18">
        <f t="shared" ca="1" si="2"/>
        <v>1</v>
      </c>
      <c r="G18">
        <f ca="1">_xlfn.XLOOKUP(D18,db_produtos!A:A,db_produtos!C:C)</f>
        <v>105</v>
      </c>
    </row>
    <row r="19" spans="1:7" x14ac:dyDescent="0.3">
      <c r="A19">
        <f t="shared" si="0"/>
        <v>1</v>
      </c>
      <c r="B19">
        <v>17</v>
      </c>
      <c r="C19" s="1">
        <v>44578</v>
      </c>
      <c r="D19">
        <f t="shared" ca="1" si="1"/>
        <v>3</v>
      </c>
      <c r="E19" t="str">
        <f ca="1">_xlfn.XLOOKUP(D19,db_produtos!A:A,db_produtos!B:B)</f>
        <v>vela 180g flor de laranjeira</v>
      </c>
      <c r="F19">
        <f t="shared" ca="1" si="2"/>
        <v>2</v>
      </c>
      <c r="G19">
        <f ca="1">_xlfn.XLOOKUP(D19,db_produtos!A:A,db_produtos!C:C)</f>
        <v>105</v>
      </c>
    </row>
    <row r="20" spans="1:7" x14ac:dyDescent="0.3">
      <c r="A20">
        <f t="shared" si="0"/>
        <v>1</v>
      </c>
      <c r="B20">
        <v>18</v>
      </c>
      <c r="C20" s="1">
        <v>44579</v>
      </c>
      <c r="D20">
        <f t="shared" ca="1" si="1"/>
        <v>5</v>
      </c>
      <c r="E20" t="str">
        <f ca="1">_xlfn.XLOOKUP(D20,db_produtos!A:A,db_produtos!B:B)</f>
        <v>vela 100g baunilia</v>
      </c>
      <c r="F20">
        <f t="shared" ca="1" si="2"/>
        <v>2</v>
      </c>
      <c r="G20">
        <f ca="1">_xlfn.XLOOKUP(D20,db_produtos!A:A,db_produtos!C:C)</f>
        <v>85</v>
      </c>
    </row>
    <row r="21" spans="1:7" x14ac:dyDescent="0.3">
      <c r="A21">
        <f t="shared" si="0"/>
        <v>1</v>
      </c>
      <c r="B21">
        <v>19</v>
      </c>
      <c r="C21" s="1">
        <v>44580</v>
      </c>
      <c r="D21">
        <f t="shared" ca="1" si="1"/>
        <v>1</v>
      </c>
      <c r="E21" t="str">
        <f ca="1">_xlfn.XLOOKUP(D21,db_produtos!A:A,db_produtos!B:B)</f>
        <v>vela 180g capim limao</v>
      </c>
      <c r="F21">
        <f t="shared" ca="1" si="2"/>
        <v>2</v>
      </c>
      <c r="G21">
        <f ca="1">_xlfn.XLOOKUP(D21,db_produtos!A:A,db_produtos!C:C)</f>
        <v>105</v>
      </c>
    </row>
    <row r="22" spans="1:7" x14ac:dyDescent="0.3">
      <c r="A22">
        <f t="shared" si="0"/>
        <v>1</v>
      </c>
      <c r="B22">
        <v>20</v>
      </c>
      <c r="C22" s="1">
        <v>44581</v>
      </c>
      <c r="D22">
        <f t="shared" ca="1" si="1"/>
        <v>7</v>
      </c>
      <c r="E22" t="str">
        <f ca="1">_xlfn.XLOOKUP(D22,db_produtos!A:A,db_produtos!B:B)</f>
        <v>vela 180g sandalo</v>
      </c>
      <c r="F22">
        <f t="shared" ca="1" si="2"/>
        <v>2</v>
      </c>
      <c r="G22">
        <f ca="1">_xlfn.XLOOKUP(D22,db_produtos!A:A,db_produtos!C:C)</f>
        <v>105</v>
      </c>
    </row>
    <row r="23" spans="1:7" x14ac:dyDescent="0.3">
      <c r="A23">
        <f t="shared" si="0"/>
        <v>1</v>
      </c>
      <c r="B23">
        <v>21</v>
      </c>
      <c r="C23" s="1">
        <v>44582</v>
      </c>
      <c r="D23">
        <f t="shared" ca="1" si="1"/>
        <v>5</v>
      </c>
      <c r="E23" t="str">
        <f ca="1">_xlfn.XLOOKUP(D23,db_produtos!A:A,db_produtos!B:B)</f>
        <v>vela 100g baunilia</v>
      </c>
      <c r="F23">
        <f t="shared" ca="1" si="2"/>
        <v>1</v>
      </c>
      <c r="G23">
        <f ca="1">_xlfn.XLOOKUP(D23,db_produtos!A:A,db_produtos!C:C)</f>
        <v>85</v>
      </c>
    </row>
    <row r="24" spans="1:7" x14ac:dyDescent="0.3">
      <c r="A24">
        <f t="shared" si="0"/>
        <v>1</v>
      </c>
      <c r="B24">
        <v>22</v>
      </c>
      <c r="C24" s="1">
        <v>44583</v>
      </c>
      <c r="D24">
        <f t="shared" ca="1" si="1"/>
        <v>5</v>
      </c>
      <c r="E24" t="str">
        <f ca="1">_xlfn.XLOOKUP(D24,db_produtos!A:A,db_produtos!B:B)</f>
        <v>vela 100g baunilia</v>
      </c>
      <c r="F24">
        <f t="shared" ca="1" si="2"/>
        <v>1</v>
      </c>
      <c r="G24">
        <f ca="1">_xlfn.XLOOKUP(D24,db_produtos!A:A,db_produtos!C:C)</f>
        <v>85</v>
      </c>
    </row>
    <row r="25" spans="1:7" x14ac:dyDescent="0.3">
      <c r="A25">
        <f t="shared" si="0"/>
        <v>1</v>
      </c>
      <c r="B25">
        <v>23</v>
      </c>
      <c r="C25" s="1">
        <v>44584</v>
      </c>
      <c r="D25">
        <f t="shared" ca="1" si="1"/>
        <v>1</v>
      </c>
      <c r="E25" t="str">
        <f ca="1">_xlfn.XLOOKUP(D25,db_produtos!A:A,db_produtos!B:B)</f>
        <v>vela 180g capim limao</v>
      </c>
      <c r="F25">
        <f t="shared" ca="1" si="2"/>
        <v>1</v>
      </c>
      <c r="G25">
        <f ca="1">_xlfn.XLOOKUP(D25,db_produtos!A:A,db_produtos!C:C)</f>
        <v>105</v>
      </c>
    </row>
    <row r="26" spans="1:7" x14ac:dyDescent="0.3">
      <c r="A26">
        <f t="shared" si="0"/>
        <v>1</v>
      </c>
      <c r="B26">
        <v>24</v>
      </c>
      <c r="C26" s="1">
        <v>44585</v>
      </c>
      <c r="D26">
        <f t="shared" ca="1" si="1"/>
        <v>6</v>
      </c>
      <c r="E26" t="str">
        <f ca="1">_xlfn.XLOOKUP(D26,db_produtos!A:A,db_produtos!B:B)</f>
        <v>vela 200g sal grosso</v>
      </c>
      <c r="F26">
        <f t="shared" ca="1" si="2"/>
        <v>1</v>
      </c>
      <c r="G26">
        <f ca="1">_xlfn.XLOOKUP(D26,db_produtos!A:A,db_produtos!C:C)</f>
        <v>120</v>
      </c>
    </row>
    <row r="27" spans="1:7" x14ac:dyDescent="0.3">
      <c r="A27">
        <f t="shared" si="0"/>
        <v>1</v>
      </c>
      <c r="B27">
        <v>25</v>
      </c>
      <c r="C27" s="1">
        <v>44586</v>
      </c>
      <c r="D27">
        <f t="shared" ca="1" si="1"/>
        <v>3</v>
      </c>
      <c r="E27" t="str">
        <f ca="1">_xlfn.XLOOKUP(D27,db_produtos!A:A,db_produtos!B:B)</f>
        <v>vela 180g flor de laranjeira</v>
      </c>
      <c r="F27">
        <f t="shared" ca="1" si="2"/>
        <v>1</v>
      </c>
      <c r="G27">
        <f ca="1">_xlfn.XLOOKUP(D27,db_produtos!A:A,db_produtos!C:C)</f>
        <v>105</v>
      </c>
    </row>
    <row r="28" spans="1:7" x14ac:dyDescent="0.3">
      <c r="A28">
        <f t="shared" si="0"/>
        <v>1</v>
      </c>
      <c r="B28">
        <v>26</v>
      </c>
      <c r="C28" s="1">
        <v>44587</v>
      </c>
      <c r="D28">
        <f t="shared" ca="1" si="1"/>
        <v>3</v>
      </c>
      <c r="E28" t="str">
        <f ca="1">_xlfn.XLOOKUP(D28,db_produtos!A:A,db_produtos!B:B)</f>
        <v>vela 180g flor de laranjeira</v>
      </c>
      <c r="F28">
        <f t="shared" ca="1" si="2"/>
        <v>1</v>
      </c>
      <c r="G28">
        <f ca="1">_xlfn.XLOOKUP(D28,db_produtos!A:A,db_produtos!C:C)</f>
        <v>105</v>
      </c>
    </row>
    <row r="29" spans="1:7" x14ac:dyDescent="0.3">
      <c r="A29">
        <f t="shared" si="0"/>
        <v>1</v>
      </c>
      <c r="B29">
        <v>27</v>
      </c>
      <c r="C29" s="1">
        <v>44588</v>
      </c>
      <c r="D29">
        <f t="shared" ca="1" si="1"/>
        <v>4</v>
      </c>
      <c r="E29" t="str">
        <f ca="1">_xlfn.XLOOKUP(D29,db_produtos!A:A,db_produtos!B:B)</f>
        <v>vela 100g rosas</v>
      </c>
      <c r="F29">
        <f t="shared" ca="1" si="2"/>
        <v>1</v>
      </c>
      <c r="G29">
        <f ca="1">_xlfn.XLOOKUP(D29,db_produtos!A:A,db_produtos!C:C)</f>
        <v>85</v>
      </c>
    </row>
    <row r="30" spans="1:7" x14ac:dyDescent="0.3">
      <c r="A30">
        <f t="shared" si="0"/>
        <v>1</v>
      </c>
      <c r="B30">
        <v>28</v>
      </c>
      <c r="C30" s="1">
        <v>44589</v>
      </c>
      <c r="D30">
        <f t="shared" ca="1" si="1"/>
        <v>2</v>
      </c>
      <c r="E30" t="str">
        <f ca="1">_xlfn.XLOOKUP(D30,db_produtos!A:A,db_produtos!B:B)</f>
        <v>vela 200g lavanda</v>
      </c>
      <c r="F30">
        <f t="shared" ca="1" si="2"/>
        <v>2</v>
      </c>
      <c r="G30">
        <f ca="1">_xlfn.XLOOKUP(D30,db_produtos!A:A,db_produtos!C:C)</f>
        <v>120</v>
      </c>
    </row>
    <row r="31" spans="1:7" x14ac:dyDescent="0.3">
      <c r="A31">
        <f t="shared" si="0"/>
        <v>1</v>
      </c>
      <c r="B31">
        <v>29</v>
      </c>
      <c r="C31" s="1">
        <v>44590</v>
      </c>
      <c r="D31">
        <f t="shared" ca="1" si="1"/>
        <v>7</v>
      </c>
      <c r="E31" t="str">
        <f ca="1">_xlfn.XLOOKUP(D31,db_produtos!A:A,db_produtos!B:B)</f>
        <v>vela 180g sandalo</v>
      </c>
      <c r="F31">
        <f t="shared" ca="1" si="2"/>
        <v>2</v>
      </c>
      <c r="G31">
        <f ca="1">_xlfn.XLOOKUP(D31,db_produtos!A:A,db_produtos!C:C)</f>
        <v>105</v>
      </c>
    </row>
    <row r="32" spans="1:7" x14ac:dyDescent="0.3">
      <c r="A32">
        <f t="shared" si="0"/>
        <v>1</v>
      </c>
      <c r="B32">
        <v>30</v>
      </c>
      <c r="C32" s="1">
        <v>44591</v>
      </c>
      <c r="D32">
        <f t="shared" ca="1" si="1"/>
        <v>4</v>
      </c>
      <c r="E32" t="str">
        <f ca="1">_xlfn.XLOOKUP(D32,db_produtos!A:A,db_produtos!B:B)</f>
        <v>vela 100g rosas</v>
      </c>
      <c r="F32">
        <f t="shared" ca="1" si="2"/>
        <v>2</v>
      </c>
      <c r="G32">
        <f ca="1">_xlfn.XLOOKUP(D32,db_produtos!A:A,db_produtos!C:C)</f>
        <v>85</v>
      </c>
    </row>
    <row r="33" spans="1:7" x14ac:dyDescent="0.3">
      <c r="A33">
        <f t="shared" si="0"/>
        <v>1</v>
      </c>
      <c r="B33">
        <v>31</v>
      </c>
      <c r="C33" s="1">
        <v>44592</v>
      </c>
      <c r="D33">
        <f t="shared" ca="1" si="1"/>
        <v>4</v>
      </c>
      <c r="E33" t="str">
        <f ca="1">_xlfn.XLOOKUP(D33,db_produtos!A:A,db_produtos!B:B)</f>
        <v>vela 100g rosas</v>
      </c>
      <c r="F33">
        <f t="shared" ca="1" si="2"/>
        <v>2</v>
      </c>
      <c r="G33">
        <f ca="1">_xlfn.XLOOKUP(D33,db_produtos!A:A,db_produtos!C:C)</f>
        <v>85</v>
      </c>
    </row>
    <row r="34" spans="1:7" x14ac:dyDescent="0.3">
      <c r="A34">
        <f t="shared" si="0"/>
        <v>2</v>
      </c>
      <c r="B34">
        <v>32</v>
      </c>
      <c r="C34" s="1">
        <v>44593</v>
      </c>
      <c r="D34">
        <f t="shared" ca="1" si="1"/>
        <v>3</v>
      </c>
      <c r="E34" t="str">
        <f ca="1">_xlfn.XLOOKUP(D34,db_produtos!A:A,db_produtos!B:B)</f>
        <v>vela 180g flor de laranjeira</v>
      </c>
      <c r="F34">
        <f t="shared" ca="1" si="2"/>
        <v>1</v>
      </c>
      <c r="G34">
        <f ca="1">_xlfn.XLOOKUP(D34,db_produtos!A:A,db_produtos!C:C)</f>
        <v>105</v>
      </c>
    </row>
    <row r="35" spans="1:7" x14ac:dyDescent="0.3">
      <c r="A35">
        <f t="shared" si="0"/>
        <v>2</v>
      </c>
      <c r="B35">
        <v>33</v>
      </c>
      <c r="C35" s="1">
        <v>44594</v>
      </c>
      <c r="D35">
        <f t="shared" ca="1" si="1"/>
        <v>6</v>
      </c>
      <c r="E35" t="str">
        <f ca="1">_xlfn.XLOOKUP(D35,db_produtos!A:A,db_produtos!B:B)</f>
        <v>vela 200g sal grosso</v>
      </c>
      <c r="F35">
        <f t="shared" ca="1" si="2"/>
        <v>2</v>
      </c>
      <c r="G35">
        <f ca="1">_xlfn.XLOOKUP(D35,db_produtos!A:A,db_produtos!C:C)</f>
        <v>120</v>
      </c>
    </row>
    <row r="36" spans="1:7" x14ac:dyDescent="0.3">
      <c r="A36">
        <f t="shared" si="0"/>
        <v>2</v>
      </c>
      <c r="B36">
        <v>34</v>
      </c>
      <c r="C36" s="1">
        <v>44595</v>
      </c>
      <c r="D36">
        <f t="shared" ca="1" si="1"/>
        <v>3</v>
      </c>
      <c r="E36" t="str">
        <f ca="1">_xlfn.XLOOKUP(D36,db_produtos!A:A,db_produtos!B:B)</f>
        <v>vela 180g flor de laranjeira</v>
      </c>
      <c r="F36">
        <f t="shared" ca="1" si="2"/>
        <v>1</v>
      </c>
      <c r="G36">
        <f ca="1">_xlfn.XLOOKUP(D36,db_produtos!A:A,db_produtos!C:C)</f>
        <v>105</v>
      </c>
    </row>
    <row r="37" spans="1:7" x14ac:dyDescent="0.3">
      <c r="A37">
        <f t="shared" si="0"/>
        <v>2</v>
      </c>
      <c r="B37">
        <v>35</v>
      </c>
      <c r="C37" s="1">
        <v>44596</v>
      </c>
      <c r="D37">
        <f t="shared" ca="1" si="1"/>
        <v>2</v>
      </c>
      <c r="E37" t="str">
        <f ca="1">_xlfn.XLOOKUP(D37,db_produtos!A:A,db_produtos!B:B)</f>
        <v>vela 200g lavanda</v>
      </c>
      <c r="F37">
        <f t="shared" ca="1" si="2"/>
        <v>2</v>
      </c>
      <c r="G37">
        <f ca="1">_xlfn.XLOOKUP(D37,db_produtos!A:A,db_produtos!C:C)</f>
        <v>120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056B4-9190-4707-862C-DA77901F8B5E}">
  <sheetPr>
    <tabColor theme="0" tint="-4.9989318521683403E-2"/>
  </sheetPr>
  <dimension ref="A1:D8"/>
  <sheetViews>
    <sheetView showGridLines="0" workbookViewId="0">
      <selection activeCell="B21" sqref="B21"/>
    </sheetView>
  </sheetViews>
  <sheetFormatPr defaultRowHeight="14.4" x14ac:dyDescent="0.3"/>
  <cols>
    <col min="1" max="1" width="10" bestFit="1" customWidth="1"/>
    <col min="2" max="2" width="22.88671875" bestFit="1" customWidth="1"/>
    <col min="3" max="3" width="11.5546875" bestFit="1" customWidth="1"/>
  </cols>
  <sheetData>
    <row r="1" spans="1:4" x14ac:dyDescent="0.3">
      <c r="A1" t="s">
        <v>11</v>
      </c>
      <c r="B1" t="s">
        <v>13</v>
      </c>
      <c r="C1" t="s">
        <v>21</v>
      </c>
      <c r="D1" t="s">
        <v>33</v>
      </c>
    </row>
    <row r="2" spans="1:4" x14ac:dyDescent="0.3">
      <c r="A2">
        <v>1</v>
      </c>
      <c r="B2" t="s">
        <v>14</v>
      </c>
      <c r="C2">
        <v>105</v>
      </c>
      <c r="D2">
        <v>24</v>
      </c>
    </row>
    <row r="3" spans="1:4" x14ac:dyDescent="0.3">
      <c r="A3">
        <v>2</v>
      </c>
      <c r="B3" t="s">
        <v>15</v>
      </c>
      <c r="C3">
        <v>120</v>
      </c>
      <c r="D3">
        <v>19</v>
      </c>
    </row>
    <row r="4" spans="1:4" x14ac:dyDescent="0.3">
      <c r="A4">
        <v>3</v>
      </c>
      <c r="B4" t="s">
        <v>16</v>
      </c>
      <c r="C4">
        <v>105</v>
      </c>
      <c r="D4">
        <v>25</v>
      </c>
    </row>
    <row r="5" spans="1:4" x14ac:dyDescent="0.3">
      <c r="A5">
        <v>4</v>
      </c>
      <c r="B5" t="s">
        <v>18</v>
      </c>
      <c r="C5">
        <v>85</v>
      </c>
      <c r="D5">
        <v>26</v>
      </c>
    </row>
    <row r="6" spans="1:4" x14ac:dyDescent="0.3">
      <c r="A6">
        <v>5</v>
      </c>
      <c r="B6" t="s">
        <v>19</v>
      </c>
      <c r="C6">
        <v>85</v>
      </c>
      <c r="D6">
        <v>24</v>
      </c>
    </row>
    <row r="7" spans="1:4" x14ac:dyDescent="0.3">
      <c r="A7">
        <v>6</v>
      </c>
      <c r="B7" t="s">
        <v>17</v>
      </c>
      <c r="C7">
        <v>120</v>
      </c>
      <c r="D7">
        <v>31</v>
      </c>
    </row>
    <row r="8" spans="1:4" x14ac:dyDescent="0.3">
      <c r="A8">
        <v>7</v>
      </c>
      <c r="B8" t="s">
        <v>20</v>
      </c>
      <c r="C8">
        <v>105</v>
      </c>
      <c r="D8">
        <v>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Estoque</vt:lpstr>
      <vt:lpstr>db_compras</vt:lpstr>
      <vt:lpstr>db_vendas</vt:lpstr>
      <vt:lpstr>db_produtos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Ludmila Coelho</dc:creator>
  <cp:lastModifiedBy>Ludmila Coelho</cp:lastModifiedBy>
  <dcterms:created xsi:type="dcterms:W3CDTF">2015-06-05T18:19:34Z</dcterms:created>
  <dcterms:modified xsi:type="dcterms:W3CDTF">2022-07-23T15:03:31Z</dcterms:modified>
</cp:coreProperties>
</file>