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io\Downloads\"/>
    </mc:Choice>
  </mc:AlternateContent>
  <xr:revisionPtr revIDLastSave="0" documentId="13_ncr:1_{FC8632D8-82DD-40F9-A57C-AF6EAF6BCA92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  <sheet name="Hoja2" sheetId="2" r:id="rId2"/>
    <sheet name="Hoja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66" i="1" l="1"/>
  <c r="O65" i="1"/>
  <c r="D66" i="1"/>
  <c r="I66" i="1"/>
  <c r="I65" i="1"/>
  <c r="D65" i="1"/>
  <c r="N66" i="1"/>
  <c r="N65" i="1"/>
  <c r="H66" i="1"/>
  <c r="H65" i="1"/>
  <c r="C66" i="1"/>
  <c r="C65" i="1"/>
  <c r="D62" i="1"/>
  <c r="M63" i="1"/>
  <c r="M62" i="1"/>
  <c r="M61" i="1"/>
  <c r="L63" i="1"/>
  <c r="O63" i="1" s="1"/>
  <c r="L62" i="1"/>
  <c r="O62" i="1" s="1"/>
  <c r="L61" i="1"/>
  <c r="O61" i="1" s="1"/>
  <c r="G63" i="1"/>
  <c r="I63" i="1" s="1"/>
  <c r="G62" i="1"/>
  <c r="G61" i="1"/>
  <c r="F63" i="1"/>
  <c r="F62" i="1"/>
  <c r="H62" i="1" s="1"/>
  <c r="F61" i="1"/>
  <c r="I61" i="1" s="1"/>
  <c r="B63" i="1"/>
  <c r="C63" i="1" s="1"/>
  <c r="B62" i="1"/>
  <c r="C62" i="1" s="1"/>
  <c r="B61" i="1"/>
  <c r="D61" i="1" s="1"/>
  <c r="A63" i="1"/>
  <c r="D63" i="1" s="1"/>
  <c r="A62" i="1"/>
  <c r="A61" i="1"/>
  <c r="L57" i="1"/>
  <c r="L56" i="1"/>
  <c r="L55" i="1"/>
  <c r="K57" i="1"/>
  <c r="K56" i="1"/>
  <c r="K55" i="1"/>
  <c r="L46" i="1"/>
  <c r="L45" i="1"/>
  <c r="L44" i="1"/>
  <c r="K46" i="1"/>
  <c r="K45" i="1"/>
  <c r="K44" i="1"/>
  <c r="L52" i="1"/>
  <c r="L51" i="1"/>
  <c r="L50" i="1"/>
  <c r="K52" i="1"/>
  <c r="K51" i="1"/>
  <c r="K50" i="1"/>
  <c r="H52" i="1"/>
  <c r="H51" i="1"/>
  <c r="H50" i="1"/>
  <c r="G52" i="1"/>
  <c r="G51" i="1"/>
  <c r="G50" i="1"/>
  <c r="H46" i="1"/>
  <c r="H45" i="1"/>
  <c r="H44" i="1"/>
  <c r="G46" i="1"/>
  <c r="G45" i="1"/>
  <c r="G44" i="1"/>
  <c r="C46" i="1"/>
  <c r="C45" i="1"/>
  <c r="C44" i="1"/>
  <c r="B46" i="1"/>
  <c r="B45" i="1"/>
  <c r="B44" i="1"/>
  <c r="O26" i="1"/>
  <c r="P26" i="1"/>
  <c r="Q26" i="1"/>
  <c r="R26" i="1"/>
  <c r="N26" i="1"/>
  <c r="O25" i="1"/>
  <c r="P25" i="1"/>
  <c r="Q25" i="1"/>
  <c r="R25" i="1"/>
  <c r="N25" i="1"/>
  <c r="I26" i="1"/>
  <c r="J26" i="1"/>
  <c r="K26" i="1"/>
  <c r="L26" i="1"/>
  <c r="H26" i="1"/>
  <c r="I25" i="1"/>
  <c r="J25" i="1"/>
  <c r="K25" i="1"/>
  <c r="L25" i="1"/>
  <c r="H25" i="1"/>
  <c r="C26" i="1"/>
  <c r="D26" i="1"/>
  <c r="E26" i="1"/>
  <c r="F26" i="1"/>
  <c r="B26" i="1"/>
  <c r="C25" i="1"/>
  <c r="D25" i="1"/>
  <c r="E25" i="1"/>
  <c r="F25" i="1"/>
  <c r="B25" i="1"/>
  <c r="O13" i="1"/>
  <c r="P13" i="1"/>
  <c r="Q13" i="1"/>
  <c r="R13" i="1"/>
  <c r="N13" i="1"/>
  <c r="O12" i="1"/>
  <c r="P12" i="1"/>
  <c r="Q12" i="1"/>
  <c r="R12" i="1"/>
  <c r="N12" i="1"/>
  <c r="I13" i="1"/>
  <c r="J13" i="1"/>
  <c r="K13" i="1"/>
  <c r="L13" i="1"/>
  <c r="H13" i="1"/>
  <c r="I12" i="1"/>
  <c r="J12" i="1"/>
  <c r="K12" i="1"/>
  <c r="L12" i="1"/>
  <c r="H12" i="1"/>
  <c r="C13" i="1"/>
  <c r="D13" i="1"/>
  <c r="E13" i="1"/>
  <c r="F13" i="1"/>
  <c r="B13" i="1"/>
  <c r="C12" i="1"/>
  <c r="D12" i="1"/>
  <c r="E12" i="1"/>
  <c r="F12" i="1"/>
  <c r="B12" i="1"/>
  <c r="N61" i="1" l="1"/>
  <c r="I62" i="1"/>
  <c r="N63" i="1"/>
  <c r="C61" i="1"/>
  <c r="N62" i="1"/>
  <c r="H61" i="1"/>
  <c r="H63" i="1"/>
</calcChain>
</file>

<file path=xl/sharedStrings.xml><?xml version="1.0" encoding="utf-8"?>
<sst xmlns="http://schemas.openxmlformats.org/spreadsheetml/2006/main" count="175" uniqueCount="68">
  <si>
    <t>tm</t>
  </si>
  <si>
    <t>t1</t>
  </si>
  <si>
    <t>a1</t>
  </si>
  <si>
    <t>t2</t>
  </si>
  <si>
    <t>a2</t>
  </si>
  <si>
    <t>DS</t>
  </si>
  <si>
    <t>Average</t>
  </si>
  <si>
    <t>405C1 - lip (j4-Z1)</t>
  </si>
  <si>
    <t>405C1 - NADH (j4-Z1)</t>
  </si>
  <si>
    <t>405C2 - lip (j4-Z1)</t>
  </si>
  <si>
    <t>405C2 - FAD (j4-Z1)</t>
  </si>
  <si>
    <t>440C2-lip (j4-Z1)</t>
  </si>
  <si>
    <t>440C2-FAD (j4-Z1)</t>
  </si>
  <si>
    <t>405C1 - lip (j6-Z2)</t>
  </si>
  <si>
    <t>405C1 - NADH (j6-Z2)</t>
  </si>
  <si>
    <t>405C2 - lip (j6-Z2)</t>
  </si>
  <si>
    <t>405C2 - FAD (j6-Z2)</t>
  </si>
  <si>
    <t>440C2-lip (j6-Z2)</t>
  </si>
  <si>
    <t>440C2-FAD (j6-Z2)</t>
  </si>
  <si>
    <t>405C1 - lip (r4-Z2)</t>
  </si>
  <si>
    <t>405C1 - NADH (r4-Z2)</t>
  </si>
  <si>
    <t>405C2 - lip (r4-Z2)</t>
  </si>
  <si>
    <t>405C2 - FAD (r4-Z2)</t>
  </si>
  <si>
    <t>440C2-lip (r4-Z2)</t>
  </si>
  <si>
    <t>440C2-FAD (r4-Z2)</t>
  </si>
  <si>
    <t>405C1 - lip (j1-Z1)</t>
  </si>
  <si>
    <t>405C1 - NADH (j1-Z1)</t>
  </si>
  <si>
    <t>405C2 - lip (j1-Z1)</t>
  </si>
  <si>
    <t>405C2 - FAD (j1-Z1)</t>
  </si>
  <si>
    <t>440C2-lip (j1-Z1)</t>
  </si>
  <si>
    <t>440C2-FAD (j1-Z1)</t>
  </si>
  <si>
    <t>405C1 - lip (j3-Z1)</t>
  </si>
  <si>
    <t>405C1 - NADH (j3-Z1)</t>
  </si>
  <si>
    <t>405C2 - lip (j3-Z1)</t>
  </si>
  <si>
    <t>405C2 - FAD (j3-Z1)</t>
  </si>
  <si>
    <t>440C2-lip (j3-Z1)</t>
  </si>
  <si>
    <t>440C2-FAD (j3-Z1)</t>
  </si>
  <si>
    <t>405C1 - lip(j3-Z2)</t>
  </si>
  <si>
    <t>405C1 - NADH(j3-Z2)</t>
  </si>
  <si>
    <t>405C2 - lip (j3-Z2)</t>
  </si>
  <si>
    <t>405C2 - FAD (j3-Z2)</t>
  </si>
  <si>
    <t>440C2-lip(j3-Z2)</t>
  </si>
  <si>
    <t>440C2-FAD(j3-Z2)</t>
  </si>
  <si>
    <t>405C1 - lip (j5-Z1)</t>
  </si>
  <si>
    <t>405C1 - NADH (j5-Z1)</t>
  </si>
  <si>
    <t>405C2 - lip (j5-Z1)</t>
  </si>
  <si>
    <t>405C2 - FAD (j5-Z1)</t>
  </si>
  <si>
    <t>440C2-lip (j5-Z1)</t>
  </si>
  <si>
    <t>440C2-FAD (j5-Z1)</t>
  </si>
  <si>
    <t>NADH</t>
  </si>
  <si>
    <t>FAD 405</t>
  </si>
  <si>
    <t>FAD 440</t>
  </si>
  <si>
    <t>Lipo 405C1</t>
  </si>
  <si>
    <t>Lipo 4505C2</t>
  </si>
  <si>
    <t>Lipo 440</t>
  </si>
  <si>
    <t>NADH 405C1</t>
  </si>
  <si>
    <t>Lipo405C1</t>
  </si>
  <si>
    <t>FAD405C2</t>
  </si>
  <si>
    <t>Lipo405C2</t>
  </si>
  <si>
    <t>FAD440C2</t>
  </si>
  <si>
    <t>Lipo440C2</t>
  </si>
  <si>
    <t>Sample/Image</t>
  </si>
  <si>
    <t>Lipofuscina (AV)</t>
  </si>
  <si>
    <t>SD</t>
  </si>
  <si>
    <t>NADH (AV)</t>
  </si>
  <si>
    <t>FAD (AV)</t>
  </si>
  <si>
    <t>Conversion to nanoseconds</t>
  </si>
  <si>
    <t>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</si>
</sst>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6" borderId="0" xfId="0" applyNumberFormat="1" applyFill="1"/>
    <xf numFmtId="2" fontId="0" fillId="0" borderId="0" xfId="0" applyNumberFormat="1" applyFill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8"/>
  <sheetViews>
    <sheetView tabSelected="1" topLeftCell="A39" workbookViewId="0">
      <selection activeCell="H39" sqref="H39"/>
    </sheetView>
  </sheetViews>
  <sheetFormatPr baseColWidth="10" defaultRowHeight="14.4" x14ac:dyDescent="0.3"/>
  <cols>
    <col min="1" max="1" width="18" customWidth="1"/>
    <col min="2" max="2" width="8.21875" customWidth="1"/>
    <col min="3" max="3" width="9" customWidth="1"/>
    <col min="4" max="4" width="7.5546875" customWidth="1"/>
    <col min="5" max="5" width="7.77734375" customWidth="1"/>
    <col min="6" max="6" width="7.88671875" customWidth="1"/>
    <col min="7" max="7" width="16.77734375" customWidth="1"/>
    <col min="8" max="8" width="8.21875" customWidth="1"/>
    <col min="9" max="9" width="8.5546875" customWidth="1"/>
    <col min="10" max="10" width="11.5546875" customWidth="1"/>
    <col min="11" max="11" width="7.109375" customWidth="1"/>
    <col min="12" max="12" width="9.21875" customWidth="1"/>
    <col min="13" max="13" width="15.5546875" customWidth="1"/>
    <col min="14" max="14" width="11.21875" bestFit="1" customWidth="1"/>
    <col min="15" max="15" width="7.6640625" customWidth="1"/>
    <col min="16" max="16" width="8.21875" customWidth="1"/>
    <col min="17" max="17" width="7.88671875" customWidth="1"/>
    <col min="18" max="18" width="7.6640625" customWidth="1"/>
  </cols>
  <sheetData>
    <row r="1" spans="1:19" x14ac:dyDescent="0.3">
      <c r="A1" s="3" t="s">
        <v>61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61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3" t="s">
        <v>61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4</v>
      </c>
    </row>
    <row r="2" spans="1:19" x14ac:dyDescent="0.3">
      <c r="A2" s="3" t="s">
        <v>7</v>
      </c>
      <c r="B2">
        <v>1723.04</v>
      </c>
      <c r="C2">
        <v>554</v>
      </c>
      <c r="D2">
        <v>61.15</v>
      </c>
      <c r="E2">
        <v>3702</v>
      </c>
      <c r="F2">
        <v>38.85</v>
      </c>
      <c r="G2" s="4" t="s">
        <v>9</v>
      </c>
      <c r="H2">
        <v>1625.3</v>
      </c>
      <c r="I2">
        <v>516</v>
      </c>
      <c r="J2">
        <v>64.19</v>
      </c>
      <c r="K2">
        <v>3751</v>
      </c>
      <c r="L2">
        <v>35.81</v>
      </c>
      <c r="M2" s="5" t="s">
        <v>11</v>
      </c>
      <c r="N2">
        <v>545.87</v>
      </c>
      <c r="O2">
        <v>296</v>
      </c>
      <c r="P2">
        <v>89.41</v>
      </c>
      <c r="Q2">
        <v>2187</v>
      </c>
      <c r="R2">
        <v>10.59</v>
      </c>
    </row>
    <row r="3" spans="1:19" x14ac:dyDescent="0.3">
      <c r="A3" s="3" t="s">
        <v>13</v>
      </c>
      <c r="B3">
        <v>1227.95</v>
      </c>
      <c r="C3">
        <v>423</v>
      </c>
      <c r="D3">
        <v>69.5</v>
      </c>
      <c r="E3">
        <v>3525</v>
      </c>
      <c r="F3">
        <v>30.5</v>
      </c>
      <c r="G3" s="4" t="s">
        <v>15</v>
      </c>
      <c r="H3">
        <v>977.7</v>
      </c>
      <c r="I3">
        <v>377</v>
      </c>
      <c r="J3">
        <v>80.239999999999995</v>
      </c>
      <c r="K3">
        <v>3425</v>
      </c>
      <c r="L3">
        <v>19.760000000000002</v>
      </c>
      <c r="M3" s="5" t="s">
        <v>17</v>
      </c>
      <c r="N3" s="2"/>
      <c r="O3" s="2"/>
      <c r="P3" s="2"/>
      <c r="Q3" s="2"/>
      <c r="R3" s="2"/>
    </row>
    <row r="4" spans="1:19" x14ac:dyDescent="0.3">
      <c r="A4" s="3" t="s">
        <v>7</v>
      </c>
      <c r="B4">
        <v>1423.18</v>
      </c>
      <c r="C4">
        <v>389</v>
      </c>
      <c r="D4">
        <v>70.930000000000007</v>
      </c>
      <c r="E4">
        <v>3602</v>
      </c>
      <c r="F4">
        <v>29.07</v>
      </c>
      <c r="G4" s="4" t="s">
        <v>9</v>
      </c>
      <c r="H4">
        <v>889.13</v>
      </c>
      <c r="I4">
        <v>325</v>
      </c>
      <c r="J4">
        <v>83.76</v>
      </c>
      <c r="K4">
        <v>3196</v>
      </c>
      <c r="L4">
        <v>16.239999999999998</v>
      </c>
      <c r="M4" s="5" t="s">
        <v>11</v>
      </c>
      <c r="N4">
        <v>355.01</v>
      </c>
      <c r="O4">
        <v>251</v>
      </c>
      <c r="P4">
        <v>93.54</v>
      </c>
      <c r="Q4">
        <v>1951</v>
      </c>
      <c r="R4">
        <v>6.46</v>
      </c>
    </row>
    <row r="5" spans="1:19" x14ac:dyDescent="0.3">
      <c r="A5" s="3" t="s">
        <v>19</v>
      </c>
      <c r="B5">
        <v>1766.5</v>
      </c>
      <c r="C5">
        <v>571</v>
      </c>
      <c r="D5">
        <v>58.26</v>
      </c>
      <c r="E5">
        <v>4341</v>
      </c>
      <c r="F5">
        <v>41.74</v>
      </c>
      <c r="G5" s="4" t="s">
        <v>21</v>
      </c>
      <c r="H5">
        <v>1296.1500000000001</v>
      </c>
      <c r="I5">
        <v>375</v>
      </c>
      <c r="J5">
        <v>72.37</v>
      </c>
      <c r="K5">
        <v>3608</v>
      </c>
      <c r="L5">
        <v>27.63</v>
      </c>
      <c r="M5" s="5" t="s">
        <v>23</v>
      </c>
      <c r="N5">
        <v>389.09</v>
      </c>
      <c r="O5">
        <v>259</v>
      </c>
      <c r="P5">
        <v>92.65</v>
      </c>
      <c r="Q5">
        <v>1992</v>
      </c>
      <c r="R5">
        <v>7.35</v>
      </c>
    </row>
    <row r="6" spans="1:19" x14ac:dyDescent="0.3">
      <c r="A6" s="3" t="s">
        <v>25</v>
      </c>
      <c r="B6">
        <v>1627.57</v>
      </c>
      <c r="C6">
        <v>446</v>
      </c>
      <c r="D6">
        <v>68.47</v>
      </c>
      <c r="E6">
        <v>4019</v>
      </c>
      <c r="F6">
        <v>31.53</v>
      </c>
      <c r="G6" s="4" t="s">
        <v>27</v>
      </c>
      <c r="H6">
        <v>821.34</v>
      </c>
      <c r="I6">
        <v>307</v>
      </c>
      <c r="J6">
        <v>82.5</v>
      </c>
      <c r="K6">
        <v>3342</v>
      </c>
      <c r="L6">
        <v>17.5</v>
      </c>
      <c r="M6" s="5" t="s">
        <v>29</v>
      </c>
      <c r="N6" s="2"/>
      <c r="O6" s="2"/>
      <c r="P6" s="2"/>
      <c r="Q6" s="2"/>
      <c r="R6" s="2"/>
    </row>
    <row r="7" spans="1:19" x14ac:dyDescent="0.3">
      <c r="A7" s="3" t="s">
        <v>31</v>
      </c>
      <c r="B7">
        <v>1626.26</v>
      </c>
      <c r="C7">
        <v>557</v>
      </c>
      <c r="D7">
        <v>59</v>
      </c>
      <c r="E7">
        <v>4406</v>
      </c>
      <c r="F7">
        <v>41</v>
      </c>
      <c r="G7" s="4" t="s">
        <v>33</v>
      </c>
      <c r="H7">
        <v>1137.5</v>
      </c>
      <c r="I7">
        <v>325</v>
      </c>
      <c r="J7">
        <v>77.73</v>
      </c>
      <c r="K7">
        <v>3557</v>
      </c>
      <c r="L7">
        <v>22.27</v>
      </c>
      <c r="M7" s="5" t="s">
        <v>35</v>
      </c>
      <c r="N7" s="2"/>
      <c r="O7" s="2"/>
      <c r="P7" s="2"/>
      <c r="Q7" s="2"/>
      <c r="R7" s="2"/>
    </row>
    <row r="8" spans="1:19" x14ac:dyDescent="0.3">
      <c r="A8" s="3" t="s">
        <v>37</v>
      </c>
      <c r="B8">
        <v>2498.36</v>
      </c>
      <c r="C8">
        <v>546</v>
      </c>
      <c r="D8">
        <v>53.94</v>
      </c>
      <c r="E8">
        <v>3989</v>
      </c>
      <c r="F8">
        <v>46.06</v>
      </c>
      <c r="G8" s="4" t="s">
        <v>39</v>
      </c>
      <c r="H8">
        <v>1096.6199999999999</v>
      </c>
      <c r="I8">
        <v>388</v>
      </c>
      <c r="J8">
        <v>70.400000000000006</v>
      </c>
      <c r="K8">
        <v>3740</v>
      </c>
      <c r="L8">
        <v>29.96</v>
      </c>
      <c r="M8" s="5" t="s">
        <v>41</v>
      </c>
      <c r="N8" s="2"/>
      <c r="O8" s="2"/>
      <c r="P8" s="2"/>
      <c r="Q8" s="2"/>
      <c r="R8" s="2"/>
    </row>
    <row r="9" spans="1:19" x14ac:dyDescent="0.3">
      <c r="A9" s="3" t="s">
        <v>7</v>
      </c>
      <c r="B9">
        <v>904.35</v>
      </c>
      <c r="C9">
        <v>421</v>
      </c>
      <c r="D9">
        <v>68.45</v>
      </c>
      <c r="E9">
        <v>3525</v>
      </c>
      <c r="F9">
        <v>31.55</v>
      </c>
      <c r="G9" s="4" t="s">
        <v>9</v>
      </c>
      <c r="H9">
        <v>751.18</v>
      </c>
      <c r="I9">
        <v>298</v>
      </c>
      <c r="J9">
        <v>85.78</v>
      </c>
      <c r="K9">
        <v>2624</v>
      </c>
      <c r="L9">
        <v>14.22</v>
      </c>
      <c r="M9" s="5" t="s">
        <v>11</v>
      </c>
      <c r="N9" s="2">
        <v>394.66</v>
      </c>
      <c r="O9" s="2">
        <v>259</v>
      </c>
      <c r="P9" s="2">
        <v>92.49</v>
      </c>
      <c r="Q9" s="2">
        <v>2096</v>
      </c>
      <c r="R9" s="2">
        <v>7.51</v>
      </c>
    </row>
    <row r="10" spans="1:19" x14ac:dyDescent="0.3">
      <c r="A10" s="3" t="s">
        <v>43</v>
      </c>
      <c r="B10">
        <v>1391.23</v>
      </c>
      <c r="C10">
        <v>422</v>
      </c>
      <c r="D10">
        <v>73.680000000000007</v>
      </c>
      <c r="E10">
        <v>3656</v>
      </c>
      <c r="F10">
        <v>26.32</v>
      </c>
      <c r="G10" s="4" t="s">
        <v>45</v>
      </c>
      <c r="H10">
        <v>552.45000000000005</v>
      </c>
      <c r="I10">
        <v>303</v>
      </c>
      <c r="J10">
        <v>86.64</v>
      </c>
      <c r="K10">
        <v>2484</v>
      </c>
      <c r="L10">
        <v>13.36</v>
      </c>
      <c r="M10" s="5" t="s">
        <v>47</v>
      </c>
      <c r="N10" s="2">
        <v>413.3</v>
      </c>
      <c r="O10" s="2">
        <v>284</v>
      </c>
      <c r="P10" s="2">
        <v>90.99</v>
      </c>
      <c r="Q10" s="2">
        <v>2218</v>
      </c>
      <c r="R10" s="2">
        <v>9.01</v>
      </c>
    </row>
    <row r="11" spans="1:19" x14ac:dyDescent="0.3">
      <c r="A11" s="3" t="s">
        <v>13</v>
      </c>
      <c r="B11">
        <v>1330.32</v>
      </c>
      <c r="C11">
        <v>522</v>
      </c>
      <c r="D11">
        <v>69.08</v>
      </c>
      <c r="E11">
        <v>4323</v>
      </c>
      <c r="F11">
        <v>30.92</v>
      </c>
      <c r="G11" s="4" t="s">
        <v>15</v>
      </c>
      <c r="H11">
        <v>788.44</v>
      </c>
      <c r="I11">
        <v>361</v>
      </c>
      <c r="J11">
        <v>80.650000000000006</v>
      </c>
      <c r="K11">
        <v>2763</v>
      </c>
      <c r="L11">
        <v>19.350000000000001</v>
      </c>
      <c r="M11" s="5" t="s">
        <v>17</v>
      </c>
      <c r="N11" s="2">
        <v>494.67</v>
      </c>
      <c r="O11" s="2">
        <v>297</v>
      </c>
      <c r="P11" s="2">
        <v>88.99</v>
      </c>
      <c r="Q11" s="2">
        <v>2207</v>
      </c>
      <c r="R11" s="2">
        <v>11.01</v>
      </c>
    </row>
    <row r="12" spans="1:19" x14ac:dyDescent="0.3">
      <c r="A12" s="3" t="s">
        <v>6</v>
      </c>
      <c r="B12" s="6">
        <f>AVERAGE(B2:B11)</f>
        <v>1551.876</v>
      </c>
      <c r="C12" s="6">
        <f t="shared" ref="C12:F12" si="0">AVERAGE(C2:C11)</f>
        <v>485.1</v>
      </c>
      <c r="D12" s="6">
        <f t="shared" si="0"/>
        <v>65.246000000000009</v>
      </c>
      <c r="E12" s="6">
        <f t="shared" si="0"/>
        <v>3908.8</v>
      </c>
      <c r="F12" s="6">
        <f t="shared" si="0"/>
        <v>34.754000000000005</v>
      </c>
      <c r="G12" s="4" t="s">
        <v>6</v>
      </c>
      <c r="H12" s="6">
        <f>AVERAGE(H2:H11)</f>
        <v>993.58100000000013</v>
      </c>
      <c r="I12" s="6">
        <f t="shared" ref="I12:L12" si="1">AVERAGE(I2:I11)</f>
        <v>357.5</v>
      </c>
      <c r="J12" s="6">
        <f t="shared" si="1"/>
        <v>78.426000000000002</v>
      </c>
      <c r="K12" s="6">
        <f t="shared" si="1"/>
        <v>3249</v>
      </c>
      <c r="L12" s="6">
        <f t="shared" si="1"/>
        <v>21.61</v>
      </c>
      <c r="M12" s="5" t="s">
        <v>6</v>
      </c>
      <c r="N12" s="6">
        <f>AVERAGE(N2:N11)</f>
        <v>432.10000000000008</v>
      </c>
      <c r="O12" s="6">
        <f t="shared" ref="O12:R12" si="2">AVERAGE(O2:O11)</f>
        <v>274.33333333333331</v>
      </c>
      <c r="P12" s="6">
        <f t="shared" si="2"/>
        <v>91.345000000000013</v>
      </c>
      <c r="Q12" s="6">
        <f t="shared" si="2"/>
        <v>2108.5</v>
      </c>
      <c r="R12" s="6">
        <f t="shared" si="2"/>
        <v>8.6549999999999994</v>
      </c>
    </row>
    <row r="13" spans="1:19" x14ac:dyDescent="0.3">
      <c r="A13" s="3" t="s">
        <v>5</v>
      </c>
      <c r="B13" s="6">
        <f>STDEV(B2:B11)</f>
        <v>421.39054630539079</v>
      </c>
      <c r="C13" s="6">
        <f t="shared" ref="C13:F13" si="3">STDEV(C2:C11)</f>
        <v>70.771070674707431</v>
      </c>
      <c r="D13" s="6">
        <f t="shared" si="3"/>
        <v>6.5770276974734845</v>
      </c>
      <c r="E13" s="6">
        <f t="shared" si="3"/>
        <v>352.69558797605873</v>
      </c>
      <c r="F13" s="6">
        <f t="shared" si="3"/>
        <v>6.5770276974734578</v>
      </c>
      <c r="G13" s="4" t="s">
        <v>5</v>
      </c>
      <c r="H13" s="6">
        <f>STDEV(H2:H11)</f>
        <v>308.79936353741243</v>
      </c>
      <c r="I13" s="6">
        <f t="shared" ref="I13:L13" si="4">STDEV(I2:I11)</f>
        <v>64.914045732286112</v>
      </c>
      <c r="J13" s="6">
        <f t="shared" si="4"/>
        <v>7.2959413374834643</v>
      </c>
      <c r="K13" s="6">
        <f t="shared" si="4"/>
        <v>468.01115846146706</v>
      </c>
      <c r="L13" s="6">
        <f t="shared" si="4"/>
        <v>7.3406947900045552</v>
      </c>
      <c r="M13" s="5" t="s">
        <v>5</v>
      </c>
      <c r="N13" s="6">
        <f>STDEV(N2:N11)</f>
        <v>72.672607769364916</v>
      </c>
      <c r="O13" s="6">
        <f t="shared" ref="O13:R13" si="5">STDEV(O2:O11)</f>
        <v>20.451568806980717</v>
      </c>
      <c r="P13" s="6">
        <f t="shared" si="5"/>
        <v>1.8573287269624659</v>
      </c>
      <c r="Q13" s="6">
        <f t="shared" si="5"/>
        <v>115.22977045885321</v>
      </c>
      <c r="R13" s="6">
        <f t="shared" si="5"/>
        <v>1.857328726962469</v>
      </c>
    </row>
    <row r="15" spans="1:19" x14ac:dyDescent="0.3">
      <c r="A15" s="3" t="s">
        <v>8</v>
      </c>
      <c r="B15">
        <v>1388.85</v>
      </c>
      <c r="C15">
        <v>500</v>
      </c>
      <c r="D15">
        <v>66.150000000000006</v>
      </c>
      <c r="E15">
        <v>3442</v>
      </c>
      <c r="F15">
        <v>33.85</v>
      </c>
      <c r="G15" s="4" t="s">
        <v>10</v>
      </c>
      <c r="H15">
        <v>862.64</v>
      </c>
      <c r="I15">
        <v>367</v>
      </c>
      <c r="J15">
        <v>80.05</v>
      </c>
      <c r="K15">
        <v>2973</v>
      </c>
      <c r="L15">
        <v>19.95</v>
      </c>
      <c r="M15" s="5" t="s">
        <v>12</v>
      </c>
      <c r="N15">
        <v>603.89</v>
      </c>
      <c r="O15">
        <v>306</v>
      </c>
      <c r="P15">
        <v>88.24</v>
      </c>
      <c r="Q15">
        <v>2336</v>
      </c>
      <c r="R15">
        <v>11.76</v>
      </c>
    </row>
    <row r="16" spans="1:19" x14ac:dyDescent="0.3">
      <c r="A16" s="3" t="s">
        <v>14</v>
      </c>
      <c r="B16">
        <v>849.37</v>
      </c>
      <c r="C16">
        <v>362</v>
      </c>
      <c r="D16">
        <v>74.08</v>
      </c>
      <c r="E16">
        <v>2830</v>
      </c>
      <c r="F16">
        <v>25.92</v>
      </c>
      <c r="G16" s="4" t="s">
        <v>16</v>
      </c>
      <c r="H16">
        <v>705.31</v>
      </c>
      <c r="I16">
        <v>321</v>
      </c>
      <c r="J16">
        <v>84.63</v>
      </c>
      <c r="K16">
        <v>2799</v>
      </c>
      <c r="L16">
        <v>15.37</v>
      </c>
      <c r="M16" s="5" t="s">
        <v>18</v>
      </c>
      <c r="N16" s="2"/>
      <c r="O16" s="2"/>
      <c r="P16" s="2"/>
      <c r="Q16" s="2"/>
      <c r="R16" s="2"/>
      <c r="S16" s="2"/>
    </row>
    <row r="17" spans="1:18" x14ac:dyDescent="0.3">
      <c r="A17" s="3" t="s">
        <v>8</v>
      </c>
      <c r="B17">
        <v>1095.31</v>
      </c>
      <c r="C17">
        <v>372</v>
      </c>
      <c r="D17">
        <v>73.989999999999995</v>
      </c>
      <c r="E17">
        <v>2961</v>
      </c>
      <c r="F17">
        <v>26.01</v>
      </c>
      <c r="G17" s="4" t="s">
        <v>10</v>
      </c>
      <c r="H17">
        <v>672.54</v>
      </c>
      <c r="I17">
        <v>296</v>
      </c>
      <c r="J17">
        <v>86.93</v>
      </c>
      <c r="K17">
        <v>2671</v>
      </c>
      <c r="L17">
        <v>13.07</v>
      </c>
      <c r="M17" s="5" t="s">
        <v>12</v>
      </c>
      <c r="N17">
        <v>399.87</v>
      </c>
      <c r="O17">
        <v>263</v>
      </c>
      <c r="P17">
        <v>92.39</v>
      </c>
      <c r="Q17">
        <v>2141</v>
      </c>
      <c r="R17">
        <v>7.61</v>
      </c>
    </row>
    <row r="18" spans="1:18" x14ac:dyDescent="0.3">
      <c r="A18" s="3" t="s">
        <v>20</v>
      </c>
      <c r="B18">
        <v>1133.4000000000001</v>
      </c>
      <c r="C18">
        <v>459</v>
      </c>
      <c r="D18">
        <v>78.38</v>
      </c>
      <c r="E18">
        <v>3882</v>
      </c>
      <c r="F18">
        <v>21.62</v>
      </c>
      <c r="G18" s="4" t="s">
        <v>22</v>
      </c>
      <c r="H18">
        <v>719.74</v>
      </c>
      <c r="I18">
        <v>300</v>
      </c>
      <c r="J18">
        <v>84.87</v>
      </c>
      <c r="K18">
        <v>2863</v>
      </c>
      <c r="L18">
        <v>15.13</v>
      </c>
      <c r="M18" s="5" t="s">
        <v>24</v>
      </c>
      <c r="N18">
        <v>442.58</v>
      </c>
      <c r="O18">
        <v>273</v>
      </c>
      <c r="P18">
        <v>91.34</v>
      </c>
      <c r="Q18">
        <v>2226</v>
      </c>
      <c r="R18">
        <v>8.66</v>
      </c>
    </row>
    <row r="19" spans="1:18" x14ac:dyDescent="0.3">
      <c r="A19" s="3" t="s">
        <v>26</v>
      </c>
      <c r="B19">
        <v>1115.1199999999999</v>
      </c>
      <c r="C19">
        <v>463</v>
      </c>
      <c r="D19">
        <v>72.69</v>
      </c>
      <c r="E19">
        <v>3337</v>
      </c>
      <c r="F19">
        <v>27.31</v>
      </c>
      <c r="G19" s="4" t="s">
        <v>28</v>
      </c>
      <c r="H19">
        <v>535.63</v>
      </c>
      <c r="I19">
        <v>264</v>
      </c>
      <c r="J19">
        <v>89.06</v>
      </c>
      <c r="K19">
        <v>2798</v>
      </c>
      <c r="L19">
        <v>10.94</v>
      </c>
      <c r="M19" s="5" t="s">
        <v>30</v>
      </c>
      <c r="N19" s="2"/>
      <c r="O19" s="2"/>
      <c r="P19" s="2"/>
      <c r="Q19" s="2"/>
      <c r="R19" s="2"/>
    </row>
    <row r="20" spans="1:18" x14ac:dyDescent="0.3">
      <c r="A20" s="3" t="s">
        <v>32</v>
      </c>
      <c r="B20">
        <v>917.2</v>
      </c>
      <c r="C20">
        <v>382</v>
      </c>
      <c r="D20">
        <v>70.040000000000006</v>
      </c>
      <c r="E20">
        <v>3208</v>
      </c>
      <c r="F20">
        <v>29.96</v>
      </c>
      <c r="G20" s="4" t="s">
        <v>34</v>
      </c>
      <c r="H20">
        <v>707.54</v>
      </c>
      <c r="I20">
        <v>277</v>
      </c>
      <c r="J20">
        <v>86.47</v>
      </c>
      <c r="K20">
        <v>2999</v>
      </c>
      <c r="L20">
        <v>13.53</v>
      </c>
      <c r="M20" s="5" t="s">
        <v>36</v>
      </c>
      <c r="N20" s="2"/>
      <c r="O20" s="2"/>
      <c r="P20" s="2"/>
      <c r="Q20" s="2"/>
      <c r="R20" s="2"/>
    </row>
    <row r="21" spans="1:18" x14ac:dyDescent="0.3">
      <c r="A21" s="3" t="s">
        <v>38</v>
      </c>
      <c r="B21">
        <v>1728.3</v>
      </c>
      <c r="C21">
        <v>423</v>
      </c>
      <c r="D21">
        <v>60.9</v>
      </c>
      <c r="E21">
        <v>3199</v>
      </c>
      <c r="F21">
        <v>39.1</v>
      </c>
      <c r="G21" s="4" t="s">
        <v>40</v>
      </c>
      <c r="H21">
        <v>728.89</v>
      </c>
      <c r="I21">
        <v>325</v>
      </c>
      <c r="J21">
        <v>79.17</v>
      </c>
      <c r="K21">
        <v>3237</v>
      </c>
      <c r="L21">
        <v>20.83</v>
      </c>
      <c r="M21" s="5" t="s">
        <v>42</v>
      </c>
      <c r="N21" s="2"/>
      <c r="O21" s="2"/>
      <c r="P21" s="2"/>
      <c r="Q21" s="2"/>
      <c r="R21" s="2"/>
    </row>
    <row r="22" spans="1:18" x14ac:dyDescent="0.3">
      <c r="A22" s="3" t="s">
        <v>8</v>
      </c>
      <c r="B22">
        <v>647.11</v>
      </c>
      <c r="C22">
        <v>378</v>
      </c>
      <c r="D22">
        <v>73.37</v>
      </c>
      <c r="E22">
        <v>2960</v>
      </c>
      <c r="F22">
        <v>26.63</v>
      </c>
      <c r="G22" s="4" t="s">
        <v>10</v>
      </c>
      <c r="H22">
        <v>964.82</v>
      </c>
      <c r="I22">
        <v>328</v>
      </c>
      <c r="J22">
        <v>82.55</v>
      </c>
      <c r="K22">
        <v>3062</v>
      </c>
      <c r="L22">
        <v>17.45</v>
      </c>
      <c r="M22" s="5" t="s">
        <v>12</v>
      </c>
      <c r="N22" s="2">
        <v>445.66</v>
      </c>
      <c r="O22" s="2">
        <v>269</v>
      </c>
      <c r="P22" s="2">
        <v>91.38</v>
      </c>
      <c r="Q22" s="2">
        <v>2378</v>
      </c>
      <c r="R22" s="2">
        <v>8.6199999999999992</v>
      </c>
    </row>
    <row r="23" spans="1:18" x14ac:dyDescent="0.3">
      <c r="A23" s="3" t="s">
        <v>44</v>
      </c>
      <c r="B23">
        <v>1016.42</v>
      </c>
      <c r="C23">
        <v>333</v>
      </c>
      <c r="D23">
        <v>76.36</v>
      </c>
      <c r="E23">
        <v>2891</v>
      </c>
      <c r="F23">
        <v>23.64</v>
      </c>
      <c r="G23" s="4" t="s">
        <v>46</v>
      </c>
      <c r="H23">
        <v>640.82000000000005</v>
      </c>
      <c r="I23">
        <v>320</v>
      </c>
      <c r="J23">
        <v>85.12</v>
      </c>
      <c r="K23">
        <v>2778</v>
      </c>
      <c r="L23">
        <v>14.88</v>
      </c>
      <c r="M23" s="5" t="s">
        <v>48</v>
      </c>
      <c r="N23" s="2">
        <v>451.23</v>
      </c>
      <c r="O23" s="2">
        <v>293</v>
      </c>
      <c r="P23" s="2">
        <v>90.04</v>
      </c>
      <c r="Q23" s="2">
        <v>2385</v>
      </c>
      <c r="R23" s="2">
        <v>9.9600000000000009</v>
      </c>
    </row>
    <row r="24" spans="1:18" x14ac:dyDescent="0.3">
      <c r="A24" s="3" t="s">
        <v>14</v>
      </c>
      <c r="B24">
        <v>1052.8900000000001</v>
      </c>
      <c r="C24">
        <v>443</v>
      </c>
      <c r="D24">
        <v>69.77</v>
      </c>
      <c r="E24">
        <v>3433</v>
      </c>
      <c r="F24">
        <v>30.23</v>
      </c>
      <c r="G24" s="4" t="s">
        <v>16</v>
      </c>
      <c r="H24">
        <v>956.03</v>
      </c>
      <c r="I24">
        <v>396</v>
      </c>
      <c r="J24">
        <v>77.36</v>
      </c>
      <c r="K24">
        <v>30.42</v>
      </c>
      <c r="L24">
        <v>22.64</v>
      </c>
      <c r="M24" s="5" t="s">
        <v>18</v>
      </c>
      <c r="N24" s="2">
        <v>576.21</v>
      </c>
      <c r="O24" s="2">
        <v>311</v>
      </c>
      <c r="P24" s="2">
        <v>86.99</v>
      </c>
      <c r="Q24" s="2">
        <v>2533</v>
      </c>
      <c r="R24" s="2">
        <v>13.01</v>
      </c>
    </row>
    <row r="25" spans="1:18" x14ac:dyDescent="0.3">
      <c r="A25" s="3" t="s">
        <v>6</v>
      </c>
      <c r="B25" s="6">
        <f>AVERAGE(B15:B24)</f>
        <v>1094.3969999999999</v>
      </c>
      <c r="C25" s="6">
        <f t="shared" ref="C25:F25" si="6">AVERAGE(C15:C24)</f>
        <v>411.5</v>
      </c>
      <c r="D25" s="6">
        <f t="shared" si="6"/>
        <v>71.573000000000008</v>
      </c>
      <c r="E25" s="6">
        <f t="shared" si="6"/>
        <v>3214.3</v>
      </c>
      <c r="F25" s="6">
        <f t="shared" si="6"/>
        <v>28.427000000000003</v>
      </c>
      <c r="G25" s="4" t="s">
        <v>6</v>
      </c>
      <c r="H25" s="6">
        <f>AVERAGE(H15:H24)</f>
        <v>749.39599999999996</v>
      </c>
      <c r="I25" s="6">
        <f t="shared" ref="I25:L25" si="7">AVERAGE(I15:I24)</f>
        <v>319.39999999999998</v>
      </c>
      <c r="J25" s="6">
        <f t="shared" si="7"/>
        <v>83.620999999999995</v>
      </c>
      <c r="K25" s="6">
        <f t="shared" si="7"/>
        <v>2621.0419999999999</v>
      </c>
      <c r="L25" s="6">
        <f t="shared" si="7"/>
        <v>16.379000000000001</v>
      </c>
      <c r="M25" s="5" t="s">
        <v>6</v>
      </c>
      <c r="N25" s="6">
        <f>AVERAGE(N15:N24)</f>
        <v>486.57333333333332</v>
      </c>
      <c r="O25" s="6">
        <f t="shared" ref="O25:R25" si="8">AVERAGE(O15:O24)</f>
        <v>285.83333333333331</v>
      </c>
      <c r="P25" s="6">
        <f t="shared" si="8"/>
        <v>90.063333333333333</v>
      </c>
      <c r="Q25" s="6">
        <f t="shared" si="8"/>
        <v>2333.1666666666665</v>
      </c>
      <c r="R25" s="6">
        <f t="shared" si="8"/>
        <v>9.9366666666666656</v>
      </c>
    </row>
    <row r="26" spans="1:18" x14ac:dyDescent="0.3">
      <c r="A26" s="3" t="s">
        <v>5</v>
      </c>
      <c r="B26" s="6">
        <f>STDEV(B15:B24)</f>
        <v>296.23432999532287</v>
      </c>
      <c r="C26" s="6">
        <f t="shared" ref="C26:F26" si="9">STDEV(C15:C24)</f>
        <v>53.779901243659587</v>
      </c>
      <c r="D26" s="6">
        <f t="shared" si="9"/>
        <v>5.1074804617018996</v>
      </c>
      <c r="E26" s="6">
        <f t="shared" si="9"/>
        <v>323.49963077430414</v>
      </c>
      <c r="F26" s="6">
        <f t="shared" si="9"/>
        <v>5.1074804617018836</v>
      </c>
      <c r="G26" s="4" t="s">
        <v>5</v>
      </c>
      <c r="H26" s="6">
        <f>STDEV(H15:H24)</f>
        <v>137.56464461804532</v>
      </c>
      <c r="I26" s="6">
        <f t="shared" ref="I26:L26" si="10">STDEV(I15:I24)</f>
        <v>39.486143842562775</v>
      </c>
      <c r="J26" s="6">
        <f t="shared" si="10"/>
        <v>3.7473648519103855</v>
      </c>
      <c r="K26" s="6">
        <f t="shared" si="10"/>
        <v>924.99583895520539</v>
      </c>
      <c r="L26" s="6">
        <f t="shared" si="10"/>
        <v>3.7473648519103753</v>
      </c>
      <c r="M26" s="5" t="s">
        <v>5</v>
      </c>
      <c r="N26" s="6">
        <f>STDEV(N15:N24)</f>
        <v>82.672686823803417</v>
      </c>
      <c r="O26" s="6">
        <f t="shared" ref="O26:R26" si="11">STDEV(O15:O24)</f>
        <v>20.301888253723263</v>
      </c>
      <c r="P26" s="6">
        <f t="shared" si="11"/>
        <v>2.0759254964151959</v>
      </c>
      <c r="Q26" s="6">
        <f t="shared" si="11"/>
        <v>136.41908468636882</v>
      </c>
      <c r="R26" s="6">
        <f t="shared" si="11"/>
        <v>2.0759254964151923</v>
      </c>
    </row>
    <row r="28" spans="1:18" x14ac:dyDescent="0.3"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H28" s="1" t="s">
        <v>0</v>
      </c>
      <c r="I28" s="1" t="s">
        <v>1</v>
      </c>
      <c r="J28" s="1" t="s">
        <v>2</v>
      </c>
      <c r="K28" s="1" t="s">
        <v>3</v>
      </c>
      <c r="L28" s="1" t="s">
        <v>4</v>
      </c>
      <c r="N28" s="1" t="s">
        <v>0</v>
      </c>
      <c r="O28" s="1" t="s">
        <v>1</v>
      </c>
      <c r="P28" s="1" t="s">
        <v>2</v>
      </c>
      <c r="Q28" s="1" t="s">
        <v>3</v>
      </c>
      <c r="R28" s="1" t="s">
        <v>4</v>
      </c>
    </row>
    <row r="29" spans="1:18" x14ac:dyDescent="0.3">
      <c r="A29" s="2" t="s">
        <v>62</v>
      </c>
      <c r="B29" s="7">
        <v>1551.876</v>
      </c>
      <c r="C29" s="7">
        <v>485.1</v>
      </c>
      <c r="D29" s="7">
        <v>65.246000000000009</v>
      </c>
      <c r="E29" s="7">
        <v>3908.8</v>
      </c>
      <c r="F29" s="7">
        <v>34.754000000000005</v>
      </c>
      <c r="G29" s="2"/>
      <c r="H29" s="7">
        <v>993.58100000000013</v>
      </c>
      <c r="I29" s="7">
        <v>357.5</v>
      </c>
      <c r="J29" s="7">
        <v>78.426000000000002</v>
      </c>
      <c r="K29" s="7">
        <v>3249</v>
      </c>
      <c r="L29" s="7">
        <v>21.61</v>
      </c>
      <c r="M29" s="2"/>
      <c r="N29" s="7">
        <v>432.10000000000008</v>
      </c>
      <c r="O29" s="7">
        <v>274.33333333333331</v>
      </c>
      <c r="P29" s="7">
        <v>91.345000000000013</v>
      </c>
      <c r="Q29" s="7">
        <v>2108.5</v>
      </c>
      <c r="R29" s="7">
        <v>8.6549999999999994</v>
      </c>
    </row>
    <row r="30" spans="1:18" x14ac:dyDescent="0.3">
      <c r="A30" s="2" t="s">
        <v>63</v>
      </c>
      <c r="B30" s="7">
        <v>421.39054630539079</v>
      </c>
      <c r="C30" s="7">
        <v>70.771070674707431</v>
      </c>
      <c r="D30" s="7">
        <v>6.5770276974733655</v>
      </c>
      <c r="E30" s="7">
        <v>352.69558797605777</v>
      </c>
      <c r="F30" s="7">
        <v>6.5770276974734578</v>
      </c>
      <c r="G30" s="2"/>
      <c r="H30" s="7">
        <v>308.79936353741243</v>
      </c>
      <c r="I30" s="7">
        <v>64.914045732286112</v>
      </c>
      <c r="J30" s="7">
        <v>7.2959413374835309</v>
      </c>
      <c r="K30" s="7">
        <v>468.01115846146706</v>
      </c>
      <c r="L30" s="7">
        <v>7.3406947900045552</v>
      </c>
      <c r="M30" s="2"/>
      <c r="N30" s="7">
        <v>72.672607769364916</v>
      </c>
      <c r="O30" s="7">
        <v>20.451568806980621</v>
      </c>
      <c r="P30" s="7">
        <v>1.8573287269621599</v>
      </c>
      <c r="Q30" s="7">
        <v>115.22977045885321</v>
      </c>
      <c r="R30" s="7">
        <v>1.857328726962469</v>
      </c>
    </row>
    <row r="31" spans="1:18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3">
      <c r="A32" t="s">
        <v>64</v>
      </c>
      <c r="B32" s="7">
        <v>1094.3969999999999</v>
      </c>
      <c r="C32" s="7">
        <v>411.5</v>
      </c>
      <c r="D32" s="7">
        <v>71.573000000000008</v>
      </c>
      <c r="E32" s="7">
        <v>3214.3</v>
      </c>
      <c r="F32" s="7">
        <v>28.427000000000003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3">
      <c r="A33" t="s">
        <v>63</v>
      </c>
      <c r="B33" s="7">
        <v>296.23432999532287</v>
      </c>
      <c r="C33" s="7">
        <v>53.779901243659587</v>
      </c>
      <c r="D33" s="7">
        <v>5.1074804617019032</v>
      </c>
      <c r="E33" s="7">
        <v>323.49963077430311</v>
      </c>
      <c r="F33" s="7">
        <v>5.1074804617018836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3">
      <c r="A35" t="s">
        <v>65</v>
      </c>
      <c r="B35" s="7">
        <v>749.39599999999996</v>
      </c>
      <c r="C35" s="7">
        <v>319.39999999999998</v>
      </c>
      <c r="D35" s="7">
        <v>83.620999999999995</v>
      </c>
      <c r="E35" s="7">
        <v>2621.0419999999999</v>
      </c>
      <c r="F35" s="7">
        <v>16.379000000000001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3">
      <c r="A36" t="s">
        <v>63</v>
      </c>
      <c r="B36" s="7">
        <v>137.56464461804532</v>
      </c>
      <c r="C36" s="7">
        <v>39.486143842562775</v>
      </c>
      <c r="D36" s="7">
        <v>3.7473648519106919</v>
      </c>
      <c r="E36" s="7">
        <v>924.99583895520539</v>
      </c>
      <c r="F36" s="7">
        <v>3.7473648519103753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3">
      <c r="A38" s="2"/>
      <c r="B38" s="7">
        <v>486.57333333333332</v>
      </c>
      <c r="C38" s="7">
        <v>285.83333333333331</v>
      </c>
      <c r="D38" s="7">
        <v>90.063333333333333</v>
      </c>
      <c r="E38" s="7">
        <v>2333.1666666666665</v>
      </c>
      <c r="F38" s="7">
        <v>9.9366666666666656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3">
      <c r="A39" s="2"/>
      <c r="B39" s="7">
        <v>82.672686823803417</v>
      </c>
      <c r="C39" s="7">
        <v>20.301888253723167</v>
      </c>
      <c r="D39" s="7">
        <v>2.0759254964153073</v>
      </c>
      <c r="E39" s="7">
        <v>136.41908468636791</v>
      </c>
      <c r="F39" s="7">
        <v>2.0759254964151923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3">
      <c r="A41" t="s">
        <v>66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3">
      <c r="A42" s="2"/>
      <c r="B42" s="2"/>
      <c r="C42" s="2"/>
      <c r="D42" s="2"/>
    </row>
    <row r="43" spans="1:18" x14ac:dyDescent="0.3">
      <c r="A43" s="2" t="s">
        <v>49</v>
      </c>
      <c r="B43" t="s">
        <v>67</v>
      </c>
      <c r="C43" s="7" t="s">
        <v>63</v>
      </c>
      <c r="D43" s="2"/>
      <c r="F43" t="s">
        <v>50</v>
      </c>
      <c r="G43" t="s">
        <v>67</v>
      </c>
      <c r="H43" t="s">
        <v>63</v>
      </c>
      <c r="J43" t="s">
        <v>52</v>
      </c>
      <c r="K43" t="s">
        <v>67</v>
      </c>
      <c r="L43" t="s">
        <v>63</v>
      </c>
    </row>
    <row r="44" spans="1:18" x14ac:dyDescent="0.3">
      <c r="A44" s="2" t="s">
        <v>0</v>
      </c>
      <c r="B44" s="7">
        <f xml:space="preserve"> 1094.397/1000</f>
        <v>1.0943969999999998</v>
      </c>
      <c r="C44" s="7">
        <f xml:space="preserve"> 296.234329995323/1000</f>
        <v>0.29623432999532295</v>
      </c>
      <c r="D44" s="2"/>
      <c r="F44" s="2" t="s">
        <v>0</v>
      </c>
      <c r="G44" s="7">
        <f>749.396/1000</f>
        <v>0.74939599999999995</v>
      </c>
      <c r="H44" s="7">
        <f>137.564644618045/1000</f>
        <v>0.13756464461804502</v>
      </c>
      <c r="J44" s="2" t="s">
        <v>0</v>
      </c>
      <c r="K44" s="7">
        <f>1551.876/1000</f>
        <v>1.551876</v>
      </c>
      <c r="L44" s="7">
        <f>421.390546305391/1000</f>
        <v>0.42139054630539102</v>
      </c>
    </row>
    <row r="45" spans="1:18" x14ac:dyDescent="0.3">
      <c r="A45" s="2" t="s">
        <v>1</v>
      </c>
      <c r="B45" s="7">
        <f>411.5/1000</f>
        <v>0.41149999999999998</v>
      </c>
      <c r="C45" s="7">
        <f xml:space="preserve"> 53.7799012436596/1000</f>
        <v>5.3779901243659604E-2</v>
      </c>
      <c r="D45" s="2"/>
      <c r="F45" s="2" t="s">
        <v>1</v>
      </c>
      <c r="G45" s="7">
        <f>319.4/1000</f>
        <v>0.31939999999999996</v>
      </c>
      <c r="H45" s="7">
        <f>39.4861438425628/1000</f>
        <v>3.9486143842562799E-2</v>
      </c>
      <c r="J45" s="2" t="s">
        <v>1</v>
      </c>
      <c r="K45" s="7">
        <f>485.1/1000</f>
        <v>0.48510000000000003</v>
      </c>
      <c r="L45" s="7">
        <f>70.7710706747074/1000</f>
        <v>7.0771070674707406E-2</v>
      </c>
    </row>
    <row r="46" spans="1:18" x14ac:dyDescent="0.3">
      <c r="A46" t="s">
        <v>3</v>
      </c>
      <c r="B46" s="7">
        <f>3214.3/1000</f>
        <v>3.2143000000000002</v>
      </c>
      <c r="C46" s="7">
        <f xml:space="preserve"> 323.499630774303/1000</f>
        <v>0.32349963077430299</v>
      </c>
      <c r="F46" t="s">
        <v>3</v>
      </c>
      <c r="G46" s="7">
        <f>2621.042/1000</f>
        <v>2.6210420000000001</v>
      </c>
      <c r="H46" s="7">
        <f>924.995838955205/1000</f>
        <v>0.9249958389552051</v>
      </c>
      <c r="J46" t="s">
        <v>3</v>
      </c>
      <c r="K46" s="7">
        <f>3908.8/1000</f>
        <v>3.9088000000000003</v>
      </c>
      <c r="L46" s="7">
        <f>352.695587976058/1000</f>
        <v>0.35269558797605799</v>
      </c>
    </row>
    <row r="49" spans="1:16" x14ac:dyDescent="0.3">
      <c r="F49" t="s">
        <v>51</v>
      </c>
      <c r="G49" t="s">
        <v>67</v>
      </c>
      <c r="H49" t="s">
        <v>63</v>
      </c>
      <c r="J49" t="s">
        <v>53</v>
      </c>
      <c r="K49" t="s">
        <v>67</v>
      </c>
      <c r="L49" t="s">
        <v>63</v>
      </c>
    </row>
    <row r="50" spans="1:16" x14ac:dyDescent="0.3">
      <c r="F50" s="2" t="s">
        <v>0</v>
      </c>
      <c r="G50" s="7">
        <f>486.573333333333/1000</f>
        <v>0.48657333333333297</v>
      </c>
      <c r="H50" s="7">
        <f>82.6726868238034/1000</f>
        <v>8.267268682380341E-2</v>
      </c>
      <c r="J50" s="2" t="s">
        <v>0</v>
      </c>
      <c r="K50" s="7">
        <f>993.581/1000</f>
        <v>0.99358100000000005</v>
      </c>
      <c r="L50" s="7">
        <f>308.799363537412/1000</f>
        <v>0.308799363537412</v>
      </c>
    </row>
    <row r="51" spans="1:16" x14ac:dyDescent="0.3">
      <c r="F51" s="2" t="s">
        <v>1</v>
      </c>
      <c r="G51" s="7">
        <f>285.833333333333/1000</f>
        <v>0.285833333333333</v>
      </c>
      <c r="H51" s="7">
        <f>20.3018882537232/1000</f>
        <v>2.0301888253723199E-2</v>
      </c>
      <c r="J51" s="2" t="s">
        <v>1</v>
      </c>
      <c r="K51" s="7">
        <f>357.5/1000</f>
        <v>0.35749999999999998</v>
      </c>
      <c r="L51" s="7">
        <f>64.9140457322861/1000</f>
        <v>6.4914045732286096E-2</v>
      </c>
    </row>
    <row r="52" spans="1:16" x14ac:dyDescent="0.3">
      <c r="F52" t="s">
        <v>3</v>
      </c>
      <c r="G52" s="7">
        <f>2333.16666666667/1000</f>
        <v>2.3331666666666702</v>
      </c>
      <c r="H52" s="7">
        <f>136.419084686368/1000</f>
        <v>0.13641908468636799</v>
      </c>
      <c r="J52" t="s">
        <v>3</v>
      </c>
      <c r="K52" s="7">
        <f>3249/1000</f>
        <v>3.2490000000000001</v>
      </c>
      <c r="L52" s="7">
        <f>468.011158461467/1000</f>
        <v>0.46801115846146701</v>
      </c>
    </row>
    <row r="54" spans="1:16" x14ac:dyDescent="0.3">
      <c r="J54" t="s">
        <v>54</v>
      </c>
      <c r="K54" t="s">
        <v>67</v>
      </c>
      <c r="L54" t="s">
        <v>63</v>
      </c>
    </row>
    <row r="55" spans="1:16" x14ac:dyDescent="0.3">
      <c r="J55" s="2" t="s">
        <v>0</v>
      </c>
      <c r="K55" s="7">
        <f>432.1/1000</f>
        <v>0.43210000000000004</v>
      </c>
      <c r="L55" s="7">
        <f>72.6726077693649/1000</f>
        <v>7.2672607769364905E-2</v>
      </c>
    </row>
    <row r="56" spans="1:16" x14ac:dyDescent="0.3">
      <c r="J56" s="2" t="s">
        <v>1</v>
      </c>
      <c r="K56" s="7">
        <f>274.333333333333/1000</f>
        <v>0.27433333333333298</v>
      </c>
      <c r="L56" s="7">
        <f>20.4515688069806/1000</f>
        <v>2.04515688069806E-2</v>
      </c>
    </row>
    <row r="57" spans="1:16" x14ac:dyDescent="0.3">
      <c r="J57" t="s">
        <v>3</v>
      </c>
      <c r="K57" s="7">
        <f>2108.5/1000</f>
        <v>2.1084999999999998</v>
      </c>
      <c r="L57" s="7">
        <f>115.229770458853/1000</f>
        <v>0.11522977045885299</v>
      </c>
    </row>
    <row r="60" spans="1:16" x14ac:dyDescent="0.3">
      <c r="A60" t="s">
        <v>55</v>
      </c>
      <c r="B60" s="7" t="s">
        <v>56</v>
      </c>
      <c r="C60" s="7" t="s">
        <v>67</v>
      </c>
      <c r="D60" s="7" t="s">
        <v>63</v>
      </c>
      <c r="F60" s="7" t="s">
        <v>57</v>
      </c>
      <c r="G60" s="7" t="s">
        <v>58</v>
      </c>
      <c r="H60" s="7" t="s">
        <v>67</v>
      </c>
      <c r="I60" s="7" t="s">
        <v>63</v>
      </c>
      <c r="L60" t="s">
        <v>59</v>
      </c>
      <c r="M60" s="7" t="s">
        <v>60</v>
      </c>
      <c r="N60" t="s">
        <v>67</v>
      </c>
      <c r="O60" t="s">
        <v>63</v>
      </c>
    </row>
    <row r="61" spans="1:16" x14ac:dyDescent="0.3">
      <c r="A61" s="7">
        <f xml:space="preserve"> 1094.397/1000</f>
        <v>1.0943969999999998</v>
      </c>
      <c r="B61" s="7">
        <f>1551.876/1000</f>
        <v>1.551876</v>
      </c>
      <c r="C61" s="9">
        <f>AVERAGE(A61:B61)</f>
        <v>1.3231364999999999</v>
      </c>
      <c r="D61" s="7">
        <f>STDEV(A61:B61)</f>
        <v>0.32348650315044136</v>
      </c>
      <c r="E61" t="s">
        <v>0</v>
      </c>
      <c r="F61" s="7">
        <f>749.396/1000</f>
        <v>0.74939599999999995</v>
      </c>
      <c r="G61" s="7">
        <f>993.581/1000</f>
        <v>0.99358100000000005</v>
      </c>
      <c r="H61" s="9">
        <f>AVERAGE(F61:G61)</f>
        <v>0.8714885</v>
      </c>
      <c r="I61" s="8">
        <f>STDEV(F61:G61)</f>
        <v>0.17266486936403772</v>
      </c>
      <c r="J61" t="s">
        <v>0</v>
      </c>
      <c r="L61" s="7">
        <f>486.573333333333/1000</f>
        <v>0.48657333333333297</v>
      </c>
      <c r="M61" s="7">
        <f>432.1/1000</f>
        <v>0.43210000000000004</v>
      </c>
      <c r="N61" s="9">
        <f>AVERAGE(L61:M61)</f>
        <v>0.4593366666666665</v>
      </c>
      <c r="O61" s="8">
        <f>STDEV(L61:M61)</f>
        <v>3.8518463393834912E-2</v>
      </c>
      <c r="P61" t="s">
        <v>0</v>
      </c>
    </row>
    <row r="62" spans="1:16" x14ac:dyDescent="0.3">
      <c r="A62" s="7">
        <f>411.5/1000</f>
        <v>0.41149999999999998</v>
      </c>
      <c r="B62" s="7">
        <f>485.1/1000</f>
        <v>0.48510000000000003</v>
      </c>
      <c r="C62" s="9">
        <f t="shared" ref="C62:C63" si="12">AVERAGE(A62:B62)</f>
        <v>0.44830000000000003</v>
      </c>
      <c r="D62" s="7">
        <f t="shared" ref="D62:D63" si="13">STDEV(A62:B62)</f>
        <v>5.2043059095329934E-2</v>
      </c>
      <c r="E62" t="s">
        <v>1</v>
      </c>
      <c r="F62" s="7">
        <f>319.4/1000</f>
        <v>0.31939999999999996</v>
      </c>
      <c r="G62" s="7">
        <f>357.5/1000</f>
        <v>0.35749999999999998</v>
      </c>
      <c r="H62" s="9">
        <f t="shared" ref="H62:H63" si="14">AVERAGE(F62:G62)</f>
        <v>0.33844999999999997</v>
      </c>
      <c r="I62" s="8">
        <f t="shared" ref="I62:I63" si="15">STDEV(F62:G62)</f>
        <v>2.6940768363207478E-2</v>
      </c>
      <c r="J62" t="s">
        <v>1</v>
      </c>
      <c r="L62" s="7">
        <f>285.833333333333/1000</f>
        <v>0.285833333333333</v>
      </c>
      <c r="M62" s="7">
        <f>274.333333333333/1000</f>
        <v>0.27433333333333298</v>
      </c>
      <c r="N62" s="9">
        <f t="shared" ref="N62:N63" si="16">AVERAGE(L62:M62)</f>
        <v>0.28008333333333302</v>
      </c>
      <c r="O62" s="8">
        <f t="shared" ref="O62:O63" si="17">STDEV(L62:M62)</f>
        <v>8.1317279836453042E-3</v>
      </c>
      <c r="P62" t="s">
        <v>1</v>
      </c>
    </row>
    <row r="63" spans="1:16" x14ac:dyDescent="0.3">
      <c r="A63" s="7">
        <f>3214.3/1000</f>
        <v>3.2143000000000002</v>
      </c>
      <c r="B63" s="7">
        <f>3908.8/1000</f>
        <v>3.9088000000000003</v>
      </c>
      <c r="C63" s="9">
        <f t="shared" si="12"/>
        <v>3.5615500000000004</v>
      </c>
      <c r="D63" s="7">
        <f t="shared" si="13"/>
        <v>0.49108565953405736</v>
      </c>
      <c r="E63" t="s">
        <v>3</v>
      </c>
      <c r="F63" s="7">
        <f>2621.042/1000</f>
        <v>2.6210420000000001</v>
      </c>
      <c r="G63" s="7">
        <f>3249/1000</f>
        <v>3.2490000000000001</v>
      </c>
      <c r="H63" s="9">
        <f t="shared" si="14"/>
        <v>2.9350209999999999</v>
      </c>
      <c r="I63" s="8">
        <f t="shared" si="15"/>
        <v>0.44403336010034644</v>
      </c>
      <c r="J63" t="s">
        <v>3</v>
      </c>
      <c r="L63" s="7">
        <f>2333.16666666667/1000</f>
        <v>2.3331666666666702</v>
      </c>
      <c r="M63" s="7">
        <f>2108.5/1000</f>
        <v>2.1084999999999998</v>
      </c>
      <c r="N63" s="9">
        <f t="shared" si="16"/>
        <v>2.220833333333335</v>
      </c>
      <c r="O63" s="8">
        <f t="shared" si="17"/>
        <v>0.15886332350658028</v>
      </c>
      <c r="P63" t="s">
        <v>3</v>
      </c>
    </row>
    <row r="64" spans="1:16" x14ac:dyDescent="0.3">
      <c r="B64" s="7"/>
      <c r="C64" s="8"/>
      <c r="D64" s="8"/>
      <c r="H64" s="8"/>
      <c r="I64" s="8"/>
      <c r="N64" s="8"/>
      <c r="O64" s="8"/>
    </row>
    <row r="65" spans="1:16" x14ac:dyDescent="0.3">
      <c r="A65" s="7">
        <v>71.573000000000008</v>
      </c>
      <c r="B65" s="7">
        <v>65.246000000000009</v>
      </c>
      <c r="C65" s="9">
        <f>AVERAGE(A65:B65)</f>
        <v>68.409500000000008</v>
      </c>
      <c r="D65" s="8">
        <f>STDEV(A65:B65)</f>
        <v>4.473864604567285</v>
      </c>
      <c r="E65" t="s">
        <v>2</v>
      </c>
      <c r="F65" s="7">
        <v>83.620999999999995</v>
      </c>
      <c r="G65" s="7">
        <v>78.426000000000002</v>
      </c>
      <c r="H65" s="9">
        <f>AVERAGE(F65:G65)</f>
        <v>81.023499999999999</v>
      </c>
      <c r="I65" s="8">
        <f>STDEV(F65:G65)</f>
        <v>3.6734197282641095</v>
      </c>
      <c r="J65" t="s">
        <v>2</v>
      </c>
      <c r="L65" s="7">
        <v>90.063333333333333</v>
      </c>
      <c r="M65" s="7">
        <v>91.345000000000013</v>
      </c>
      <c r="N65" s="9">
        <f>AVERAGE(L65:M65)</f>
        <v>90.70416666666668</v>
      </c>
      <c r="O65" s="8">
        <f>STDEV(L65:M65)</f>
        <v>0.90627519122076816</v>
      </c>
      <c r="P65" t="s">
        <v>2</v>
      </c>
    </row>
    <row r="66" spans="1:16" x14ac:dyDescent="0.3">
      <c r="A66" s="7">
        <v>28.427000000000003</v>
      </c>
      <c r="B66" s="7">
        <v>34.754000000000005</v>
      </c>
      <c r="C66" s="9">
        <f>AVERAGE(A66:B66)</f>
        <v>31.590500000000006</v>
      </c>
      <c r="D66" s="7">
        <f>STDEV(A66:B66)</f>
        <v>4.4738646045672876</v>
      </c>
      <c r="E66" t="s">
        <v>4</v>
      </c>
      <c r="F66" s="7">
        <v>16.379000000000001</v>
      </c>
      <c r="G66" s="7">
        <v>21.61</v>
      </c>
      <c r="H66" s="9">
        <f>AVERAGE(F66:G66)</f>
        <v>18.994500000000002</v>
      </c>
      <c r="I66" s="8">
        <f>STDEV(F66:G66)</f>
        <v>3.6988755723868105</v>
      </c>
      <c r="J66" t="s">
        <v>4</v>
      </c>
      <c r="L66" s="7">
        <v>9.9366666666666656</v>
      </c>
      <c r="M66" s="7">
        <v>8.6549999999999994</v>
      </c>
      <c r="N66" s="9">
        <f>AVERAGE(L66:M66)</f>
        <v>9.2958333333333325</v>
      </c>
      <c r="O66" s="8">
        <f>STDEV(L66:M66)</f>
        <v>0.90627519122075817</v>
      </c>
      <c r="P66" t="s">
        <v>4</v>
      </c>
    </row>
    <row r="67" spans="1:16" x14ac:dyDescent="0.3">
      <c r="B67" s="7"/>
    </row>
    <row r="68" spans="1:16" x14ac:dyDescent="0.3">
      <c r="B6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Sec. I&amp;P</dc:creator>
  <cp:lastModifiedBy>Vaio</cp:lastModifiedBy>
  <dcterms:created xsi:type="dcterms:W3CDTF">2024-04-17T23:08:40Z</dcterms:created>
  <dcterms:modified xsi:type="dcterms:W3CDTF">2024-05-20T15:07:09Z</dcterms:modified>
</cp:coreProperties>
</file>