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q32\Desktop\parking project\2403-parking-lot-pricing\management\"/>
    </mc:Choice>
  </mc:AlternateContent>
  <bookViews>
    <workbookView xWindow="0" yWindow="0" windowWidth="38400" windowHeight="17610"/>
  </bookViews>
  <sheets>
    <sheet name="Panjin" sheetId="6" r:id="rId1"/>
    <sheet name="A13" sheetId="5" r:id="rId2"/>
    <sheet name="General Values" sheetId="4" r:id="rId3"/>
    <sheet name="Sheet1 (2)" sheetId="2" r:id="rId4"/>
    <sheet name="Sheet1" sheetId="1" r:id="rId5"/>
    <sheet name="Sheet1 (3)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6" l="1"/>
  <c r="C12" i="6"/>
  <c r="C14" i="6" s="1"/>
  <c r="C16" i="6" s="1"/>
  <c r="D12" i="6"/>
  <c r="E12" i="6"/>
  <c r="E29" i="6" s="1"/>
  <c r="E30" i="6" s="1"/>
  <c r="E31" i="6" s="1"/>
  <c r="F12" i="6"/>
  <c r="B12" i="6"/>
  <c r="B29" i="6" s="1"/>
  <c r="B30" i="6" s="1"/>
  <c r="B31" i="6" s="1"/>
  <c r="F57" i="6"/>
  <c r="E57" i="6"/>
  <c r="D57" i="6"/>
  <c r="C57" i="6"/>
  <c r="B57" i="6"/>
  <c r="D23" i="6"/>
  <c r="D25" i="6" s="1"/>
  <c r="C23" i="6"/>
  <c r="C25" i="6" s="1"/>
  <c r="M22" i="6"/>
  <c r="L22" i="6"/>
  <c r="K22" i="6"/>
  <c r="M21" i="6"/>
  <c r="D14" i="6"/>
  <c r="D16" i="6" s="1"/>
  <c r="D20" i="6" s="1"/>
  <c r="F29" i="6"/>
  <c r="F30" i="6" s="1"/>
  <c r="F31" i="6" s="1"/>
  <c r="D58" i="6"/>
  <c r="C29" i="6"/>
  <c r="C30" i="6" s="1"/>
  <c r="C31" i="6" s="1"/>
  <c r="B14" i="6" l="1"/>
  <c r="B16" i="6" s="1"/>
  <c r="B23" i="6"/>
  <c r="B25" i="6" s="1"/>
  <c r="C58" i="6"/>
  <c r="E58" i="6"/>
  <c r="E61" i="6" s="1"/>
  <c r="D61" i="6"/>
  <c r="D60" i="6"/>
  <c r="F58" i="6"/>
  <c r="F60" i="6" s="1"/>
  <c r="D29" i="6"/>
  <c r="D30" i="6" s="1"/>
  <c r="D31" i="6" s="1"/>
  <c r="D34" i="6" s="1"/>
  <c r="C17" i="6"/>
  <c r="C20" i="6"/>
  <c r="B35" i="6"/>
  <c r="B38" i="6"/>
  <c r="B41" i="6"/>
  <c r="B36" i="6"/>
  <c r="B42" i="6"/>
  <c r="B44" i="6" s="1"/>
  <c r="B34" i="6"/>
  <c r="B39" i="6"/>
  <c r="B37" i="6"/>
  <c r="B40" i="6"/>
  <c r="F39" i="6"/>
  <c r="F36" i="6"/>
  <c r="F42" i="6"/>
  <c r="F44" i="6" s="1"/>
  <c r="F34" i="6"/>
  <c r="F37" i="6"/>
  <c r="F38" i="6"/>
  <c r="F40" i="6"/>
  <c r="F35" i="6"/>
  <c r="F41" i="6"/>
  <c r="C60" i="6"/>
  <c r="C61" i="6"/>
  <c r="B20" i="6"/>
  <c r="B17" i="6"/>
  <c r="E36" i="6"/>
  <c r="E39" i="6"/>
  <c r="E42" i="6"/>
  <c r="E44" i="6" s="1"/>
  <c r="E34" i="6"/>
  <c r="E37" i="6"/>
  <c r="E41" i="6"/>
  <c r="E40" i="6"/>
  <c r="E35" i="6"/>
  <c r="E38" i="6"/>
  <c r="C38" i="6"/>
  <c r="C37" i="6"/>
  <c r="C41" i="6"/>
  <c r="C36" i="6"/>
  <c r="C39" i="6"/>
  <c r="C35" i="6"/>
  <c r="C42" i="6"/>
  <c r="C44" i="6" s="1"/>
  <c r="C34" i="6"/>
  <c r="C40" i="6"/>
  <c r="B58" i="6"/>
  <c r="E14" i="6"/>
  <c r="E16" i="6" s="1"/>
  <c r="E23" i="6"/>
  <c r="E25" i="6" s="1"/>
  <c r="F14" i="6"/>
  <c r="F16" i="6" s="1"/>
  <c r="D17" i="6"/>
  <c r="F23" i="6"/>
  <c r="F25" i="6" s="1"/>
  <c r="F30" i="5"/>
  <c r="F31" i="5"/>
  <c r="B29" i="5"/>
  <c r="C12" i="5"/>
  <c r="D12" i="5"/>
  <c r="D14" i="5" s="1"/>
  <c r="D16" i="5" s="1"/>
  <c r="D17" i="5" s="1"/>
  <c r="E12" i="5"/>
  <c r="F12" i="5"/>
  <c r="B12" i="5"/>
  <c r="B14" i="5" s="1"/>
  <c r="B30" i="5"/>
  <c r="B31" i="5" s="1"/>
  <c r="F57" i="5"/>
  <c r="E57" i="5"/>
  <c r="D57" i="5"/>
  <c r="C57" i="5"/>
  <c r="C58" i="5" s="1"/>
  <c r="B57" i="5"/>
  <c r="L22" i="5"/>
  <c r="M22" i="5" s="1"/>
  <c r="K22" i="5"/>
  <c r="M21" i="5"/>
  <c r="F29" i="5"/>
  <c r="E29" i="5"/>
  <c r="E30" i="5" s="1"/>
  <c r="E31" i="5" s="1"/>
  <c r="C23" i="5"/>
  <c r="C25" i="5" s="1"/>
  <c r="E60" i="6" l="1"/>
  <c r="D42" i="6"/>
  <c r="D44" i="6" s="1"/>
  <c r="F61" i="6"/>
  <c r="D39" i="6"/>
  <c r="D40" i="6"/>
  <c r="D50" i="6" s="1"/>
  <c r="D36" i="6"/>
  <c r="D46" i="6" s="1"/>
  <c r="D35" i="6"/>
  <c r="D45" i="6" s="1"/>
  <c r="D41" i="6"/>
  <c r="D51" i="6" s="1"/>
  <c r="D37" i="6"/>
  <c r="D38" i="6"/>
  <c r="D48" i="6" s="1"/>
  <c r="F48" i="6"/>
  <c r="F51" i="6"/>
  <c r="F46" i="6"/>
  <c r="F49" i="6"/>
  <c r="F52" i="6"/>
  <c r="F47" i="6"/>
  <c r="F50" i="6"/>
  <c r="F45" i="6"/>
  <c r="E45" i="6"/>
  <c r="E48" i="6"/>
  <c r="E51" i="6"/>
  <c r="E46" i="6"/>
  <c r="E49" i="6"/>
  <c r="E52" i="6"/>
  <c r="E47" i="6"/>
  <c r="E50" i="6"/>
  <c r="C47" i="6"/>
  <c r="C50" i="6"/>
  <c r="C45" i="6"/>
  <c r="C48" i="6"/>
  <c r="C51" i="6"/>
  <c r="C46" i="6"/>
  <c r="C52" i="6"/>
  <c r="C49" i="6"/>
  <c r="D49" i="6"/>
  <c r="D52" i="6"/>
  <c r="B60" i="6"/>
  <c r="B61" i="6"/>
  <c r="F20" i="6"/>
  <c r="B52" i="6"/>
  <c r="B47" i="6"/>
  <c r="B50" i="6"/>
  <c r="B45" i="6"/>
  <c r="B49" i="6"/>
  <c r="B48" i="6"/>
  <c r="B51" i="6"/>
  <c r="B46" i="6"/>
  <c r="E17" i="6"/>
  <c r="E20" i="6"/>
  <c r="D23" i="5"/>
  <c r="D25" i="5" s="1"/>
  <c r="D58" i="5"/>
  <c r="D61" i="5" s="1"/>
  <c r="D60" i="5"/>
  <c r="C29" i="5"/>
  <c r="C30" i="5" s="1"/>
  <c r="C31" i="5" s="1"/>
  <c r="C34" i="5" s="1"/>
  <c r="E23" i="5"/>
  <c r="E25" i="5" s="1"/>
  <c r="D29" i="5"/>
  <c r="D30" i="5" s="1"/>
  <c r="D31" i="5" s="1"/>
  <c r="D35" i="5" s="1"/>
  <c r="E14" i="5"/>
  <c r="E16" i="5" s="1"/>
  <c r="E17" i="5" s="1"/>
  <c r="F58" i="5"/>
  <c r="F61" i="5" s="1"/>
  <c r="B58" i="5"/>
  <c r="B60" i="5" s="1"/>
  <c r="F39" i="5"/>
  <c r="F42" i="5"/>
  <c r="F44" i="5" s="1"/>
  <c r="F34" i="5"/>
  <c r="F37" i="5"/>
  <c r="F40" i="5"/>
  <c r="F35" i="5"/>
  <c r="F38" i="5"/>
  <c r="F41" i="5"/>
  <c r="F36" i="5"/>
  <c r="E36" i="5"/>
  <c r="E39" i="5"/>
  <c r="E42" i="5"/>
  <c r="E44" i="5" s="1"/>
  <c r="E34" i="5"/>
  <c r="E37" i="5"/>
  <c r="E40" i="5"/>
  <c r="E35" i="5"/>
  <c r="E38" i="5"/>
  <c r="E41" i="5"/>
  <c r="C60" i="5"/>
  <c r="C61" i="5"/>
  <c r="C38" i="5"/>
  <c r="C41" i="5"/>
  <c r="B35" i="5"/>
  <c r="B38" i="5"/>
  <c r="B41" i="5"/>
  <c r="B36" i="5"/>
  <c r="B39" i="5"/>
  <c r="B42" i="5"/>
  <c r="B44" i="5" s="1"/>
  <c r="B34" i="5"/>
  <c r="B37" i="5"/>
  <c r="B40" i="5"/>
  <c r="B16" i="5"/>
  <c r="B23" i="5"/>
  <c r="B25" i="5" s="1"/>
  <c r="C14" i="5"/>
  <c r="C16" i="5" s="1"/>
  <c r="D20" i="5"/>
  <c r="E58" i="5"/>
  <c r="F14" i="5"/>
  <c r="F16" i="5" s="1"/>
  <c r="F23" i="5"/>
  <c r="F25" i="5" s="1"/>
  <c r="B57" i="4"/>
  <c r="B12" i="4"/>
  <c r="B61" i="4"/>
  <c r="C61" i="4"/>
  <c r="D61" i="4"/>
  <c r="E61" i="4"/>
  <c r="F61" i="4"/>
  <c r="B58" i="4"/>
  <c r="B60" i="4" s="1"/>
  <c r="C57" i="4"/>
  <c r="C58" i="4" s="1"/>
  <c r="C60" i="4" s="1"/>
  <c r="D57" i="4"/>
  <c r="D58" i="4" s="1"/>
  <c r="D60" i="4" s="1"/>
  <c r="E57" i="4"/>
  <c r="E58" i="4" s="1"/>
  <c r="E60" i="4" s="1"/>
  <c r="F57" i="4"/>
  <c r="F58" i="4" s="1"/>
  <c r="F60" i="4" s="1"/>
  <c r="D47" i="6" l="1"/>
  <c r="D37" i="5"/>
  <c r="D36" i="5"/>
  <c r="D38" i="5"/>
  <c r="D40" i="5"/>
  <c r="C35" i="5"/>
  <c r="C40" i="5"/>
  <c r="C39" i="5"/>
  <c r="D39" i="5"/>
  <c r="C36" i="5"/>
  <c r="F60" i="5"/>
  <c r="C42" i="5"/>
  <c r="C44" i="5" s="1"/>
  <c r="D41" i="5"/>
  <c r="D42" i="5"/>
  <c r="D44" i="5" s="1"/>
  <c r="D46" i="5" s="1"/>
  <c r="D34" i="5"/>
  <c r="D50" i="5"/>
  <c r="D49" i="5"/>
  <c r="E20" i="5"/>
  <c r="C37" i="5"/>
  <c r="B61" i="5"/>
  <c r="B52" i="5"/>
  <c r="B47" i="5"/>
  <c r="B50" i="5"/>
  <c r="B45" i="5"/>
  <c r="B48" i="5"/>
  <c r="B51" i="5"/>
  <c r="B46" i="5"/>
  <c r="B49" i="5"/>
  <c r="E45" i="5"/>
  <c r="E48" i="5"/>
  <c r="E51" i="5"/>
  <c r="E46" i="5"/>
  <c r="E49" i="5"/>
  <c r="E52" i="5"/>
  <c r="E47" i="5"/>
  <c r="E50" i="5"/>
  <c r="F17" i="5"/>
  <c r="F20" i="5"/>
  <c r="B17" i="5"/>
  <c r="B20" i="5"/>
  <c r="E61" i="5"/>
  <c r="E60" i="5"/>
  <c r="F48" i="5"/>
  <c r="F51" i="5"/>
  <c r="F46" i="5"/>
  <c r="F49" i="5"/>
  <c r="F52" i="5"/>
  <c r="F47" i="5"/>
  <c r="F50" i="5"/>
  <c r="F45" i="5"/>
  <c r="C17" i="5"/>
  <c r="C20" i="5"/>
  <c r="M22" i="4"/>
  <c r="M21" i="4"/>
  <c r="L22" i="4"/>
  <c r="K22" i="4"/>
  <c r="B46" i="4"/>
  <c r="C46" i="4"/>
  <c r="D46" i="4"/>
  <c r="E46" i="4"/>
  <c r="F46" i="4"/>
  <c r="B47" i="4"/>
  <c r="C47" i="4"/>
  <c r="D47" i="4"/>
  <c r="E47" i="4"/>
  <c r="F47" i="4"/>
  <c r="B48" i="4"/>
  <c r="C48" i="4"/>
  <c r="D48" i="4"/>
  <c r="E48" i="4"/>
  <c r="F48" i="4"/>
  <c r="B49" i="4"/>
  <c r="C49" i="4"/>
  <c r="D49" i="4"/>
  <c r="E49" i="4"/>
  <c r="F49" i="4"/>
  <c r="B50" i="4"/>
  <c r="C50" i="4"/>
  <c r="D50" i="4"/>
  <c r="E50" i="4"/>
  <c r="F50" i="4"/>
  <c r="B51" i="4"/>
  <c r="C51" i="4"/>
  <c r="D51" i="4"/>
  <c r="E51" i="4"/>
  <c r="F51" i="4"/>
  <c r="B52" i="4"/>
  <c r="C52" i="4"/>
  <c r="D52" i="4"/>
  <c r="E52" i="4"/>
  <c r="F52" i="4"/>
  <c r="C45" i="4"/>
  <c r="D45" i="4"/>
  <c r="E45" i="4"/>
  <c r="F45" i="4"/>
  <c r="B45" i="4"/>
  <c r="C44" i="4"/>
  <c r="D44" i="4"/>
  <c r="E44" i="4"/>
  <c r="F44" i="4"/>
  <c r="B44" i="4"/>
  <c r="C25" i="4"/>
  <c r="D25" i="4"/>
  <c r="E25" i="4"/>
  <c r="F25" i="4"/>
  <c r="B25" i="4"/>
  <c r="C12" i="4"/>
  <c r="C29" i="4" s="1"/>
  <c r="C30" i="4" s="1"/>
  <c r="C31" i="4" s="1"/>
  <c r="D12" i="4"/>
  <c r="D29" i="4" s="1"/>
  <c r="D30" i="4" s="1"/>
  <c r="D31" i="4" s="1"/>
  <c r="E12" i="4"/>
  <c r="E29" i="4" s="1"/>
  <c r="E30" i="4" s="1"/>
  <c r="E31" i="4" s="1"/>
  <c r="F12" i="4"/>
  <c r="F29" i="4" s="1"/>
  <c r="F30" i="4" s="1"/>
  <c r="F31" i="4" s="1"/>
  <c r="B29" i="4"/>
  <c r="B30" i="4" s="1"/>
  <c r="B31" i="4" s="1"/>
  <c r="C50" i="5" l="1"/>
  <c r="C47" i="5"/>
  <c r="C52" i="5"/>
  <c r="C46" i="5"/>
  <c r="C51" i="5"/>
  <c r="C49" i="5"/>
  <c r="C48" i="5"/>
  <c r="C45" i="5"/>
  <c r="D45" i="5"/>
  <c r="D51" i="5"/>
  <c r="D48" i="5"/>
  <c r="D52" i="5"/>
  <c r="D47" i="5"/>
  <c r="B23" i="4"/>
  <c r="F23" i="4"/>
  <c r="E23" i="4"/>
  <c r="D23" i="4"/>
  <c r="C23" i="4"/>
  <c r="B14" i="4"/>
  <c r="B16" i="4" s="1"/>
  <c r="D14" i="4"/>
  <c r="D16" i="4" s="1"/>
  <c r="C14" i="4"/>
  <c r="C16" i="4" s="1"/>
  <c r="F14" i="4"/>
  <c r="F16" i="4" s="1"/>
  <c r="E14" i="4"/>
  <c r="E16" i="4" s="1"/>
  <c r="F34" i="4"/>
  <c r="F36" i="4"/>
  <c r="F37" i="4"/>
  <c r="F39" i="4"/>
  <c r="F41" i="4"/>
  <c r="F35" i="4"/>
  <c r="F38" i="4"/>
  <c r="F40" i="4"/>
  <c r="F42" i="4"/>
  <c r="D34" i="4"/>
  <c r="D37" i="4"/>
  <c r="D39" i="4"/>
  <c r="D41" i="4"/>
  <c r="D35" i="4"/>
  <c r="D36" i="4"/>
  <c r="D38" i="4"/>
  <c r="D40" i="4"/>
  <c r="D42" i="4"/>
  <c r="C36" i="4"/>
  <c r="C38" i="4"/>
  <c r="C40" i="4"/>
  <c r="C42" i="4"/>
  <c r="C37" i="4"/>
  <c r="C39" i="4"/>
  <c r="C41" i="4"/>
  <c r="C35" i="4"/>
  <c r="C34" i="4"/>
  <c r="E34" i="4"/>
  <c r="E36" i="4"/>
  <c r="E38" i="4"/>
  <c r="E40" i="4"/>
  <c r="E42" i="4"/>
  <c r="E37" i="4"/>
  <c r="E39" i="4"/>
  <c r="E41" i="4"/>
  <c r="E35" i="4"/>
  <c r="B39" i="4"/>
  <c r="B36" i="4"/>
  <c r="B40" i="4"/>
  <c r="B41" i="4"/>
  <c r="B35" i="4"/>
  <c r="B34" i="4"/>
  <c r="B37" i="4"/>
  <c r="B38" i="4"/>
  <c r="B42" i="4"/>
  <c r="L19" i="3"/>
  <c r="F24" i="3"/>
  <c r="E24" i="3"/>
  <c r="D24" i="3"/>
  <c r="C24" i="3"/>
  <c r="B24" i="3"/>
  <c r="H19" i="3"/>
  <c r="K19" i="3" s="1"/>
  <c r="H18" i="3"/>
  <c r="K18" i="3" s="1"/>
  <c r="H17" i="3"/>
  <c r="K17" i="3" s="1"/>
  <c r="H14" i="3"/>
  <c r="K14" i="3" s="1"/>
  <c r="H13" i="3"/>
  <c r="K13" i="3" s="1"/>
  <c r="F9" i="3"/>
  <c r="E9" i="3"/>
  <c r="D9" i="3"/>
  <c r="C9" i="3"/>
  <c r="B9" i="3"/>
  <c r="D17" i="4" l="1"/>
  <c r="D20" i="4"/>
  <c r="B17" i="4"/>
  <c r="B20" i="4"/>
  <c r="C17" i="4"/>
  <c r="C20" i="4"/>
  <c r="E17" i="4"/>
  <c r="E20" i="4"/>
  <c r="F20" i="4"/>
  <c r="F17" i="4"/>
  <c r="K21" i="3"/>
  <c r="M19" i="3" s="1"/>
  <c r="K24" i="3"/>
  <c r="E25" i="3" s="1"/>
  <c r="D24" i="2"/>
  <c r="H17" i="2"/>
  <c r="K17" i="2" s="1"/>
  <c r="F24" i="2"/>
  <c r="E24" i="2"/>
  <c r="C24" i="2"/>
  <c r="B24" i="2"/>
  <c r="H19" i="2"/>
  <c r="K19" i="2" s="1"/>
  <c r="H18" i="2"/>
  <c r="K18" i="2" s="1"/>
  <c r="H14" i="2"/>
  <c r="K14" i="2" s="1"/>
  <c r="H13" i="2"/>
  <c r="K13" i="2" s="1"/>
  <c r="F9" i="2"/>
  <c r="E9" i="2"/>
  <c r="D9" i="2"/>
  <c r="C9" i="2"/>
  <c r="B9" i="2"/>
  <c r="F23" i="1"/>
  <c r="E23" i="1"/>
  <c r="C23" i="1"/>
  <c r="D23" i="1"/>
  <c r="B23" i="1"/>
  <c r="C9" i="1"/>
  <c r="D9" i="1"/>
  <c r="E9" i="1"/>
  <c r="F9" i="1"/>
  <c r="B9" i="1"/>
  <c r="H18" i="1"/>
  <c r="K18" i="1" s="1"/>
  <c r="H17" i="1"/>
  <c r="K17" i="1" s="1"/>
  <c r="H14" i="1"/>
  <c r="K14" i="1" s="1"/>
  <c r="H13" i="1"/>
  <c r="K13" i="1" s="1"/>
  <c r="C25" i="3" l="1"/>
  <c r="F25" i="3"/>
  <c r="B25" i="3"/>
  <c r="D25" i="3"/>
  <c r="K24" i="2"/>
  <c r="C25" i="2" s="1"/>
  <c r="K21" i="2"/>
  <c r="K23" i="1"/>
  <c r="K20" i="1"/>
  <c r="D25" i="2" l="1"/>
  <c r="F25" i="2"/>
  <c r="E25" i="2"/>
  <c r="B25" i="2"/>
  <c r="C24" i="1"/>
  <c r="F24" i="1"/>
  <c r="B24" i="1"/>
  <c r="D24" i="1"/>
  <c r="E24" i="1"/>
</calcChain>
</file>

<file path=xl/sharedStrings.xml><?xml version="1.0" encoding="utf-8"?>
<sst xmlns="http://schemas.openxmlformats.org/spreadsheetml/2006/main" count="186" uniqueCount="65">
  <si>
    <t>住宅总建筑面积</t>
  </si>
  <si>
    <t>用地面积</t>
  </si>
  <si>
    <t>楼型</t>
  </si>
  <si>
    <t>A</t>
  </si>
  <si>
    <t>大高</t>
  </si>
  <si>
    <t>小高</t>
  </si>
  <si>
    <t>B</t>
  </si>
  <si>
    <t>C</t>
  </si>
  <si>
    <t>D</t>
  </si>
  <si>
    <t>总户数</t>
  </si>
  <si>
    <t>总面积</t>
  </si>
  <si>
    <t>楼栋</t>
  </si>
  <si>
    <t>单价</t>
  </si>
  <si>
    <t>套总价</t>
  </si>
  <si>
    <t>户数</t>
  </si>
  <si>
    <t>户数比</t>
  </si>
  <si>
    <t>E</t>
  </si>
  <si>
    <t>55*18</t>
  </si>
  <si>
    <t>Customer Income And Time Value Analysis</t>
  </si>
  <si>
    <t>BaseNumber</t>
  </si>
  <si>
    <t>Level</t>
  </si>
  <si>
    <t>ZeroValueDistance</t>
  </si>
  <si>
    <t>yearlyMinutes</t>
  </si>
  <si>
    <t>MinuteValue</t>
  </si>
  <si>
    <t>yearlyTravels</t>
  </si>
  <si>
    <t>MeterValue</t>
  </si>
  <si>
    <t>CapRate</t>
  </si>
  <si>
    <t>AssetValuePerMeter</t>
  </si>
  <si>
    <t>Loss</t>
  </si>
  <si>
    <t>HousingIncomeRate</t>
  </si>
  <si>
    <t>HousingExpenseRate</t>
  </si>
  <si>
    <t>YearlyHousingExpenses</t>
  </si>
  <si>
    <t>HousingConsumptionYear</t>
  </si>
  <si>
    <t>surviving</t>
  </si>
  <si>
    <t>modest</t>
  </si>
  <si>
    <t>comfortable</t>
  </si>
  <si>
    <t>affluent</t>
  </si>
  <si>
    <t>wealthy</t>
  </si>
  <si>
    <t>ExpectedHousingValue</t>
  </si>
  <si>
    <t>UnitSize</t>
  </si>
  <si>
    <t>刚需</t>
  </si>
  <si>
    <t>首置</t>
  </si>
  <si>
    <t>首改</t>
  </si>
  <si>
    <t>再改</t>
  </si>
  <si>
    <t>高改</t>
  </si>
  <si>
    <t>TransportationExpenseRate</t>
  </si>
  <si>
    <t>YearlyTransportationExpenses</t>
  </si>
  <si>
    <t>VehicleValue</t>
  </si>
  <si>
    <t>VehicleBaseExpense</t>
  </si>
  <si>
    <t>GuessedCarOwnership</t>
  </si>
  <si>
    <t>PriceCap</t>
  </si>
  <si>
    <t>YearlyIncome(10,000CNY = 1.4K USD)</t>
  </si>
  <si>
    <t>Pricing(per square meter)</t>
  </si>
  <si>
    <t>Factor</t>
  </si>
  <si>
    <t>Base</t>
  </si>
  <si>
    <t>MonthlyTransExpenses</t>
  </si>
  <si>
    <t>BasePercent</t>
  </si>
  <si>
    <t>Ownership</t>
  </si>
  <si>
    <t>Surplus</t>
  </si>
  <si>
    <t>TransExpensesToIncomeRate</t>
  </si>
  <si>
    <t>130四居</t>
  </si>
  <si>
    <t>洋房</t>
  </si>
  <si>
    <t>11层小高</t>
  </si>
  <si>
    <t>BaseIncomeNumber</t>
  </si>
  <si>
    <t>ExponentBase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</si>
</sst>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0.0%"/>
    <numFmt numFmtId="166" formatCode="0.0"/>
    <numFmt numFmtId="167" formatCode="_ * #,##0_ ;_ * \-#,##0_ ;_ * &quot;-&quot;??_ ;_ @_ "/>
  </numFmts>
  <fonts count="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1" fontId="0" fillId="0" borderId="2" xfId="0" applyNumberFormat="1" applyBorder="1"/>
    <xf numFmtId="0" fontId="0" fillId="0" borderId="3" xfId="0" applyBorder="1"/>
    <xf numFmtId="0" fontId="0" fillId="0" borderId="0" xfId="0" applyBorder="1"/>
    <xf numFmtId="0" fontId="2" fillId="0" borderId="1" xfId="0" applyFont="1" applyBorder="1"/>
    <xf numFmtId="9" fontId="0" fillId="0" borderId="0" xfId="1" applyNumberFormat="1" applyFont="1"/>
    <xf numFmtId="165" fontId="0" fillId="0" borderId="0" xfId="1" applyNumberFormat="1" applyFont="1"/>
    <xf numFmtId="0" fontId="0" fillId="2" borderId="1" xfId="0" applyFill="1" applyBorder="1"/>
    <xf numFmtId="0" fontId="0" fillId="3" borderId="1" xfId="0" applyFill="1" applyBorder="1"/>
    <xf numFmtId="1" fontId="0" fillId="3" borderId="1" xfId="0" applyNumberFormat="1" applyFill="1" applyBorder="1"/>
    <xf numFmtId="9" fontId="0" fillId="0" borderId="0" xfId="0" applyNumberFormat="1"/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0" xfId="0" applyFont="1"/>
    <xf numFmtId="166" fontId="5" fillId="4" borderId="0" xfId="0" applyNumberFormat="1" applyFont="1" applyFill="1"/>
    <xf numFmtId="0" fontId="5" fillId="0" borderId="1" xfId="0" applyFont="1" applyBorder="1"/>
    <xf numFmtId="9" fontId="5" fillId="0" borderId="1" xfId="0" applyNumberFormat="1" applyFont="1" applyBorder="1"/>
    <xf numFmtId="1" fontId="5" fillId="0" borderId="1" xfId="0" applyNumberFormat="1" applyFont="1" applyBorder="1"/>
    <xf numFmtId="0" fontId="5" fillId="0" borderId="0" xfId="0" applyFont="1"/>
    <xf numFmtId="0" fontId="5" fillId="5" borderId="0" xfId="0" applyFont="1" applyFill="1"/>
    <xf numFmtId="167" fontId="5" fillId="0" borderId="1" xfId="2" applyNumberFormat="1" applyFont="1" applyBorder="1"/>
    <xf numFmtId="167" fontId="5" fillId="0" borderId="0" xfId="2" applyNumberFormat="1" applyFont="1"/>
    <xf numFmtId="167" fontId="4" fillId="0" borderId="1" xfId="2" applyNumberFormat="1" applyFont="1" applyBorder="1"/>
    <xf numFmtId="1" fontId="0" fillId="0" borderId="0" xfId="0" applyNumberFormat="1"/>
    <xf numFmtId="9" fontId="0" fillId="0" borderId="0" xfId="1" applyFont="1"/>
    <xf numFmtId="167" fontId="0" fillId="0" borderId="0" xfId="2" applyNumberFormat="1" applyFont="1"/>
    <xf numFmtId="166" fontId="5" fillId="0" borderId="1" xfId="0" applyNumberFormat="1" applyFont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千位分隔" xfId="2" builtinId="3"/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workbookViewId="0">
      <selection activeCell="J29" sqref="J29"/>
    </sheetView>
  </sheetViews>
  <sheetFormatPr defaultRowHeight="15"/>
  <cols>
    <col min="1" max="1" width="39.7109375" bestFit="1" customWidth="1"/>
    <col min="2" max="6" width="12" customWidth="1"/>
    <col min="9" max="9" width="12.140625" bestFit="1" customWidth="1"/>
  </cols>
  <sheetData>
    <row r="1" spans="1:6">
      <c r="A1" s="16" t="s">
        <v>18</v>
      </c>
    </row>
    <row r="2" spans="1:6">
      <c r="A2" t="s">
        <v>64</v>
      </c>
      <c r="B2">
        <v>1.5</v>
      </c>
    </row>
    <row r="3" spans="1:6">
      <c r="A3" s="1" t="s">
        <v>63</v>
      </c>
      <c r="B3" s="1">
        <v>8</v>
      </c>
    </row>
    <row r="4" spans="1:6">
      <c r="A4" s="1" t="s">
        <v>21</v>
      </c>
      <c r="B4" s="1">
        <v>400</v>
      </c>
    </row>
    <row r="5" spans="1:6">
      <c r="A5" s="1" t="s">
        <v>22</v>
      </c>
      <c r="B5" s="1">
        <v>120000</v>
      </c>
    </row>
    <row r="6" spans="1:6">
      <c r="A6" s="1" t="s">
        <v>24</v>
      </c>
      <c r="B6" s="1">
        <v>600</v>
      </c>
    </row>
    <row r="7" spans="1:6">
      <c r="A7" s="1" t="s">
        <v>26</v>
      </c>
      <c r="B7" s="1">
        <v>25</v>
      </c>
    </row>
    <row r="9" spans="1:6">
      <c r="A9" s="13" t="s">
        <v>20</v>
      </c>
      <c r="B9" s="14">
        <v>0</v>
      </c>
      <c r="C9" s="14">
        <v>1</v>
      </c>
      <c r="D9" s="14">
        <v>2</v>
      </c>
      <c r="E9" s="14">
        <v>3</v>
      </c>
      <c r="F9" s="14">
        <v>4</v>
      </c>
    </row>
    <row r="10" spans="1:6">
      <c r="A10" s="13"/>
      <c r="B10" s="15" t="s">
        <v>33</v>
      </c>
      <c r="C10" s="15" t="s">
        <v>34</v>
      </c>
      <c r="D10" s="15" t="s">
        <v>35</v>
      </c>
      <c r="E10" s="15" t="s">
        <v>36</v>
      </c>
      <c r="F10" s="15" t="s">
        <v>37</v>
      </c>
    </row>
    <row r="11" spans="1:6">
      <c r="A11" s="13"/>
      <c r="B11" s="13"/>
      <c r="C11" s="13"/>
      <c r="D11" s="13">
        <v>125</v>
      </c>
      <c r="E11" s="13">
        <v>140</v>
      </c>
      <c r="F11" s="13">
        <v>165</v>
      </c>
    </row>
    <row r="12" spans="1:6">
      <c r="A12" s="17" t="s">
        <v>51</v>
      </c>
      <c r="B12" s="17">
        <f>$B$3*$B$2^B9</f>
        <v>8</v>
      </c>
      <c r="C12" s="17">
        <f t="shared" ref="C12:F12" si="0">$B$3*$B$2^C9</f>
        <v>12</v>
      </c>
      <c r="D12" s="17">
        <f t="shared" si="0"/>
        <v>18</v>
      </c>
      <c r="E12" s="17">
        <f t="shared" si="0"/>
        <v>27</v>
      </c>
      <c r="F12" s="17">
        <f t="shared" si="0"/>
        <v>40.5</v>
      </c>
    </row>
    <row r="13" spans="1:6">
      <c r="A13" s="18" t="s">
        <v>30</v>
      </c>
      <c r="B13" s="19">
        <v>0.4</v>
      </c>
      <c r="C13" s="19">
        <v>0.35</v>
      </c>
      <c r="D13" s="19">
        <v>0.28000000000000003</v>
      </c>
      <c r="E13" s="19">
        <v>0.24</v>
      </c>
      <c r="F13" s="19">
        <v>0.22</v>
      </c>
    </row>
    <row r="14" spans="1:6">
      <c r="A14" s="18" t="s">
        <v>31</v>
      </c>
      <c r="B14" s="29">
        <f>B12*B13</f>
        <v>3.2</v>
      </c>
      <c r="C14" s="29">
        <f>C12*C13</f>
        <v>4.1999999999999993</v>
      </c>
      <c r="D14" s="29">
        <f>D12*D13</f>
        <v>5.0400000000000009</v>
      </c>
      <c r="E14" s="29">
        <f>E12*E13</f>
        <v>6.4799999999999995</v>
      </c>
      <c r="F14" s="29">
        <f>F12*F13</f>
        <v>8.91</v>
      </c>
    </row>
    <row r="15" spans="1:6">
      <c r="A15" s="18" t="s">
        <v>32</v>
      </c>
      <c r="B15" s="18">
        <v>16</v>
      </c>
      <c r="C15" s="18">
        <v>16</v>
      </c>
      <c r="D15" s="18">
        <v>16</v>
      </c>
      <c r="E15" s="18">
        <v>15</v>
      </c>
      <c r="F15" s="18">
        <v>14</v>
      </c>
    </row>
    <row r="16" spans="1:6">
      <c r="A16" s="18" t="s">
        <v>38</v>
      </c>
      <c r="B16" s="29">
        <f>B15*B14</f>
        <v>51.2</v>
      </c>
      <c r="C16" s="29">
        <f>C15*C14</f>
        <v>67.199999999999989</v>
      </c>
      <c r="D16" s="29">
        <f>D15*D14</f>
        <v>80.640000000000015</v>
      </c>
      <c r="E16" s="29">
        <f>E15*E14</f>
        <v>97.199999999999989</v>
      </c>
      <c r="F16" s="29">
        <f>F15*F14</f>
        <v>124.74000000000001</v>
      </c>
    </row>
    <row r="17" spans="1:13">
      <c r="A17" s="18" t="s">
        <v>29</v>
      </c>
      <c r="B17" s="18">
        <f>B16/B12</f>
        <v>6.4</v>
      </c>
      <c r="C17" s="18">
        <f>C16/C12</f>
        <v>5.5999999999999988</v>
      </c>
      <c r="D17" s="18">
        <f>D16/D12</f>
        <v>4.4800000000000004</v>
      </c>
      <c r="E17" s="18">
        <f>E16/E12</f>
        <v>3.5999999999999996</v>
      </c>
      <c r="F17" s="18">
        <f>F16/F12</f>
        <v>3.08</v>
      </c>
    </row>
    <row r="18" spans="1:13">
      <c r="A18" s="18"/>
      <c r="B18" s="18"/>
      <c r="C18" s="18"/>
      <c r="D18" s="18"/>
      <c r="E18" s="18"/>
      <c r="F18" s="18"/>
    </row>
    <row r="19" spans="1:13">
      <c r="A19" s="18" t="s">
        <v>52</v>
      </c>
      <c r="B19" s="18">
        <v>5000</v>
      </c>
      <c r="C19" s="18">
        <v>5300</v>
      </c>
      <c r="D19" s="18">
        <v>6500</v>
      </c>
      <c r="E19" s="18">
        <v>7000</v>
      </c>
      <c r="F19" s="18">
        <v>7500</v>
      </c>
    </row>
    <row r="20" spans="1:13">
      <c r="A20" s="18" t="s">
        <v>39</v>
      </c>
      <c r="B20" s="20">
        <f>B16*10000/B19</f>
        <v>102.4</v>
      </c>
      <c r="C20" s="20">
        <f t="shared" ref="C20:F20" si="1">C16*10000/C19</f>
        <v>126.79245283018865</v>
      </c>
      <c r="D20" s="20">
        <f t="shared" si="1"/>
        <v>124.06153846153848</v>
      </c>
      <c r="E20" s="20">
        <f t="shared" si="1"/>
        <v>138.85714285714283</v>
      </c>
      <c r="F20" s="20">
        <f t="shared" si="1"/>
        <v>166.32</v>
      </c>
      <c r="K20" s="12">
        <v>0.8</v>
      </c>
      <c r="L20" s="12">
        <v>1.2</v>
      </c>
    </row>
    <row r="21" spans="1:13">
      <c r="A21" s="18"/>
      <c r="B21" s="18"/>
      <c r="C21" s="18"/>
      <c r="D21" s="18"/>
      <c r="E21" s="18"/>
      <c r="F21" s="18"/>
      <c r="K21">
        <v>54</v>
      </c>
      <c r="L21">
        <v>36</v>
      </c>
      <c r="M21">
        <f>K21+L21</f>
        <v>90</v>
      </c>
    </row>
    <row r="22" spans="1:13">
      <c r="A22" s="18" t="s">
        <v>45</v>
      </c>
      <c r="B22" s="19">
        <v>0.1</v>
      </c>
      <c r="C22" s="19">
        <v>0.11</v>
      </c>
      <c r="D22" s="19">
        <v>0.12</v>
      </c>
      <c r="E22" s="19">
        <v>0.11</v>
      </c>
      <c r="F22" s="19">
        <v>0.1</v>
      </c>
      <c r="K22">
        <f>K20*K21</f>
        <v>43.2</v>
      </c>
      <c r="L22">
        <f>L20*L21</f>
        <v>43.199999999999996</v>
      </c>
      <c r="M22">
        <f>K22+L22</f>
        <v>86.4</v>
      </c>
    </row>
    <row r="23" spans="1:13">
      <c r="A23" s="18" t="s">
        <v>46</v>
      </c>
      <c r="B23" s="18">
        <f>B12*B22*10000</f>
        <v>8000</v>
      </c>
      <c r="C23" s="18">
        <f t="shared" ref="C23:F23" si="2">C12*C22*10000</f>
        <v>13200</v>
      </c>
      <c r="D23" s="18">
        <f t="shared" si="2"/>
        <v>21600</v>
      </c>
      <c r="E23" s="18">
        <f t="shared" si="2"/>
        <v>29700.000000000004</v>
      </c>
      <c r="F23" s="18">
        <f t="shared" si="2"/>
        <v>40500</v>
      </c>
    </row>
    <row r="24" spans="1:13">
      <c r="A24" s="18" t="s">
        <v>48</v>
      </c>
      <c r="B24" s="18">
        <v>9000</v>
      </c>
      <c r="C24" s="18">
        <v>9500</v>
      </c>
      <c r="D24" s="18">
        <v>10000</v>
      </c>
      <c r="E24" s="18">
        <v>11000</v>
      </c>
      <c r="F24" s="18">
        <v>12000</v>
      </c>
    </row>
    <row r="25" spans="1:13">
      <c r="A25" s="18" t="s">
        <v>47</v>
      </c>
      <c r="B25" s="18">
        <f>(B23-B24)*10</f>
        <v>-10000</v>
      </c>
      <c r="C25" s="18">
        <f t="shared" ref="C25:F25" si="3">(C23-C24)*10</f>
        <v>37000</v>
      </c>
      <c r="D25" s="18">
        <f t="shared" si="3"/>
        <v>116000</v>
      </c>
      <c r="E25" s="18">
        <f t="shared" si="3"/>
        <v>187000.00000000003</v>
      </c>
      <c r="F25" s="18">
        <f t="shared" si="3"/>
        <v>285000</v>
      </c>
    </row>
    <row r="26" spans="1:13">
      <c r="A26" s="18"/>
      <c r="B26" s="18"/>
      <c r="C26" s="18"/>
      <c r="D26" s="18"/>
      <c r="E26" s="18"/>
      <c r="F26" s="18"/>
    </row>
    <row r="27" spans="1:13">
      <c r="A27" s="18" t="s">
        <v>49</v>
      </c>
      <c r="B27" s="19">
        <v>0.2</v>
      </c>
      <c r="C27" s="19">
        <v>0.5</v>
      </c>
      <c r="D27" s="19">
        <v>0.8</v>
      </c>
      <c r="E27" s="19">
        <v>1.2</v>
      </c>
      <c r="F27" s="19">
        <v>1.8</v>
      </c>
    </row>
    <row r="28" spans="1:13">
      <c r="A28" s="18"/>
      <c r="B28" s="18"/>
      <c r="C28" s="18"/>
      <c r="D28" s="18"/>
      <c r="E28" s="18"/>
      <c r="F28" s="18"/>
    </row>
    <row r="29" spans="1:13">
      <c r="A29" s="18" t="s">
        <v>23</v>
      </c>
      <c r="B29" s="29">
        <f>B12*10000/$B$5</f>
        <v>0.66666666666666663</v>
      </c>
      <c r="C29" s="29">
        <f>C12*10000/$B$5</f>
        <v>1</v>
      </c>
      <c r="D29" s="29">
        <f>D12*10000/$B$5</f>
        <v>1.5</v>
      </c>
      <c r="E29" s="29">
        <f>E12*10000/$B$5</f>
        <v>2.25</v>
      </c>
      <c r="F29" s="29">
        <f>F12*10000/$B$5</f>
        <v>3.375</v>
      </c>
    </row>
    <row r="30" spans="1:13">
      <c r="A30" s="18" t="s">
        <v>25</v>
      </c>
      <c r="B30" s="29">
        <f>B29*$B$6/80</f>
        <v>5</v>
      </c>
      <c r="C30" s="29">
        <f t="shared" ref="C30:E30" si="4">C29*$B$6/80</f>
        <v>7.5</v>
      </c>
      <c r="D30" s="29">
        <f t="shared" si="4"/>
        <v>11.25</v>
      </c>
      <c r="E30" s="29">
        <f t="shared" si="4"/>
        <v>16.875</v>
      </c>
      <c r="F30" s="29">
        <f>F29*$B$6/80</f>
        <v>25.3125</v>
      </c>
    </row>
    <row r="31" spans="1:13">
      <c r="A31" s="18" t="s">
        <v>27</v>
      </c>
      <c r="B31" s="29">
        <f>B30*$B$7</f>
        <v>125</v>
      </c>
      <c r="C31" s="29">
        <f t="shared" ref="C31:E31" si="5">C30*$B$7</f>
        <v>187.5</v>
      </c>
      <c r="D31" s="29">
        <f t="shared" si="5"/>
        <v>281.25</v>
      </c>
      <c r="E31" s="29">
        <f t="shared" si="5"/>
        <v>421.875</v>
      </c>
      <c r="F31" s="29">
        <f>F30*$B$7</f>
        <v>632.8125</v>
      </c>
    </row>
    <row r="32" spans="1:13">
      <c r="A32" s="21"/>
      <c r="B32" s="21"/>
      <c r="C32" s="21"/>
      <c r="D32" s="21"/>
      <c r="E32" s="21"/>
      <c r="F32" s="21"/>
    </row>
    <row r="33" spans="1:6">
      <c r="A33" s="22" t="s">
        <v>28</v>
      </c>
      <c r="B33" s="21"/>
      <c r="C33" s="21"/>
      <c r="D33" s="21"/>
      <c r="E33" s="21"/>
      <c r="F33" s="21"/>
    </row>
    <row r="34" spans="1:6">
      <c r="A34" s="18">
        <v>0</v>
      </c>
      <c r="B34" s="18">
        <f t="shared" ref="B34:F42" si="6">B$31*$A34</f>
        <v>0</v>
      </c>
      <c r="C34" s="18">
        <f t="shared" si="6"/>
        <v>0</v>
      </c>
      <c r="D34" s="18">
        <f t="shared" si="6"/>
        <v>0</v>
      </c>
      <c r="E34" s="18">
        <f t="shared" si="6"/>
        <v>0</v>
      </c>
      <c r="F34" s="18">
        <f t="shared" si="6"/>
        <v>0</v>
      </c>
    </row>
    <row r="35" spans="1:6">
      <c r="A35" s="18">
        <v>50</v>
      </c>
      <c r="B35" s="23">
        <f t="shared" si="6"/>
        <v>6250</v>
      </c>
      <c r="C35" s="23">
        <f t="shared" si="6"/>
        <v>9375</v>
      </c>
      <c r="D35" s="23">
        <f t="shared" si="6"/>
        <v>14062.5</v>
      </c>
      <c r="E35" s="23">
        <f t="shared" si="6"/>
        <v>21093.75</v>
      </c>
      <c r="F35" s="23">
        <f t="shared" si="6"/>
        <v>31640.625</v>
      </c>
    </row>
    <row r="36" spans="1:6">
      <c r="A36" s="18">
        <v>100</v>
      </c>
      <c r="B36" s="23">
        <f t="shared" si="6"/>
        <v>12500</v>
      </c>
      <c r="C36" s="23">
        <f t="shared" si="6"/>
        <v>18750</v>
      </c>
      <c r="D36" s="23">
        <f t="shared" si="6"/>
        <v>28125</v>
      </c>
      <c r="E36" s="23">
        <f t="shared" si="6"/>
        <v>42187.5</v>
      </c>
      <c r="F36" s="23">
        <f t="shared" si="6"/>
        <v>63281.25</v>
      </c>
    </row>
    <row r="37" spans="1:6">
      <c r="A37" s="18">
        <v>150</v>
      </c>
      <c r="B37" s="23">
        <f t="shared" si="6"/>
        <v>18750</v>
      </c>
      <c r="C37" s="23">
        <f t="shared" si="6"/>
        <v>28125</v>
      </c>
      <c r="D37" s="23">
        <f t="shared" si="6"/>
        <v>42187.5</v>
      </c>
      <c r="E37" s="23">
        <f t="shared" si="6"/>
        <v>63281.25</v>
      </c>
      <c r="F37" s="23">
        <f t="shared" si="6"/>
        <v>94921.875</v>
      </c>
    </row>
    <row r="38" spans="1:6">
      <c r="A38" s="18">
        <v>200</v>
      </c>
      <c r="B38" s="23">
        <f t="shared" si="6"/>
        <v>25000</v>
      </c>
      <c r="C38" s="23">
        <f t="shared" si="6"/>
        <v>37500</v>
      </c>
      <c r="D38" s="23">
        <f t="shared" si="6"/>
        <v>56250</v>
      </c>
      <c r="E38" s="23">
        <f t="shared" si="6"/>
        <v>84375</v>
      </c>
      <c r="F38" s="23">
        <f t="shared" si="6"/>
        <v>126562.5</v>
      </c>
    </row>
    <row r="39" spans="1:6">
      <c r="A39" s="18">
        <v>250</v>
      </c>
      <c r="B39" s="23">
        <f t="shared" si="6"/>
        <v>31250</v>
      </c>
      <c r="C39" s="23">
        <f t="shared" si="6"/>
        <v>46875</v>
      </c>
      <c r="D39" s="23">
        <f t="shared" si="6"/>
        <v>70312.5</v>
      </c>
      <c r="E39" s="23">
        <f t="shared" si="6"/>
        <v>105468.75</v>
      </c>
      <c r="F39" s="23">
        <f t="shared" si="6"/>
        <v>158203.125</v>
      </c>
    </row>
    <row r="40" spans="1:6">
      <c r="A40" s="18">
        <v>300</v>
      </c>
      <c r="B40" s="23">
        <f t="shared" si="6"/>
        <v>37500</v>
      </c>
      <c r="C40" s="23">
        <f t="shared" si="6"/>
        <v>56250</v>
      </c>
      <c r="D40" s="23">
        <f t="shared" si="6"/>
        <v>84375</v>
      </c>
      <c r="E40" s="23">
        <f t="shared" si="6"/>
        <v>126562.5</v>
      </c>
      <c r="F40" s="23">
        <f t="shared" si="6"/>
        <v>189843.75</v>
      </c>
    </row>
    <row r="41" spans="1:6">
      <c r="A41" s="18">
        <v>350</v>
      </c>
      <c r="B41" s="23">
        <f t="shared" si="6"/>
        <v>43750</v>
      </c>
      <c r="C41" s="23">
        <f t="shared" si="6"/>
        <v>65625</v>
      </c>
      <c r="D41" s="23">
        <f t="shared" si="6"/>
        <v>98437.5</v>
      </c>
      <c r="E41" s="23">
        <f t="shared" si="6"/>
        <v>147656.25</v>
      </c>
      <c r="F41" s="23">
        <f t="shared" si="6"/>
        <v>221484.375</v>
      </c>
    </row>
    <row r="42" spans="1:6">
      <c r="A42" s="18">
        <v>400</v>
      </c>
      <c r="B42" s="23">
        <f t="shared" si="6"/>
        <v>50000</v>
      </c>
      <c r="C42" s="23">
        <f t="shared" si="6"/>
        <v>75000</v>
      </c>
      <c r="D42" s="23">
        <f t="shared" si="6"/>
        <v>112500</v>
      </c>
      <c r="E42" s="23">
        <f t="shared" si="6"/>
        <v>168750</v>
      </c>
      <c r="F42" s="23">
        <f t="shared" si="6"/>
        <v>253125</v>
      </c>
    </row>
    <row r="43" spans="1:6">
      <c r="A43" s="22" t="s">
        <v>50</v>
      </c>
      <c r="B43" s="24"/>
      <c r="C43" s="24"/>
      <c r="D43" s="24"/>
      <c r="E43" s="24"/>
      <c r="F43" s="24"/>
    </row>
    <row r="44" spans="1:6">
      <c r="A44" s="18">
        <v>0</v>
      </c>
      <c r="B44" s="23">
        <f>B42</f>
        <v>50000</v>
      </c>
      <c r="C44" s="25">
        <f t="shared" ref="C44:F44" si="7">C42</f>
        <v>75000</v>
      </c>
      <c r="D44" s="25">
        <f t="shared" si="7"/>
        <v>112500</v>
      </c>
      <c r="E44" s="25">
        <f t="shared" si="7"/>
        <v>168750</v>
      </c>
      <c r="F44" s="23">
        <f t="shared" si="7"/>
        <v>253125</v>
      </c>
    </row>
    <row r="45" spans="1:6">
      <c r="A45" s="18">
        <v>50</v>
      </c>
      <c r="B45" s="23">
        <f>B$44-B35</f>
        <v>43750</v>
      </c>
      <c r="C45" s="25">
        <f t="shared" ref="C45:F45" si="8">C$44-C35</f>
        <v>65625</v>
      </c>
      <c r="D45" s="25">
        <f t="shared" si="8"/>
        <v>98437.5</v>
      </c>
      <c r="E45" s="25">
        <f t="shared" si="8"/>
        <v>147656.25</v>
      </c>
      <c r="F45" s="23">
        <f t="shared" si="8"/>
        <v>221484.375</v>
      </c>
    </row>
    <row r="46" spans="1:6">
      <c r="A46" s="18">
        <v>100</v>
      </c>
      <c r="B46" s="23">
        <f t="shared" ref="B46:F52" si="9">B$44-B36</f>
        <v>37500</v>
      </c>
      <c r="C46" s="25">
        <f t="shared" si="9"/>
        <v>56250</v>
      </c>
      <c r="D46" s="25">
        <f t="shared" si="9"/>
        <v>84375</v>
      </c>
      <c r="E46" s="25">
        <f t="shared" si="9"/>
        <v>126562.5</v>
      </c>
      <c r="F46" s="23">
        <f t="shared" si="9"/>
        <v>189843.75</v>
      </c>
    </row>
    <row r="47" spans="1:6">
      <c r="A47" s="18">
        <v>150</v>
      </c>
      <c r="B47" s="23">
        <f t="shared" si="9"/>
        <v>31250</v>
      </c>
      <c r="C47" s="23">
        <f t="shared" si="9"/>
        <v>46875</v>
      </c>
      <c r="D47" s="23">
        <f t="shared" si="9"/>
        <v>70312.5</v>
      </c>
      <c r="E47" s="23">
        <f t="shared" si="9"/>
        <v>105468.75</v>
      </c>
      <c r="F47" s="23">
        <f t="shared" si="9"/>
        <v>158203.125</v>
      </c>
    </row>
    <row r="48" spans="1:6">
      <c r="A48" s="18">
        <v>200</v>
      </c>
      <c r="B48" s="23">
        <f t="shared" si="9"/>
        <v>25000</v>
      </c>
      <c r="C48" s="23">
        <f t="shared" si="9"/>
        <v>37500</v>
      </c>
      <c r="D48" s="23">
        <f t="shared" si="9"/>
        <v>56250</v>
      </c>
      <c r="E48" s="23">
        <f t="shared" si="9"/>
        <v>84375</v>
      </c>
      <c r="F48" s="23">
        <f t="shared" si="9"/>
        <v>126562.5</v>
      </c>
    </row>
    <row r="49" spans="1:9">
      <c r="A49" s="18">
        <v>250</v>
      </c>
      <c r="B49" s="23">
        <f t="shared" si="9"/>
        <v>18750</v>
      </c>
      <c r="C49" s="23">
        <f t="shared" si="9"/>
        <v>28125</v>
      </c>
      <c r="D49" s="23">
        <f t="shared" si="9"/>
        <v>42187.5</v>
      </c>
      <c r="E49" s="23">
        <f t="shared" si="9"/>
        <v>63281.25</v>
      </c>
      <c r="F49" s="23">
        <f t="shared" si="9"/>
        <v>94921.875</v>
      </c>
    </row>
    <row r="50" spans="1:9">
      <c r="A50" s="18">
        <v>300</v>
      </c>
      <c r="B50" s="23">
        <f t="shared" si="9"/>
        <v>12500</v>
      </c>
      <c r="C50" s="23">
        <f t="shared" si="9"/>
        <v>18750</v>
      </c>
      <c r="D50" s="23">
        <f t="shared" si="9"/>
        <v>28125</v>
      </c>
      <c r="E50" s="23">
        <f t="shared" si="9"/>
        <v>42187.5</v>
      </c>
      <c r="F50" s="23">
        <f t="shared" si="9"/>
        <v>63281.25</v>
      </c>
    </row>
    <row r="51" spans="1:9">
      <c r="A51" s="18">
        <v>350</v>
      </c>
      <c r="B51" s="23">
        <f t="shared" si="9"/>
        <v>6250</v>
      </c>
      <c r="C51" s="23">
        <f t="shared" si="9"/>
        <v>9375</v>
      </c>
      <c r="D51" s="23">
        <f t="shared" si="9"/>
        <v>14062.5</v>
      </c>
      <c r="E51" s="23">
        <f t="shared" si="9"/>
        <v>21093.75</v>
      </c>
      <c r="F51" s="23">
        <f t="shared" si="9"/>
        <v>31640.625</v>
      </c>
    </row>
    <row r="52" spans="1:9">
      <c r="A52" s="18">
        <v>400</v>
      </c>
      <c r="B52" s="23">
        <f t="shared" si="9"/>
        <v>0</v>
      </c>
      <c r="C52" s="23">
        <f t="shared" si="9"/>
        <v>0</v>
      </c>
      <c r="D52" s="23">
        <f t="shared" si="9"/>
        <v>0</v>
      </c>
      <c r="E52" s="23">
        <f t="shared" si="9"/>
        <v>0</v>
      </c>
      <c r="F52" s="23">
        <f t="shared" si="9"/>
        <v>0</v>
      </c>
    </row>
    <row r="53" spans="1:9">
      <c r="A53" s="18"/>
      <c r="B53" s="18"/>
      <c r="C53" s="18"/>
      <c r="D53" s="18"/>
      <c r="E53" s="18"/>
      <c r="F53" s="18"/>
    </row>
    <row r="55" spans="1:9">
      <c r="B55" s="12"/>
      <c r="C55" s="12"/>
      <c r="D55" s="12"/>
      <c r="E55" s="12"/>
      <c r="F55" s="12"/>
      <c r="H55" t="s">
        <v>54</v>
      </c>
      <c r="I55" s="28">
        <v>12000</v>
      </c>
    </row>
    <row r="56" spans="1:9">
      <c r="H56" t="s">
        <v>53</v>
      </c>
      <c r="I56" s="12">
        <v>1.5</v>
      </c>
    </row>
    <row r="57" spans="1:9">
      <c r="A57" t="s">
        <v>55</v>
      </c>
      <c r="B57" s="26">
        <f>$I$55*$I$56^B9</f>
        <v>12000</v>
      </c>
      <c r="C57" s="26">
        <f t="shared" ref="C57:F57" si="10">$I$55*$I$56^C9</f>
        <v>18000</v>
      </c>
      <c r="D57" s="26">
        <f t="shared" si="10"/>
        <v>27000</v>
      </c>
      <c r="E57" s="26">
        <f t="shared" si="10"/>
        <v>40500</v>
      </c>
      <c r="F57" s="26">
        <f t="shared" si="10"/>
        <v>60750</v>
      </c>
    </row>
    <row r="58" spans="1:9">
      <c r="A58" t="s">
        <v>59</v>
      </c>
      <c r="B58" s="27">
        <f>B57/B12/10000</f>
        <v>0.15</v>
      </c>
      <c r="C58" s="27">
        <f t="shared" ref="C58:F58" si="11">C57/C12/10000</f>
        <v>0.15</v>
      </c>
      <c r="D58" s="27">
        <f t="shared" si="11"/>
        <v>0.15</v>
      </c>
      <c r="E58" s="27">
        <f t="shared" si="11"/>
        <v>0.15</v>
      </c>
      <c r="F58" s="27">
        <f t="shared" si="11"/>
        <v>0.15</v>
      </c>
    </row>
    <row r="59" spans="1:9">
      <c r="A59" t="s">
        <v>56</v>
      </c>
      <c r="B59" s="12">
        <v>0.12</v>
      </c>
      <c r="C59" s="12">
        <v>0.12</v>
      </c>
      <c r="D59" s="12">
        <v>0.12</v>
      </c>
      <c r="E59" s="12">
        <v>0.12</v>
      </c>
      <c r="F59" s="12">
        <v>0.12</v>
      </c>
    </row>
    <row r="60" spans="1:9">
      <c r="A60" t="s">
        <v>58</v>
      </c>
      <c r="B60" s="12">
        <f>B59-B58</f>
        <v>-0.03</v>
      </c>
      <c r="C60" s="12">
        <f t="shared" ref="C60:F60" si="12">C59-C58</f>
        <v>-0.03</v>
      </c>
      <c r="D60" s="12">
        <f t="shared" si="12"/>
        <v>-0.03</v>
      </c>
      <c r="E60" s="12">
        <f t="shared" si="12"/>
        <v>-0.03</v>
      </c>
      <c r="F60" s="12">
        <f t="shared" si="12"/>
        <v>-0.03</v>
      </c>
    </row>
    <row r="61" spans="1:9">
      <c r="A61" t="s">
        <v>57</v>
      </c>
      <c r="B61" s="12">
        <f>B59/B58</f>
        <v>0.8</v>
      </c>
      <c r="C61" s="12">
        <f t="shared" ref="C61:F61" si="13">C59/C58</f>
        <v>0.8</v>
      </c>
      <c r="D61" s="12">
        <f t="shared" si="13"/>
        <v>0.8</v>
      </c>
      <c r="E61" s="12">
        <f t="shared" si="13"/>
        <v>0.8</v>
      </c>
      <c r="F61" s="12">
        <f t="shared" si="13"/>
        <v>0.8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selection activeCell="J46" sqref="J46"/>
    </sheetView>
  </sheetViews>
  <sheetFormatPr defaultRowHeight="15"/>
  <cols>
    <col min="1" max="1" width="39.7109375" bestFit="1" customWidth="1"/>
    <col min="2" max="6" width="12" customWidth="1"/>
    <col min="9" max="9" width="12.140625" bestFit="1" customWidth="1"/>
  </cols>
  <sheetData>
    <row r="1" spans="1:6">
      <c r="A1" s="16" t="s">
        <v>18</v>
      </c>
    </row>
    <row r="3" spans="1:6">
      <c r="A3" s="1" t="s">
        <v>19</v>
      </c>
      <c r="B3" s="1">
        <v>10</v>
      </c>
    </row>
    <row r="4" spans="1:6">
      <c r="A4" s="1" t="s">
        <v>21</v>
      </c>
      <c r="B4" s="1">
        <v>400</v>
      </c>
    </row>
    <row r="5" spans="1:6">
      <c r="A5" s="1" t="s">
        <v>22</v>
      </c>
      <c r="B5" s="1">
        <v>120000</v>
      </c>
    </row>
    <row r="6" spans="1:6">
      <c r="A6" s="1" t="s">
        <v>24</v>
      </c>
      <c r="B6" s="1">
        <v>600</v>
      </c>
    </row>
    <row r="7" spans="1:6">
      <c r="A7" s="1" t="s">
        <v>26</v>
      </c>
      <c r="B7" s="1">
        <v>25</v>
      </c>
    </row>
    <row r="9" spans="1:6">
      <c r="A9" s="13" t="s">
        <v>20</v>
      </c>
      <c r="B9" s="14">
        <v>0</v>
      </c>
      <c r="C9" s="14">
        <v>1</v>
      </c>
      <c r="D9" s="14">
        <v>2</v>
      </c>
      <c r="E9" s="14">
        <v>3</v>
      </c>
      <c r="F9" s="14">
        <v>4</v>
      </c>
    </row>
    <row r="10" spans="1:6">
      <c r="A10" s="13"/>
      <c r="B10" s="15" t="s">
        <v>33</v>
      </c>
      <c r="C10" s="15" t="s">
        <v>34</v>
      </c>
      <c r="D10" s="15" t="s">
        <v>35</v>
      </c>
      <c r="E10" s="15" t="s">
        <v>36</v>
      </c>
      <c r="F10" s="15" t="s">
        <v>37</v>
      </c>
    </row>
    <row r="11" spans="1:6">
      <c r="A11" s="13"/>
      <c r="B11" s="13"/>
      <c r="C11" s="13"/>
      <c r="D11" s="13" t="s">
        <v>60</v>
      </c>
      <c r="E11" s="13" t="s">
        <v>62</v>
      </c>
      <c r="F11" s="13" t="s">
        <v>61</v>
      </c>
    </row>
    <row r="12" spans="1:6">
      <c r="A12" s="17" t="s">
        <v>51</v>
      </c>
      <c r="B12" s="17">
        <f>$B$3*1.5^B9</f>
        <v>10</v>
      </c>
      <c r="C12" s="17">
        <f t="shared" ref="C12:F12" si="0">$B$3*1.5^C9</f>
        <v>15</v>
      </c>
      <c r="D12" s="17">
        <f t="shared" si="0"/>
        <v>22.5</v>
      </c>
      <c r="E12" s="17">
        <f t="shared" si="0"/>
        <v>33.75</v>
      </c>
      <c r="F12" s="17">
        <f t="shared" si="0"/>
        <v>50.625</v>
      </c>
    </row>
    <row r="13" spans="1:6">
      <c r="A13" s="18" t="s">
        <v>30</v>
      </c>
      <c r="B13" s="19">
        <v>0.45</v>
      </c>
      <c r="C13" s="19">
        <v>0.4</v>
      </c>
      <c r="D13" s="19">
        <v>0.35</v>
      </c>
      <c r="E13" s="19">
        <v>0.3</v>
      </c>
      <c r="F13" s="19">
        <v>0.25</v>
      </c>
    </row>
    <row r="14" spans="1:6">
      <c r="A14" s="18" t="s">
        <v>31</v>
      </c>
      <c r="B14" s="29">
        <f>B12*B13</f>
        <v>4.5</v>
      </c>
      <c r="C14" s="29">
        <f>C12*C13</f>
        <v>6</v>
      </c>
      <c r="D14" s="29">
        <f>D12*D13</f>
        <v>7.8749999999999991</v>
      </c>
      <c r="E14" s="29">
        <f>E12*E13</f>
        <v>10.125</v>
      </c>
      <c r="F14" s="29">
        <f>F12*F13</f>
        <v>12.65625</v>
      </c>
    </row>
    <row r="15" spans="1:6">
      <c r="A15" s="18" t="s">
        <v>32</v>
      </c>
      <c r="B15" s="18">
        <v>25</v>
      </c>
      <c r="C15" s="18">
        <v>25</v>
      </c>
      <c r="D15" s="18">
        <v>25</v>
      </c>
      <c r="E15" s="18">
        <v>25</v>
      </c>
      <c r="F15" s="18">
        <v>25</v>
      </c>
    </row>
    <row r="16" spans="1:6">
      <c r="A16" s="18" t="s">
        <v>38</v>
      </c>
      <c r="B16" s="29">
        <f>B15*B14</f>
        <v>112.5</v>
      </c>
      <c r="C16" s="29">
        <f>C15*C14</f>
        <v>150</v>
      </c>
      <c r="D16" s="29">
        <f>D15*D14</f>
        <v>196.87499999999997</v>
      </c>
      <c r="E16" s="29">
        <f>E15*E14</f>
        <v>253.125</v>
      </c>
      <c r="F16" s="29">
        <f>F15*F14</f>
        <v>316.40625</v>
      </c>
    </row>
    <row r="17" spans="1:13">
      <c r="A17" s="18" t="s">
        <v>29</v>
      </c>
      <c r="B17" s="18">
        <f>B16/B12</f>
        <v>11.25</v>
      </c>
      <c r="C17" s="18">
        <f>C16/C12</f>
        <v>10</v>
      </c>
      <c r="D17" s="18">
        <f>D16/D12</f>
        <v>8.7499999999999982</v>
      </c>
      <c r="E17" s="18">
        <f>E16/E12</f>
        <v>7.5</v>
      </c>
      <c r="F17" s="18">
        <f>F16/F12</f>
        <v>6.25</v>
      </c>
    </row>
    <row r="18" spans="1:13">
      <c r="A18" s="18"/>
      <c r="B18" s="18"/>
      <c r="C18" s="18"/>
      <c r="D18" s="18"/>
      <c r="E18" s="18"/>
      <c r="F18" s="18"/>
    </row>
    <row r="19" spans="1:13">
      <c r="A19" s="18" t="s">
        <v>52</v>
      </c>
      <c r="B19" s="18">
        <v>12000</v>
      </c>
      <c r="C19" s="18">
        <v>13000</v>
      </c>
      <c r="D19" s="18">
        <v>14000</v>
      </c>
      <c r="E19" s="18">
        <v>16500</v>
      </c>
      <c r="F19" s="18">
        <v>19000</v>
      </c>
    </row>
    <row r="20" spans="1:13">
      <c r="A20" s="18" t="s">
        <v>39</v>
      </c>
      <c r="B20" s="20">
        <f>B16*10000/B19</f>
        <v>93.75</v>
      </c>
      <c r="C20" s="20">
        <f t="shared" ref="C20:F20" si="1">C16*10000/C19</f>
        <v>115.38461538461539</v>
      </c>
      <c r="D20" s="20">
        <f t="shared" si="1"/>
        <v>140.62499999999997</v>
      </c>
      <c r="E20" s="20">
        <f t="shared" si="1"/>
        <v>153.40909090909091</v>
      </c>
      <c r="F20" s="20">
        <f t="shared" si="1"/>
        <v>166.52960526315789</v>
      </c>
      <c r="K20" s="12">
        <v>0.8</v>
      </c>
      <c r="L20" s="12">
        <v>1.2</v>
      </c>
    </row>
    <row r="21" spans="1:13">
      <c r="A21" s="18"/>
      <c r="B21" s="18"/>
      <c r="C21" s="18"/>
      <c r="D21" s="18"/>
      <c r="E21" s="18"/>
      <c r="F21" s="18"/>
      <c r="K21">
        <v>54</v>
      </c>
      <c r="L21">
        <v>36</v>
      </c>
      <c r="M21">
        <f>K21+L21</f>
        <v>90</v>
      </c>
    </row>
    <row r="22" spans="1:13">
      <c r="A22" s="18" t="s">
        <v>45</v>
      </c>
      <c r="B22" s="19">
        <v>0.15</v>
      </c>
      <c r="C22" s="19">
        <v>0.13</v>
      </c>
      <c r="D22" s="19">
        <v>0.12</v>
      </c>
      <c r="E22" s="19">
        <v>0.1</v>
      </c>
      <c r="F22" s="19">
        <v>0.09</v>
      </c>
      <c r="K22">
        <f>K20*K21</f>
        <v>43.2</v>
      </c>
      <c r="L22">
        <f>L20*L21</f>
        <v>43.199999999999996</v>
      </c>
      <c r="M22">
        <f>K22+L22</f>
        <v>86.4</v>
      </c>
    </row>
    <row r="23" spans="1:13">
      <c r="A23" s="18" t="s">
        <v>46</v>
      </c>
      <c r="B23" s="18">
        <f>B12*B22*10000</f>
        <v>15000</v>
      </c>
      <c r="C23" s="18">
        <f t="shared" ref="C23:F23" si="2">C12*C22*10000</f>
        <v>19500</v>
      </c>
      <c r="D23" s="18">
        <f t="shared" si="2"/>
        <v>26999.999999999996</v>
      </c>
      <c r="E23" s="18">
        <f t="shared" si="2"/>
        <v>33750</v>
      </c>
      <c r="F23" s="18">
        <f t="shared" si="2"/>
        <v>45562.499999999993</v>
      </c>
    </row>
    <row r="24" spans="1:13">
      <c r="A24" s="18" t="s">
        <v>48</v>
      </c>
      <c r="B24" s="18">
        <v>9000</v>
      </c>
      <c r="C24" s="18">
        <v>10000</v>
      </c>
      <c r="D24" s="18">
        <v>12000</v>
      </c>
      <c r="E24" s="18">
        <v>15000</v>
      </c>
      <c r="F24" s="18">
        <v>20000</v>
      </c>
    </row>
    <row r="25" spans="1:13">
      <c r="A25" s="18" t="s">
        <v>47</v>
      </c>
      <c r="B25" s="18">
        <f>(B23-B24)*10</f>
        <v>60000</v>
      </c>
      <c r="C25" s="18">
        <f t="shared" ref="C25:F25" si="3">(C23-C24)*10</f>
        <v>95000</v>
      </c>
      <c r="D25" s="18">
        <f t="shared" si="3"/>
        <v>149999.99999999997</v>
      </c>
      <c r="E25" s="18">
        <f t="shared" si="3"/>
        <v>187500</v>
      </c>
      <c r="F25" s="18">
        <f t="shared" si="3"/>
        <v>255624.99999999994</v>
      </c>
    </row>
    <row r="26" spans="1:13">
      <c r="A26" s="18"/>
      <c r="B26" s="18"/>
      <c r="C26" s="18"/>
      <c r="D26" s="18"/>
      <c r="E26" s="18"/>
      <c r="F26" s="18"/>
    </row>
    <row r="27" spans="1:13">
      <c r="A27" s="18" t="s">
        <v>49</v>
      </c>
      <c r="B27" s="19">
        <v>0.2</v>
      </c>
      <c r="C27" s="19">
        <v>0.5</v>
      </c>
      <c r="D27" s="19">
        <v>0.8</v>
      </c>
      <c r="E27" s="19">
        <v>1.2</v>
      </c>
      <c r="F27" s="19">
        <v>1.8</v>
      </c>
    </row>
    <row r="28" spans="1:13">
      <c r="A28" s="18"/>
      <c r="B28" s="18"/>
      <c r="C28" s="18"/>
      <c r="D28" s="18"/>
      <c r="E28" s="18"/>
      <c r="F28" s="18"/>
    </row>
    <row r="29" spans="1:13">
      <c r="A29" s="18" t="s">
        <v>23</v>
      </c>
      <c r="B29" s="29">
        <f>B12*10000/$B$5</f>
        <v>0.83333333333333337</v>
      </c>
      <c r="C29" s="29">
        <f>C12*10000/$B$5</f>
        <v>1.25</v>
      </c>
      <c r="D29" s="29">
        <f>D12*10000/$B$5</f>
        <v>1.875</v>
      </c>
      <c r="E29" s="29">
        <f>E12*10000/$B$5</f>
        <v>2.8125</v>
      </c>
      <c r="F29" s="29">
        <f>F12*10000/$B$5</f>
        <v>4.21875</v>
      </c>
    </row>
    <row r="30" spans="1:13">
      <c r="A30" s="18" t="s">
        <v>25</v>
      </c>
      <c r="B30" s="29">
        <f>B29*$B$6/80</f>
        <v>6.25</v>
      </c>
      <c r="C30" s="29">
        <f t="shared" ref="C30:E30" si="4">C29*$B$6/80</f>
        <v>9.375</v>
      </c>
      <c r="D30" s="29">
        <f t="shared" si="4"/>
        <v>14.0625</v>
      </c>
      <c r="E30" s="29">
        <f t="shared" si="4"/>
        <v>21.09375</v>
      </c>
      <c r="F30" s="29">
        <f>F29*$B$6/80</f>
        <v>31.640625</v>
      </c>
    </row>
    <row r="31" spans="1:13">
      <c r="A31" s="18" t="s">
        <v>27</v>
      </c>
      <c r="B31" s="29">
        <f>B30*$B$7</f>
        <v>156.25</v>
      </c>
      <c r="C31" s="29">
        <f t="shared" ref="C31:E31" si="5">C30*$B$7</f>
        <v>234.375</v>
      </c>
      <c r="D31" s="29">
        <f t="shared" si="5"/>
        <v>351.5625</v>
      </c>
      <c r="E31" s="29">
        <f t="shared" si="5"/>
        <v>527.34375</v>
      </c>
      <c r="F31" s="29">
        <f>F30*$B$7</f>
        <v>791.015625</v>
      </c>
    </row>
    <row r="32" spans="1:13">
      <c r="A32" s="21"/>
      <c r="B32" s="21"/>
      <c r="C32" s="21"/>
      <c r="D32" s="21"/>
      <c r="E32" s="21"/>
      <c r="F32" s="21"/>
    </row>
    <row r="33" spans="1:6">
      <c r="A33" s="22" t="s">
        <v>28</v>
      </c>
      <c r="B33" s="21"/>
      <c r="C33" s="21"/>
      <c r="D33" s="21"/>
      <c r="E33" s="21"/>
      <c r="F33" s="21"/>
    </row>
    <row r="34" spans="1:6">
      <c r="A34" s="18">
        <v>0</v>
      </c>
      <c r="B34" s="18">
        <f t="shared" ref="B34:F42" si="6">B$31*$A34</f>
        <v>0</v>
      </c>
      <c r="C34" s="18">
        <f t="shared" si="6"/>
        <v>0</v>
      </c>
      <c r="D34" s="18">
        <f t="shared" si="6"/>
        <v>0</v>
      </c>
      <c r="E34" s="18">
        <f t="shared" si="6"/>
        <v>0</v>
      </c>
      <c r="F34" s="18">
        <f t="shared" si="6"/>
        <v>0</v>
      </c>
    </row>
    <row r="35" spans="1:6">
      <c r="A35" s="18">
        <v>50</v>
      </c>
      <c r="B35" s="23">
        <f t="shared" si="6"/>
        <v>7812.5</v>
      </c>
      <c r="C35" s="23">
        <f t="shared" si="6"/>
        <v>11718.75</v>
      </c>
      <c r="D35" s="23">
        <f t="shared" si="6"/>
        <v>17578.125</v>
      </c>
      <c r="E35" s="23">
        <f t="shared" si="6"/>
        <v>26367.1875</v>
      </c>
      <c r="F35" s="23">
        <f t="shared" si="6"/>
        <v>39550.78125</v>
      </c>
    </row>
    <row r="36" spans="1:6">
      <c r="A36" s="18">
        <v>100</v>
      </c>
      <c r="B36" s="23">
        <f t="shared" si="6"/>
        <v>15625</v>
      </c>
      <c r="C36" s="23">
        <f t="shared" si="6"/>
        <v>23437.5</v>
      </c>
      <c r="D36" s="23">
        <f t="shared" si="6"/>
        <v>35156.25</v>
      </c>
      <c r="E36" s="23">
        <f t="shared" si="6"/>
        <v>52734.375</v>
      </c>
      <c r="F36" s="23">
        <f t="shared" si="6"/>
        <v>79101.5625</v>
      </c>
    </row>
    <row r="37" spans="1:6">
      <c r="A37" s="18">
        <v>150</v>
      </c>
      <c r="B37" s="23">
        <f t="shared" si="6"/>
        <v>23437.5</v>
      </c>
      <c r="C37" s="23">
        <f t="shared" si="6"/>
        <v>35156.25</v>
      </c>
      <c r="D37" s="23">
        <f t="shared" si="6"/>
        <v>52734.375</v>
      </c>
      <c r="E37" s="23">
        <f t="shared" si="6"/>
        <v>79101.5625</v>
      </c>
      <c r="F37" s="23">
        <f t="shared" si="6"/>
        <v>118652.34375</v>
      </c>
    </row>
    <row r="38" spans="1:6">
      <c r="A38" s="18">
        <v>200</v>
      </c>
      <c r="B38" s="23">
        <f t="shared" si="6"/>
        <v>31250</v>
      </c>
      <c r="C38" s="23">
        <f t="shared" si="6"/>
        <v>46875</v>
      </c>
      <c r="D38" s="23">
        <f t="shared" si="6"/>
        <v>70312.5</v>
      </c>
      <c r="E38" s="23">
        <f t="shared" si="6"/>
        <v>105468.75</v>
      </c>
      <c r="F38" s="23">
        <f t="shared" si="6"/>
        <v>158203.125</v>
      </c>
    </row>
    <row r="39" spans="1:6">
      <c r="A39" s="18">
        <v>250</v>
      </c>
      <c r="B39" s="23">
        <f t="shared" si="6"/>
        <v>39062.5</v>
      </c>
      <c r="C39" s="23">
        <f t="shared" si="6"/>
        <v>58593.75</v>
      </c>
      <c r="D39" s="23">
        <f t="shared" si="6"/>
        <v>87890.625</v>
      </c>
      <c r="E39" s="23">
        <f t="shared" si="6"/>
        <v>131835.9375</v>
      </c>
      <c r="F39" s="23">
        <f t="shared" si="6"/>
        <v>197753.90625</v>
      </c>
    </row>
    <row r="40" spans="1:6">
      <c r="A40" s="18">
        <v>300</v>
      </c>
      <c r="B40" s="23">
        <f t="shared" si="6"/>
        <v>46875</v>
      </c>
      <c r="C40" s="23">
        <f t="shared" si="6"/>
        <v>70312.5</v>
      </c>
      <c r="D40" s="23">
        <f t="shared" si="6"/>
        <v>105468.75</v>
      </c>
      <c r="E40" s="23">
        <f t="shared" si="6"/>
        <v>158203.125</v>
      </c>
      <c r="F40" s="23">
        <f t="shared" si="6"/>
        <v>237304.6875</v>
      </c>
    </row>
    <row r="41" spans="1:6">
      <c r="A41" s="18">
        <v>350</v>
      </c>
      <c r="B41" s="23">
        <f t="shared" si="6"/>
        <v>54687.5</v>
      </c>
      <c r="C41" s="23">
        <f t="shared" si="6"/>
        <v>82031.25</v>
      </c>
      <c r="D41" s="23">
        <f t="shared" si="6"/>
        <v>123046.875</v>
      </c>
      <c r="E41" s="23">
        <f t="shared" si="6"/>
        <v>184570.3125</v>
      </c>
      <c r="F41" s="23">
        <f t="shared" si="6"/>
        <v>276855.46875</v>
      </c>
    </row>
    <row r="42" spans="1:6">
      <c r="A42" s="18">
        <v>400</v>
      </c>
      <c r="B42" s="23">
        <f t="shared" si="6"/>
        <v>62500</v>
      </c>
      <c r="C42" s="23">
        <f t="shared" si="6"/>
        <v>93750</v>
      </c>
      <c r="D42" s="23">
        <f t="shared" si="6"/>
        <v>140625</v>
      </c>
      <c r="E42" s="23">
        <f t="shared" si="6"/>
        <v>210937.5</v>
      </c>
      <c r="F42" s="23">
        <f t="shared" si="6"/>
        <v>316406.25</v>
      </c>
    </row>
    <row r="43" spans="1:6">
      <c r="A43" s="22" t="s">
        <v>50</v>
      </c>
      <c r="B43" s="24"/>
      <c r="C43" s="24"/>
      <c r="D43" s="24"/>
      <c r="E43" s="24"/>
      <c r="F43" s="24"/>
    </row>
    <row r="44" spans="1:6">
      <c r="A44" s="18">
        <v>0</v>
      </c>
      <c r="B44" s="23">
        <f>B42</f>
        <v>62500</v>
      </c>
      <c r="C44" s="25">
        <f t="shared" ref="C44:F44" si="7">C42</f>
        <v>93750</v>
      </c>
      <c r="D44" s="25">
        <f t="shared" si="7"/>
        <v>140625</v>
      </c>
      <c r="E44" s="25">
        <f t="shared" si="7"/>
        <v>210937.5</v>
      </c>
      <c r="F44" s="23">
        <f t="shared" si="7"/>
        <v>316406.25</v>
      </c>
    </row>
    <row r="45" spans="1:6">
      <c r="A45" s="18">
        <v>50</v>
      </c>
      <c r="B45" s="23">
        <f>B$44-B35</f>
        <v>54687.5</v>
      </c>
      <c r="C45" s="25">
        <f t="shared" ref="C45:F45" si="8">C$44-C35</f>
        <v>82031.25</v>
      </c>
      <c r="D45" s="25">
        <f t="shared" si="8"/>
        <v>123046.875</v>
      </c>
      <c r="E45" s="25">
        <f t="shared" si="8"/>
        <v>184570.3125</v>
      </c>
      <c r="F45" s="23">
        <f t="shared" si="8"/>
        <v>276855.46875</v>
      </c>
    </row>
    <row r="46" spans="1:6">
      <c r="A46" s="18">
        <v>100</v>
      </c>
      <c r="B46" s="23">
        <f t="shared" ref="B46:F52" si="9">B$44-B36</f>
        <v>46875</v>
      </c>
      <c r="C46" s="25">
        <f t="shared" si="9"/>
        <v>70312.5</v>
      </c>
      <c r="D46" s="25">
        <f t="shared" si="9"/>
        <v>105468.75</v>
      </c>
      <c r="E46" s="25">
        <f t="shared" si="9"/>
        <v>158203.125</v>
      </c>
      <c r="F46" s="23">
        <f t="shared" si="9"/>
        <v>237304.6875</v>
      </c>
    </row>
    <row r="47" spans="1:6">
      <c r="A47" s="18">
        <v>150</v>
      </c>
      <c r="B47" s="23">
        <f t="shared" si="9"/>
        <v>39062.5</v>
      </c>
      <c r="C47" s="23">
        <f t="shared" si="9"/>
        <v>58593.75</v>
      </c>
      <c r="D47" s="23">
        <f t="shared" si="9"/>
        <v>87890.625</v>
      </c>
      <c r="E47" s="23">
        <f t="shared" si="9"/>
        <v>131835.9375</v>
      </c>
      <c r="F47" s="23">
        <f t="shared" si="9"/>
        <v>197753.90625</v>
      </c>
    </row>
    <row r="48" spans="1:6">
      <c r="A48" s="18">
        <v>200</v>
      </c>
      <c r="B48" s="23">
        <f t="shared" si="9"/>
        <v>31250</v>
      </c>
      <c r="C48" s="23">
        <f t="shared" si="9"/>
        <v>46875</v>
      </c>
      <c r="D48" s="23">
        <f t="shared" si="9"/>
        <v>70312.5</v>
      </c>
      <c r="E48" s="23">
        <f t="shared" si="9"/>
        <v>105468.75</v>
      </c>
      <c r="F48" s="23">
        <f t="shared" si="9"/>
        <v>158203.125</v>
      </c>
    </row>
    <row r="49" spans="1:9">
      <c r="A49" s="18">
        <v>250</v>
      </c>
      <c r="B49" s="23">
        <f t="shared" si="9"/>
        <v>23437.5</v>
      </c>
      <c r="C49" s="23">
        <f t="shared" si="9"/>
        <v>35156.25</v>
      </c>
      <c r="D49" s="23">
        <f t="shared" si="9"/>
        <v>52734.375</v>
      </c>
      <c r="E49" s="23">
        <f t="shared" si="9"/>
        <v>79101.5625</v>
      </c>
      <c r="F49" s="23">
        <f t="shared" si="9"/>
        <v>118652.34375</v>
      </c>
    </row>
    <row r="50" spans="1:9">
      <c r="A50" s="18">
        <v>300</v>
      </c>
      <c r="B50" s="23">
        <f t="shared" si="9"/>
        <v>15625</v>
      </c>
      <c r="C50" s="23">
        <f t="shared" si="9"/>
        <v>23437.5</v>
      </c>
      <c r="D50" s="23">
        <f t="shared" si="9"/>
        <v>35156.25</v>
      </c>
      <c r="E50" s="23">
        <f t="shared" si="9"/>
        <v>52734.375</v>
      </c>
      <c r="F50" s="23">
        <f t="shared" si="9"/>
        <v>79101.5625</v>
      </c>
    </row>
    <row r="51" spans="1:9">
      <c r="A51" s="18">
        <v>350</v>
      </c>
      <c r="B51" s="23">
        <f t="shared" si="9"/>
        <v>7812.5</v>
      </c>
      <c r="C51" s="23">
        <f t="shared" si="9"/>
        <v>11718.75</v>
      </c>
      <c r="D51" s="23">
        <f t="shared" si="9"/>
        <v>17578.125</v>
      </c>
      <c r="E51" s="23">
        <f t="shared" si="9"/>
        <v>26367.1875</v>
      </c>
      <c r="F51" s="23">
        <f t="shared" si="9"/>
        <v>39550.78125</v>
      </c>
    </row>
    <row r="52" spans="1:9">
      <c r="A52" s="18">
        <v>400</v>
      </c>
      <c r="B52" s="23">
        <f t="shared" si="9"/>
        <v>0</v>
      </c>
      <c r="C52" s="23">
        <f t="shared" si="9"/>
        <v>0</v>
      </c>
      <c r="D52" s="23">
        <f t="shared" si="9"/>
        <v>0</v>
      </c>
      <c r="E52" s="23">
        <f t="shared" si="9"/>
        <v>0</v>
      </c>
      <c r="F52" s="23">
        <f t="shared" si="9"/>
        <v>0</v>
      </c>
    </row>
    <row r="53" spans="1:9">
      <c r="A53" s="18"/>
      <c r="B53" s="18"/>
      <c r="C53" s="18"/>
      <c r="D53" s="18"/>
      <c r="E53" s="18"/>
      <c r="F53" s="18"/>
    </row>
    <row r="55" spans="1:9">
      <c r="B55" s="12"/>
      <c r="C55" s="12"/>
      <c r="D55" s="12"/>
      <c r="E55" s="12"/>
      <c r="F55" s="12"/>
      <c r="H55" t="s">
        <v>54</v>
      </c>
      <c r="I55" s="28">
        <v>12000</v>
      </c>
    </row>
    <row r="56" spans="1:9">
      <c r="H56" t="s">
        <v>53</v>
      </c>
      <c r="I56" s="12">
        <v>1.5</v>
      </c>
    </row>
    <row r="57" spans="1:9">
      <c r="A57" t="s">
        <v>55</v>
      </c>
      <c r="B57" s="26">
        <f>$I$55*$I$56^B9</f>
        <v>12000</v>
      </c>
      <c r="C57" s="26">
        <f t="shared" ref="C57:F57" si="10">$I$55*$I$56^C9</f>
        <v>18000</v>
      </c>
      <c r="D57" s="26">
        <f t="shared" si="10"/>
        <v>27000</v>
      </c>
      <c r="E57" s="26">
        <f t="shared" si="10"/>
        <v>40500</v>
      </c>
      <c r="F57" s="26">
        <f t="shared" si="10"/>
        <v>60750</v>
      </c>
    </row>
    <row r="58" spans="1:9">
      <c r="A58" t="s">
        <v>59</v>
      </c>
      <c r="B58" s="27">
        <f>B57/B12/10000</f>
        <v>0.12</v>
      </c>
      <c r="C58" s="27">
        <f t="shared" ref="C58:F58" si="11">C57/C12/10000</f>
        <v>0.12</v>
      </c>
      <c r="D58" s="27">
        <f t="shared" si="11"/>
        <v>0.12</v>
      </c>
      <c r="E58" s="27">
        <f t="shared" si="11"/>
        <v>0.12</v>
      </c>
      <c r="F58" s="27">
        <f t="shared" si="11"/>
        <v>0.12</v>
      </c>
    </row>
    <row r="59" spans="1:9">
      <c r="A59" t="s">
        <v>56</v>
      </c>
      <c r="B59" s="12">
        <v>0.12</v>
      </c>
      <c r="C59" s="12">
        <v>0.12</v>
      </c>
      <c r="D59" s="12">
        <v>0.12</v>
      </c>
      <c r="E59" s="12">
        <v>0.12</v>
      </c>
      <c r="F59" s="12">
        <v>0.12</v>
      </c>
    </row>
    <row r="60" spans="1:9">
      <c r="A60" t="s">
        <v>58</v>
      </c>
      <c r="B60" s="12">
        <f>B59-B58</f>
        <v>0</v>
      </c>
      <c r="C60" s="12">
        <f t="shared" ref="C60:F60" si="12">C59-C58</f>
        <v>0</v>
      </c>
      <c r="D60" s="12">
        <f t="shared" si="12"/>
        <v>0</v>
      </c>
      <c r="E60" s="12">
        <f t="shared" si="12"/>
        <v>0</v>
      </c>
      <c r="F60" s="12">
        <f t="shared" si="12"/>
        <v>0</v>
      </c>
    </row>
    <row r="61" spans="1:9">
      <c r="A61" t="s">
        <v>57</v>
      </c>
      <c r="B61" s="12">
        <f>B59/B58</f>
        <v>1</v>
      </c>
      <c r="C61" s="12">
        <f t="shared" ref="C61:F61" si="13">C59/C58</f>
        <v>1</v>
      </c>
      <c r="D61" s="12">
        <f t="shared" si="13"/>
        <v>1</v>
      </c>
      <c r="E61" s="12">
        <f t="shared" si="13"/>
        <v>1</v>
      </c>
      <c r="F61" s="12">
        <f t="shared" si="13"/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selection activeCell="H40" sqref="H40"/>
    </sheetView>
  </sheetViews>
  <sheetFormatPr defaultRowHeight="15"/>
  <cols>
    <col min="1" max="1" width="39.7109375" bestFit="1" customWidth="1"/>
    <col min="2" max="6" width="12" customWidth="1"/>
    <col min="9" max="9" width="12.140625" bestFit="1" customWidth="1"/>
  </cols>
  <sheetData>
    <row r="1" spans="1:6">
      <c r="A1" s="16" t="s">
        <v>18</v>
      </c>
    </row>
    <row r="3" spans="1:6">
      <c r="A3" s="1" t="s">
        <v>19</v>
      </c>
      <c r="B3" s="1">
        <v>6</v>
      </c>
    </row>
    <row r="4" spans="1:6">
      <c r="A4" s="1" t="s">
        <v>21</v>
      </c>
      <c r="B4" s="1">
        <v>400</v>
      </c>
    </row>
    <row r="5" spans="1:6">
      <c r="A5" s="1" t="s">
        <v>22</v>
      </c>
      <c r="B5" s="1">
        <v>120000</v>
      </c>
    </row>
    <row r="6" spans="1:6">
      <c r="A6" s="1" t="s">
        <v>24</v>
      </c>
      <c r="B6" s="1">
        <v>600</v>
      </c>
    </row>
    <row r="7" spans="1:6">
      <c r="A7" s="1" t="s">
        <v>26</v>
      </c>
      <c r="B7" s="1">
        <v>25</v>
      </c>
    </row>
    <row r="9" spans="1:6">
      <c r="A9" s="13" t="s">
        <v>20</v>
      </c>
      <c r="B9" s="14">
        <v>0</v>
      </c>
      <c r="C9" s="14">
        <v>1</v>
      </c>
      <c r="D9" s="14">
        <v>2</v>
      </c>
      <c r="E9" s="14">
        <v>3</v>
      </c>
      <c r="F9" s="14">
        <v>4</v>
      </c>
    </row>
    <row r="10" spans="1:6">
      <c r="A10" s="13"/>
      <c r="B10" s="15" t="s">
        <v>33</v>
      </c>
      <c r="C10" s="15" t="s">
        <v>34</v>
      </c>
      <c r="D10" s="15" t="s">
        <v>35</v>
      </c>
      <c r="E10" s="15" t="s">
        <v>36</v>
      </c>
      <c r="F10" s="15" t="s">
        <v>37</v>
      </c>
    </row>
    <row r="11" spans="1:6">
      <c r="A11" s="13"/>
      <c r="B11" s="13" t="s">
        <v>40</v>
      </c>
      <c r="C11" s="13" t="s">
        <v>41</v>
      </c>
      <c r="D11" s="13" t="s">
        <v>42</v>
      </c>
      <c r="E11" s="13" t="s">
        <v>43</v>
      </c>
      <c r="F11" s="13" t="s">
        <v>44</v>
      </c>
    </row>
    <row r="12" spans="1:6">
      <c r="A12" s="17" t="s">
        <v>51</v>
      </c>
      <c r="B12" s="17">
        <f>$B$3*2^B9</f>
        <v>6</v>
      </c>
      <c r="C12" s="17">
        <f>$B$3*2^C9</f>
        <v>12</v>
      </c>
      <c r="D12" s="17">
        <f>$B$3*2^D9</f>
        <v>24</v>
      </c>
      <c r="E12" s="17">
        <f>$B$3*2^E9</f>
        <v>48</v>
      </c>
      <c r="F12" s="17">
        <f>$B$3*2^F9</f>
        <v>96</v>
      </c>
    </row>
    <row r="13" spans="1:6">
      <c r="A13" s="18" t="s">
        <v>30</v>
      </c>
      <c r="B13" s="19">
        <v>0.5</v>
      </c>
      <c r="C13" s="19">
        <v>0.4</v>
      </c>
      <c r="D13" s="19">
        <v>0.28000000000000003</v>
      </c>
      <c r="E13" s="19">
        <v>0.2</v>
      </c>
      <c r="F13" s="19">
        <v>0.15</v>
      </c>
    </row>
    <row r="14" spans="1:6">
      <c r="A14" s="18" t="s">
        <v>31</v>
      </c>
      <c r="B14" s="18">
        <f>B12*B13</f>
        <v>3</v>
      </c>
      <c r="C14" s="18">
        <f>C12*C13</f>
        <v>4.8000000000000007</v>
      </c>
      <c r="D14" s="18">
        <f>D12*D13</f>
        <v>6.7200000000000006</v>
      </c>
      <c r="E14" s="18">
        <f>E12*E13</f>
        <v>9.6000000000000014</v>
      </c>
      <c r="F14" s="18">
        <f>F12*F13</f>
        <v>14.399999999999999</v>
      </c>
    </row>
    <row r="15" spans="1:6">
      <c r="A15" s="18" t="s">
        <v>32</v>
      </c>
      <c r="B15" s="18">
        <v>25</v>
      </c>
      <c r="C15" s="18">
        <v>25</v>
      </c>
      <c r="D15" s="18">
        <v>25</v>
      </c>
      <c r="E15" s="18">
        <v>25</v>
      </c>
      <c r="F15" s="18">
        <v>25</v>
      </c>
    </row>
    <row r="16" spans="1:6">
      <c r="A16" s="18" t="s">
        <v>38</v>
      </c>
      <c r="B16" s="18">
        <f>B15*B14</f>
        <v>75</v>
      </c>
      <c r="C16" s="18">
        <f>C15*C14</f>
        <v>120.00000000000001</v>
      </c>
      <c r="D16" s="18">
        <f>D15*D14</f>
        <v>168.00000000000003</v>
      </c>
      <c r="E16" s="18">
        <f>E15*E14</f>
        <v>240.00000000000003</v>
      </c>
      <c r="F16" s="18">
        <f>F15*F14</f>
        <v>359.99999999999994</v>
      </c>
    </row>
    <row r="17" spans="1:13">
      <c r="A17" s="18" t="s">
        <v>29</v>
      </c>
      <c r="B17" s="18">
        <f>B16/B12</f>
        <v>12.5</v>
      </c>
      <c r="C17" s="18">
        <f>C16/C12</f>
        <v>10.000000000000002</v>
      </c>
      <c r="D17" s="18">
        <f>D16/D12</f>
        <v>7.0000000000000009</v>
      </c>
      <c r="E17" s="18">
        <f>E16/E12</f>
        <v>5.0000000000000009</v>
      </c>
      <c r="F17" s="18">
        <f>F16/F12</f>
        <v>3.7499999999999996</v>
      </c>
    </row>
    <row r="18" spans="1:13">
      <c r="A18" s="18"/>
      <c r="B18" s="18"/>
      <c r="C18" s="18"/>
      <c r="D18" s="18"/>
      <c r="E18" s="18"/>
      <c r="F18" s="18"/>
    </row>
    <row r="19" spans="1:13">
      <c r="A19" s="18" t="s">
        <v>52</v>
      </c>
      <c r="B19" s="18">
        <v>9000</v>
      </c>
      <c r="C19" s="18">
        <v>12000</v>
      </c>
      <c r="D19" s="18">
        <v>14000</v>
      </c>
      <c r="E19" s="18">
        <v>16000</v>
      </c>
      <c r="F19" s="18">
        <v>18000</v>
      </c>
    </row>
    <row r="20" spans="1:13">
      <c r="A20" s="18" t="s">
        <v>39</v>
      </c>
      <c r="B20" s="20">
        <f>B16*10000/B19</f>
        <v>83.333333333333329</v>
      </c>
      <c r="C20" s="20">
        <f t="shared" ref="C20:F20" si="0">C16*10000/C19</f>
        <v>100.00000000000001</v>
      </c>
      <c r="D20" s="20">
        <f t="shared" si="0"/>
        <v>120.00000000000001</v>
      </c>
      <c r="E20" s="20">
        <f t="shared" si="0"/>
        <v>150.00000000000003</v>
      </c>
      <c r="F20" s="20">
        <f t="shared" si="0"/>
        <v>199.99999999999997</v>
      </c>
      <c r="K20" s="12">
        <v>0.8</v>
      </c>
      <c r="L20" s="12">
        <v>1.2</v>
      </c>
    </row>
    <row r="21" spans="1:13">
      <c r="A21" s="18"/>
      <c r="B21" s="18"/>
      <c r="C21" s="18"/>
      <c r="D21" s="18"/>
      <c r="E21" s="18"/>
      <c r="F21" s="18"/>
      <c r="K21">
        <v>54</v>
      </c>
      <c r="L21">
        <v>36</v>
      </c>
      <c r="M21">
        <f>K21+L21</f>
        <v>90</v>
      </c>
    </row>
    <row r="22" spans="1:13">
      <c r="A22" s="18" t="s">
        <v>45</v>
      </c>
      <c r="B22" s="19">
        <v>0.15</v>
      </c>
      <c r="C22" s="19">
        <v>0.13</v>
      </c>
      <c r="D22" s="19">
        <v>0.12</v>
      </c>
      <c r="E22" s="19">
        <v>0.1</v>
      </c>
      <c r="F22" s="19">
        <v>0.09</v>
      </c>
      <c r="K22">
        <f>K20*K21</f>
        <v>43.2</v>
      </c>
      <c r="L22">
        <f>L20*L21</f>
        <v>43.199999999999996</v>
      </c>
      <c r="M22">
        <f>K22+L22</f>
        <v>86.4</v>
      </c>
    </row>
    <row r="23" spans="1:13">
      <c r="A23" s="18" t="s">
        <v>46</v>
      </c>
      <c r="B23" s="18">
        <f>B12*B22*10000</f>
        <v>9000</v>
      </c>
      <c r="C23" s="18">
        <f t="shared" ref="C23:F23" si="1">C12*C22*10000</f>
        <v>15600</v>
      </c>
      <c r="D23" s="18">
        <f t="shared" si="1"/>
        <v>28800</v>
      </c>
      <c r="E23" s="18">
        <f t="shared" si="1"/>
        <v>48000.000000000007</v>
      </c>
      <c r="F23" s="18">
        <f t="shared" si="1"/>
        <v>86400</v>
      </c>
    </row>
    <row r="24" spans="1:13">
      <c r="A24" s="18" t="s">
        <v>48</v>
      </c>
      <c r="B24" s="18">
        <v>9000</v>
      </c>
      <c r="C24" s="18">
        <v>10000</v>
      </c>
      <c r="D24" s="18">
        <v>12000</v>
      </c>
      <c r="E24" s="18">
        <v>15000</v>
      </c>
      <c r="F24" s="18">
        <v>20000</v>
      </c>
    </row>
    <row r="25" spans="1:13">
      <c r="A25" s="18" t="s">
        <v>47</v>
      </c>
      <c r="B25" s="18">
        <f>(B23-B24)*10</f>
        <v>0</v>
      </c>
      <c r="C25" s="18">
        <f t="shared" ref="C25:F25" si="2">(C23-C24)*10</f>
        <v>56000</v>
      </c>
      <c r="D25" s="18">
        <f t="shared" si="2"/>
        <v>168000</v>
      </c>
      <c r="E25" s="18">
        <f t="shared" si="2"/>
        <v>330000.00000000006</v>
      </c>
      <c r="F25" s="18">
        <f t="shared" si="2"/>
        <v>664000</v>
      </c>
    </row>
    <row r="26" spans="1:13">
      <c r="A26" s="18"/>
      <c r="B26" s="18"/>
      <c r="C26" s="18"/>
      <c r="D26" s="18"/>
      <c r="E26" s="18"/>
      <c r="F26" s="18"/>
    </row>
    <row r="27" spans="1:13">
      <c r="A27" s="18" t="s">
        <v>49</v>
      </c>
      <c r="B27" s="19">
        <v>0.2</v>
      </c>
      <c r="C27" s="19">
        <v>0.5</v>
      </c>
      <c r="D27" s="19">
        <v>0.8</v>
      </c>
      <c r="E27" s="19">
        <v>1.2</v>
      </c>
      <c r="F27" s="19">
        <v>1.8</v>
      </c>
    </row>
    <row r="28" spans="1:13">
      <c r="A28" s="18"/>
      <c r="B28" s="18"/>
      <c r="C28" s="18"/>
      <c r="D28" s="18"/>
      <c r="E28" s="18"/>
      <c r="F28" s="18"/>
    </row>
    <row r="29" spans="1:13">
      <c r="A29" s="18" t="s">
        <v>23</v>
      </c>
      <c r="B29" s="18">
        <f>B12*10000/$B$5</f>
        <v>0.5</v>
      </c>
      <c r="C29" s="18">
        <f>C12*10000/$B$5</f>
        <v>1</v>
      </c>
      <c r="D29" s="18">
        <f>D12*10000/$B$5</f>
        <v>2</v>
      </c>
      <c r="E29" s="18">
        <f>E12*10000/$B$5</f>
        <v>4</v>
      </c>
      <c r="F29" s="18">
        <f>F12*10000/$B$5</f>
        <v>8</v>
      </c>
    </row>
    <row r="30" spans="1:13">
      <c r="A30" s="18" t="s">
        <v>25</v>
      </c>
      <c r="B30" s="18">
        <f>B29*$B$6/80</f>
        <v>3.75</v>
      </c>
      <c r="C30" s="18">
        <f t="shared" ref="C30:F30" si="3">C29*$B$6/80</f>
        <v>7.5</v>
      </c>
      <c r="D30" s="18">
        <f t="shared" si="3"/>
        <v>15</v>
      </c>
      <c r="E30" s="18">
        <f t="shared" si="3"/>
        <v>30</v>
      </c>
      <c r="F30" s="18">
        <f t="shared" si="3"/>
        <v>60</v>
      </c>
    </row>
    <row r="31" spans="1:13">
      <c r="A31" s="18" t="s">
        <v>27</v>
      </c>
      <c r="B31" s="18">
        <f>B30*$B$7</f>
        <v>93.75</v>
      </c>
      <c r="C31" s="18">
        <f t="shared" ref="C31:F31" si="4">C30*$B$7</f>
        <v>187.5</v>
      </c>
      <c r="D31" s="18">
        <f t="shared" si="4"/>
        <v>375</v>
      </c>
      <c r="E31" s="18">
        <f t="shared" si="4"/>
        <v>750</v>
      </c>
      <c r="F31" s="18">
        <f t="shared" si="4"/>
        <v>1500</v>
      </c>
    </row>
    <row r="32" spans="1:13">
      <c r="A32" s="21"/>
      <c r="B32" s="21"/>
      <c r="C32" s="21"/>
      <c r="D32" s="21"/>
      <c r="E32" s="21"/>
      <c r="F32" s="21"/>
    </row>
    <row r="33" spans="1:6">
      <c r="A33" s="22" t="s">
        <v>28</v>
      </c>
      <c r="B33" s="21"/>
      <c r="C33" s="21"/>
      <c r="D33" s="21"/>
      <c r="E33" s="21"/>
      <c r="F33" s="21"/>
    </row>
    <row r="34" spans="1:6">
      <c r="A34" s="18">
        <v>0</v>
      </c>
      <c r="B34" s="18">
        <f t="shared" ref="B34:F42" si="5">B$31*$A34</f>
        <v>0</v>
      </c>
      <c r="C34" s="18">
        <f t="shared" si="5"/>
        <v>0</v>
      </c>
      <c r="D34" s="18">
        <f t="shared" si="5"/>
        <v>0</v>
      </c>
      <c r="E34" s="18">
        <f t="shared" si="5"/>
        <v>0</v>
      </c>
      <c r="F34" s="18">
        <f t="shared" si="5"/>
        <v>0</v>
      </c>
    </row>
    <row r="35" spans="1:6">
      <c r="A35" s="18">
        <v>50</v>
      </c>
      <c r="B35" s="23">
        <f t="shared" si="5"/>
        <v>4687.5</v>
      </c>
      <c r="C35" s="23">
        <f t="shared" si="5"/>
        <v>9375</v>
      </c>
      <c r="D35" s="23">
        <f t="shared" si="5"/>
        <v>18750</v>
      </c>
      <c r="E35" s="23">
        <f t="shared" si="5"/>
        <v>37500</v>
      </c>
      <c r="F35" s="23">
        <f t="shared" si="5"/>
        <v>75000</v>
      </c>
    </row>
    <row r="36" spans="1:6">
      <c r="A36" s="18">
        <v>100</v>
      </c>
      <c r="B36" s="23">
        <f t="shared" si="5"/>
        <v>9375</v>
      </c>
      <c r="C36" s="23">
        <f t="shared" si="5"/>
        <v>18750</v>
      </c>
      <c r="D36" s="23">
        <f t="shared" si="5"/>
        <v>37500</v>
      </c>
      <c r="E36" s="23">
        <f t="shared" si="5"/>
        <v>75000</v>
      </c>
      <c r="F36" s="23">
        <f t="shared" si="5"/>
        <v>150000</v>
      </c>
    </row>
    <row r="37" spans="1:6">
      <c r="A37" s="18">
        <v>150</v>
      </c>
      <c r="B37" s="23">
        <f t="shared" si="5"/>
        <v>14062.5</v>
      </c>
      <c r="C37" s="23">
        <f t="shared" si="5"/>
        <v>28125</v>
      </c>
      <c r="D37" s="23">
        <f t="shared" si="5"/>
        <v>56250</v>
      </c>
      <c r="E37" s="23">
        <f t="shared" si="5"/>
        <v>112500</v>
      </c>
      <c r="F37" s="23">
        <f t="shared" si="5"/>
        <v>225000</v>
      </c>
    </row>
    <row r="38" spans="1:6">
      <c r="A38" s="18">
        <v>200</v>
      </c>
      <c r="B38" s="23">
        <f t="shared" si="5"/>
        <v>18750</v>
      </c>
      <c r="C38" s="23">
        <f t="shared" si="5"/>
        <v>37500</v>
      </c>
      <c r="D38" s="23">
        <f t="shared" si="5"/>
        <v>75000</v>
      </c>
      <c r="E38" s="23">
        <f t="shared" si="5"/>
        <v>150000</v>
      </c>
      <c r="F38" s="23">
        <f t="shared" si="5"/>
        <v>300000</v>
      </c>
    </row>
    <row r="39" spans="1:6">
      <c r="A39" s="18">
        <v>250</v>
      </c>
      <c r="B39" s="23">
        <f t="shared" si="5"/>
        <v>23437.5</v>
      </c>
      <c r="C39" s="23">
        <f t="shared" si="5"/>
        <v>46875</v>
      </c>
      <c r="D39" s="23">
        <f t="shared" si="5"/>
        <v>93750</v>
      </c>
      <c r="E39" s="23">
        <f t="shared" si="5"/>
        <v>187500</v>
      </c>
      <c r="F39" s="23">
        <f t="shared" si="5"/>
        <v>375000</v>
      </c>
    </row>
    <row r="40" spans="1:6">
      <c r="A40" s="18">
        <v>300</v>
      </c>
      <c r="B40" s="23">
        <f t="shared" si="5"/>
        <v>28125</v>
      </c>
      <c r="C40" s="23">
        <f t="shared" si="5"/>
        <v>56250</v>
      </c>
      <c r="D40" s="23">
        <f t="shared" si="5"/>
        <v>112500</v>
      </c>
      <c r="E40" s="23">
        <f t="shared" si="5"/>
        <v>225000</v>
      </c>
      <c r="F40" s="23">
        <f t="shared" si="5"/>
        <v>450000</v>
      </c>
    </row>
    <row r="41" spans="1:6">
      <c r="A41" s="18">
        <v>350</v>
      </c>
      <c r="B41" s="23">
        <f t="shared" si="5"/>
        <v>32812.5</v>
      </c>
      <c r="C41" s="23">
        <f t="shared" si="5"/>
        <v>65625</v>
      </c>
      <c r="D41" s="23">
        <f t="shared" si="5"/>
        <v>131250</v>
      </c>
      <c r="E41" s="23">
        <f t="shared" si="5"/>
        <v>262500</v>
      </c>
      <c r="F41" s="23">
        <f t="shared" si="5"/>
        <v>525000</v>
      </c>
    </row>
    <row r="42" spans="1:6">
      <c r="A42" s="18">
        <v>400</v>
      </c>
      <c r="B42" s="23">
        <f t="shared" si="5"/>
        <v>37500</v>
      </c>
      <c r="C42" s="23">
        <f t="shared" si="5"/>
        <v>75000</v>
      </c>
      <c r="D42" s="23">
        <f t="shared" si="5"/>
        <v>150000</v>
      </c>
      <c r="E42" s="23">
        <f t="shared" si="5"/>
        <v>300000</v>
      </c>
      <c r="F42" s="23">
        <f t="shared" si="5"/>
        <v>600000</v>
      </c>
    </row>
    <row r="43" spans="1:6">
      <c r="A43" s="22" t="s">
        <v>50</v>
      </c>
      <c r="B43" s="24"/>
      <c r="C43" s="24"/>
      <c r="D43" s="24"/>
      <c r="E43" s="24"/>
      <c r="F43" s="24"/>
    </row>
    <row r="44" spans="1:6">
      <c r="A44" s="18">
        <v>0</v>
      </c>
      <c r="B44" s="23">
        <f>B42</f>
        <v>37500</v>
      </c>
      <c r="C44" s="25">
        <f t="shared" ref="C44:F44" si="6">C42</f>
        <v>75000</v>
      </c>
      <c r="D44" s="25">
        <f t="shared" si="6"/>
        <v>150000</v>
      </c>
      <c r="E44" s="25">
        <f t="shared" si="6"/>
        <v>300000</v>
      </c>
      <c r="F44" s="23">
        <f t="shared" si="6"/>
        <v>600000</v>
      </c>
    </row>
    <row r="45" spans="1:6">
      <c r="A45" s="18">
        <v>50</v>
      </c>
      <c r="B45" s="23">
        <f>B$44-B35</f>
        <v>32812.5</v>
      </c>
      <c r="C45" s="25">
        <f t="shared" ref="C45:F45" si="7">C$44-C35</f>
        <v>65625</v>
      </c>
      <c r="D45" s="25">
        <f t="shared" si="7"/>
        <v>131250</v>
      </c>
      <c r="E45" s="25">
        <f t="shared" si="7"/>
        <v>262500</v>
      </c>
      <c r="F45" s="23">
        <f t="shared" si="7"/>
        <v>525000</v>
      </c>
    </row>
    <row r="46" spans="1:6">
      <c r="A46" s="18">
        <v>100</v>
      </c>
      <c r="B46" s="23">
        <f t="shared" ref="B46:F46" si="8">B$44-B36</f>
        <v>28125</v>
      </c>
      <c r="C46" s="25">
        <f t="shared" si="8"/>
        <v>56250</v>
      </c>
      <c r="D46" s="25">
        <f t="shared" si="8"/>
        <v>112500</v>
      </c>
      <c r="E46" s="25">
        <f t="shared" si="8"/>
        <v>225000</v>
      </c>
      <c r="F46" s="23">
        <f t="shared" si="8"/>
        <v>450000</v>
      </c>
    </row>
    <row r="47" spans="1:6">
      <c r="A47" s="18">
        <v>150</v>
      </c>
      <c r="B47" s="23">
        <f t="shared" ref="B47:F47" si="9">B$44-B37</f>
        <v>23437.5</v>
      </c>
      <c r="C47" s="23">
        <f t="shared" si="9"/>
        <v>46875</v>
      </c>
      <c r="D47" s="23">
        <f t="shared" si="9"/>
        <v>93750</v>
      </c>
      <c r="E47" s="23">
        <f t="shared" si="9"/>
        <v>187500</v>
      </c>
      <c r="F47" s="23">
        <f t="shared" si="9"/>
        <v>375000</v>
      </c>
    </row>
    <row r="48" spans="1:6">
      <c r="A48" s="18">
        <v>200</v>
      </c>
      <c r="B48" s="23">
        <f t="shared" ref="B48:F48" si="10">B$44-B38</f>
        <v>18750</v>
      </c>
      <c r="C48" s="23">
        <f t="shared" si="10"/>
        <v>37500</v>
      </c>
      <c r="D48" s="23">
        <f t="shared" si="10"/>
        <v>75000</v>
      </c>
      <c r="E48" s="23">
        <f t="shared" si="10"/>
        <v>150000</v>
      </c>
      <c r="F48" s="23">
        <f t="shared" si="10"/>
        <v>300000</v>
      </c>
    </row>
    <row r="49" spans="1:9">
      <c r="A49" s="18">
        <v>250</v>
      </c>
      <c r="B49" s="23">
        <f t="shared" ref="B49:F49" si="11">B$44-B39</f>
        <v>14062.5</v>
      </c>
      <c r="C49" s="23">
        <f t="shared" si="11"/>
        <v>28125</v>
      </c>
      <c r="D49" s="23">
        <f t="shared" si="11"/>
        <v>56250</v>
      </c>
      <c r="E49" s="23">
        <f t="shared" si="11"/>
        <v>112500</v>
      </c>
      <c r="F49" s="23">
        <f t="shared" si="11"/>
        <v>225000</v>
      </c>
    </row>
    <row r="50" spans="1:9">
      <c r="A50" s="18">
        <v>300</v>
      </c>
      <c r="B50" s="23">
        <f t="shared" ref="B50:F50" si="12">B$44-B40</f>
        <v>9375</v>
      </c>
      <c r="C50" s="23">
        <f t="shared" si="12"/>
        <v>18750</v>
      </c>
      <c r="D50" s="23">
        <f t="shared" si="12"/>
        <v>37500</v>
      </c>
      <c r="E50" s="23">
        <f t="shared" si="12"/>
        <v>75000</v>
      </c>
      <c r="F50" s="23">
        <f t="shared" si="12"/>
        <v>150000</v>
      </c>
    </row>
    <row r="51" spans="1:9">
      <c r="A51" s="18">
        <v>350</v>
      </c>
      <c r="B51" s="23">
        <f t="shared" ref="B51:F51" si="13">B$44-B41</f>
        <v>4687.5</v>
      </c>
      <c r="C51" s="23">
        <f t="shared" si="13"/>
        <v>9375</v>
      </c>
      <c r="D51" s="23">
        <f t="shared" si="13"/>
        <v>18750</v>
      </c>
      <c r="E51" s="23">
        <f t="shared" si="13"/>
        <v>37500</v>
      </c>
      <c r="F51" s="23">
        <f t="shared" si="13"/>
        <v>75000</v>
      </c>
    </row>
    <row r="52" spans="1:9">
      <c r="A52" s="18">
        <v>400</v>
      </c>
      <c r="B52" s="23">
        <f t="shared" ref="B52:F52" si="14">B$44-B42</f>
        <v>0</v>
      </c>
      <c r="C52" s="23">
        <f t="shared" si="14"/>
        <v>0</v>
      </c>
      <c r="D52" s="23">
        <f t="shared" si="14"/>
        <v>0</v>
      </c>
      <c r="E52" s="23">
        <f t="shared" si="14"/>
        <v>0</v>
      </c>
      <c r="F52" s="23">
        <f t="shared" si="14"/>
        <v>0</v>
      </c>
    </row>
    <row r="53" spans="1:9">
      <c r="A53" s="18"/>
      <c r="B53" s="18"/>
      <c r="C53" s="18"/>
      <c r="D53" s="18"/>
      <c r="E53" s="18"/>
      <c r="F53" s="18"/>
    </row>
    <row r="55" spans="1:9">
      <c r="B55" s="12"/>
      <c r="C55" s="12"/>
      <c r="D55" s="12"/>
      <c r="E55" s="12"/>
      <c r="F55" s="12"/>
      <c r="H55" t="s">
        <v>54</v>
      </c>
      <c r="I55" s="28">
        <v>12000</v>
      </c>
    </row>
    <row r="56" spans="1:9">
      <c r="H56" t="s">
        <v>53</v>
      </c>
      <c r="I56" s="12">
        <v>1.5</v>
      </c>
    </row>
    <row r="57" spans="1:9">
      <c r="A57" t="s">
        <v>55</v>
      </c>
      <c r="B57" s="26">
        <f>$I$55*$I$56^B9</f>
        <v>12000</v>
      </c>
      <c r="C57" s="26">
        <f t="shared" ref="C57:F57" si="15">$I$55*$I$56^C9</f>
        <v>18000</v>
      </c>
      <c r="D57" s="26">
        <f t="shared" si="15"/>
        <v>27000</v>
      </c>
      <c r="E57" s="26">
        <f t="shared" si="15"/>
        <v>40500</v>
      </c>
      <c r="F57" s="26">
        <f t="shared" si="15"/>
        <v>60750</v>
      </c>
    </row>
    <row r="58" spans="1:9">
      <c r="A58" t="s">
        <v>59</v>
      </c>
      <c r="B58" s="27">
        <f>B57/B12/10000</f>
        <v>0.2</v>
      </c>
      <c r="C58" s="27">
        <f t="shared" ref="C58:F58" si="16">C57/C12/10000</f>
        <v>0.15</v>
      </c>
      <c r="D58" s="27">
        <f t="shared" si="16"/>
        <v>0.1125</v>
      </c>
      <c r="E58" s="27">
        <f t="shared" si="16"/>
        <v>8.4375000000000006E-2</v>
      </c>
      <c r="F58" s="27">
        <f t="shared" si="16"/>
        <v>6.3281249999999997E-2</v>
      </c>
    </row>
    <row r="59" spans="1:9">
      <c r="A59" t="s">
        <v>56</v>
      </c>
      <c r="B59" s="12">
        <v>0.12</v>
      </c>
      <c r="C59" s="12">
        <v>0.12</v>
      </c>
      <c r="D59" s="12">
        <v>0.12</v>
      </c>
      <c r="E59" s="12">
        <v>0.12</v>
      </c>
      <c r="F59" s="12">
        <v>0.12</v>
      </c>
    </row>
    <row r="60" spans="1:9">
      <c r="A60" t="s">
        <v>58</v>
      </c>
      <c r="B60" s="12">
        <f>B59-B58</f>
        <v>-8.0000000000000016E-2</v>
      </c>
      <c r="C60" s="12">
        <f t="shared" ref="C60:F60" si="17">C59-C58</f>
        <v>-0.03</v>
      </c>
      <c r="D60" s="12">
        <f t="shared" si="17"/>
        <v>7.4999999999999928E-3</v>
      </c>
      <c r="E60" s="12">
        <f t="shared" si="17"/>
        <v>3.562499999999999E-2</v>
      </c>
      <c r="F60" s="12">
        <f t="shared" si="17"/>
        <v>5.6718749999999998E-2</v>
      </c>
    </row>
    <row r="61" spans="1:9">
      <c r="A61" t="s">
        <v>57</v>
      </c>
      <c r="B61" s="12">
        <f>B59/B58</f>
        <v>0.6</v>
      </c>
      <c r="C61" s="12">
        <f t="shared" ref="C61:F61" si="18">C59/C58</f>
        <v>0.8</v>
      </c>
      <c r="D61" s="12">
        <f t="shared" si="18"/>
        <v>1.0666666666666667</v>
      </c>
      <c r="E61" s="12">
        <f t="shared" si="18"/>
        <v>1.4222222222222221</v>
      </c>
      <c r="F61" s="12">
        <f t="shared" si="18"/>
        <v>1.8962962962962964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39"/>
  <sheetViews>
    <sheetView workbookViewId="0">
      <selection activeCell="A41" sqref="A41"/>
    </sheetView>
  </sheetViews>
  <sheetFormatPr defaultRowHeight="15"/>
  <cols>
    <col min="1" max="1" width="24.42578125" customWidth="1"/>
  </cols>
  <sheetData>
    <row r="4" spans="1:11">
      <c r="A4" s="1" t="s">
        <v>1</v>
      </c>
      <c r="B4" s="1">
        <v>66545</v>
      </c>
    </row>
    <row r="5" spans="1:11">
      <c r="A5" s="1" t="s">
        <v>0</v>
      </c>
      <c r="B5" s="1">
        <v>142038</v>
      </c>
    </row>
    <row r="7" spans="1:11">
      <c r="A7" t="s">
        <v>2</v>
      </c>
    </row>
    <row r="8" spans="1:11">
      <c r="A8" s="1" t="s">
        <v>12</v>
      </c>
      <c r="B8" s="1">
        <v>8600</v>
      </c>
      <c r="C8" s="1">
        <v>8600</v>
      </c>
      <c r="D8" s="1">
        <v>9100</v>
      </c>
      <c r="E8" s="1">
        <v>9300</v>
      </c>
      <c r="F8" s="1">
        <v>9500</v>
      </c>
    </row>
    <row r="9" spans="1:11">
      <c r="A9" s="2" t="s">
        <v>13</v>
      </c>
      <c r="B9" s="3">
        <f>B8*B11/10000</f>
        <v>76.540000000000006</v>
      </c>
      <c r="C9" s="3">
        <f t="shared" ref="C9:F9" si="0">C8*C11/10000</f>
        <v>87.72</v>
      </c>
      <c r="D9" s="3">
        <f t="shared" si="0"/>
        <v>100.1</v>
      </c>
      <c r="E9" s="3">
        <f t="shared" si="0"/>
        <v>114.39</v>
      </c>
      <c r="F9" s="3">
        <f t="shared" si="0"/>
        <v>135.85</v>
      </c>
    </row>
    <row r="10" spans="1:11">
      <c r="A10" s="5"/>
      <c r="B10" s="30" t="s">
        <v>4</v>
      </c>
      <c r="C10" s="31"/>
      <c r="D10" s="31" t="s">
        <v>5</v>
      </c>
      <c r="E10" s="31"/>
      <c r="F10" s="31"/>
      <c r="G10" s="5"/>
      <c r="H10" s="5"/>
      <c r="I10" s="5"/>
      <c r="J10" s="5"/>
      <c r="K10" s="5"/>
    </row>
    <row r="11" spans="1:11">
      <c r="A11" s="4" t="s">
        <v>4</v>
      </c>
      <c r="B11" s="4">
        <v>89</v>
      </c>
      <c r="C11" s="4">
        <v>102</v>
      </c>
      <c r="D11" s="4">
        <v>110</v>
      </c>
      <c r="E11" s="4">
        <v>123</v>
      </c>
      <c r="F11" s="4">
        <v>143</v>
      </c>
      <c r="G11" s="4" t="s">
        <v>9</v>
      </c>
      <c r="H11" s="4" t="s">
        <v>10</v>
      </c>
      <c r="I11" s="4"/>
      <c r="J11" s="4" t="s">
        <v>11</v>
      </c>
      <c r="K11" s="4" t="s">
        <v>10</v>
      </c>
    </row>
    <row r="12" spans="1:11">
      <c r="A12" s="1">
        <v>27</v>
      </c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>
      <c r="A13" s="1" t="s">
        <v>3</v>
      </c>
      <c r="B13" s="1">
        <v>4</v>
      </c>
      <c r="C13" s="1"/>
      <c r="D13" s="1"/>
      <c r="E13" s="1"/>
      <c r="F13" s="1"/>
      <c r="G13" s="1"/>
      <c r="H13" s="1">
        <f>(B13*$B$11+C13*$C$11+D13*$D$11+E13*$E$11+F13*$F$11)*$A$12</f>
        <v>9612</v>
      </c>
      <c r="I13" s="1"/>
      <c r="J13" s="1">
        <v>2</v>
      </c>
      <c r="K13" s="1">
        <f>H13*J13</f>
        <v>19224</v>
      </c>
    </row>
    <row r="14" spans="1:11">
      <c r="A14" s="1" t="s">
        <v>6</v>
      </c>
      <c r="B14" s="1"/>
      <c r="C14" s="1">
        <v>4</v>
      </c>
      <c r="D14" s="1"/>
      <c r="E14" s="1"/>
      <c r="F14" s="1"/>
      <c r="G14" s="1"/>
      <c r="H14" s="1">
        <f>(B14*$B$11+C14*$C$11+D14*$D$11+E14*$E$11+F14*$F$11)*$A$12</f>
        <v>11016</v>
      </c>
      <c r="I14" s="1"/>
      <c r="J14" s="1">
        <v>4</v>
      </c>
      <c r="K14" s="1">
        <f>H14*J14</f>
        <v>44064</v>
      </c>
    </row>
    <row r="15" spans="1:11">
      <c r="A15" s="1" t="s">
        <v>5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>
      <c r="A16" s="1">
        <v>18</v>
      </c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>
      <c r="A17" s="1" t="s">
        <v>7</v>
      </c>
      <c r="B17" s="1"/>
      <c r="C17" s="1"/>
      <c r="D17" s="1">
        <v>4</v>
      </c>
      <c r="E17" s="1"/>
      <c r="F17" s="1"/>
      <c r="G17" s="1"/>
      <c r="H17" s="1">
        <f>(B17*$B$11+C17*$C$11+D17*$D$11+E17*$E$11+F17*$F$11)*$A$16</f>
        <v>7920</v>
      </c>
      <c r="I17" s="1"/>
      <c r="J17" s="1">
        <v>4</v>
      </c>
      <c r="K17" s="1">
        <f>H17*J17</f>
        <v>31680</v>
      </c>
    </row>
    <row r="18" spans="1:11">
      <c r="A18" s="1" t="s">
        <v>8</v>
      </c>
      <c r="B18" s="1"/>
      <c r="C18" s="1"/>
      <c r="D18" s="1"/>
      <c r="E18" s="1">
        <v>4</v>
      </c>
      <c r="F18" s="1"/>
      <c r="G18" s="1"/>
      <c r="H18" s="1">
        <f>(B18*$B$11+C18*$C$11+D18*$D$11+E18*$E$11+F18*$F$11)*$A$16</f>
        <v>8856</v>
      </c>
      <c r="I18" s="1"/>
      <c r="J18" s="1">
        <v>3</v>
      </c>
      <c r="K18" s="1">
        <f>H18*J18</f>
        <v>26568</v>
      </c>
    </row>
    <row r="19" spans="1:11">
      <c r="A19" s="1" t="s">
        <v>16</v>
      </c>
      <c r="B19" s="1"/>
      <c r="C19" s="1"/>
      <c r="D19" s="1"/>
      <c r="E19" s="1"/>
      <c r="F19" s="1">
        <v>4</v>
      </c>
      <c r="G19" s="1"/>
      <c r="H19" s="1">
        <f>(B19*$B$11+C19*$C$11+D19*$D$11+E19*$E$11+F19*$F$11)*$A$16</f>
        <v>10296</v>
      </c>
      <c r="I19" s="1"/>
      <c r="J19" s="1">
        <v>2</v>
      </c>
      <c r="K19" s="1">
        <f>H19*J19</f>
        <v>20592</v>
      </c>
    </row>
    <row r="20" spans="1:1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>
      <c r="A21" s="1"/>
      <c r="B21" s="1"/>
      <c r="C21" s="1"/>
      <c r="D21" s="1"/>
      <c r="E21" s="1"/>
      <c r="F21" s="1"/>
      <c r="G21" s="1"/>
      <c r="H21" s="1"/>
      <c r="I21" s="1"/>
      <c r="J21" s="1"/>
      <c r="K21" s="6">
        <f>SUM(K12:K19)</f>
        <v>142128</v>
      </c>
    </row>
    <row r="22" spans="1:11">
      <c r="B22" s="33" t="s">
        <v>4</v>
      </c>
      <c r="C22" s="32"/>
      <c r="D22" s="32" t="s">
        <v>5</v>
      </c>
      <c r="E22" s="32"/>
      <c r="F22" s="32"/>
    </row>
    <row r="23" spans="1:11">
      <c r="B23" s="4">
        <v>89</v>
      </c>
      <c r="C23" s="4">
        <v>102</v>
      </c>
      <c r="D23" s="4">
        <v>110</v>
      </c>
      <c r="E23" s="4">
        <v>123</v>
      </c>
      <c r="F23" s="4">
        <v>143</v>
      </c>
    </row>
    <row r="24" spans="1:11">
      <c r="A24" t="s">
        <v>14</v>
      </c>
      <c r="B24">
        <f>B13*$J13*$A$12+B14*$J14*$A$12</f>
        <v>216</v>
      </c>
      <c r="C24">
        <f t="shared" ref="C24" si="1">C13*$J13*$A$12+C14*$J14*$A$12</f>
        <v>432</v>
      </c>
      <c r="D24">
        <f>D17*J17*A16</f>
        <v>288</v>
      </c>
      <c r="E24">
        <f>E18*J18*A16+E19*J19*A16</f>
        <v>216</v>
      </c>
      <c r="F24">
        <f>F19*J19*A16</f>
        <v>144</v>
      </c>
      <c r="K24" s="6">
        <f>SUM(B24:F24)</f>
        <v>1296</v>
      </c>
    </row>
    <row r="25" spans="1:11">
      <c r="A25" t="s">
        <v>15</v>
      </c>
      <c r="B25" s="7">
        <f>B24/$K$24</f>
        <v>0.16666666666666666</v>
      </c>
      <c r="C25" s="7">
        <f t="shared" ref="C25:F25" si="2">C24/$K$24</f>
        <v>0.33333333333333331</v>
      </c>
      <c r="D25" s="7">
        <f t="shared" si="2"/>
        <v>0.22222222222222221</v>
      </c>
      <c r="E25" s="7">
        <f t="shared" si="2"/>
        <v>0.16666666666666666</v>
      </c>
      <c r="F25" s="7">
        <f t="shared" si="2"/>
        <v>0.1111111111111111</v>
      </c>
    </row>
    <row r="39" spans="11:11">
      <c r="K39" t="s">
        <v>17</v>
      </c>
    </row>
  </sheetData>
  <mergeCells count="4">
    <mergeCell ref="B10:C10"/>
    <mergeCell ref="D10:F10"/>
    <mergeCell ref="D22:F22"/>
    <mergeCell ref="B22:C22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24"/>
  <sheetViews>
    <sheetView workbookViewId="0">
      <selection activeCell="K20" sqref="K20"/>
    </sheetView>
  </sheetViews>
  <sheetFormatPr defaultRowHeight="15"/>
  <cols>
    <col min="1" max="1" width="24.42578125" customWidth="1"/>
  </cols>
  <sheetData>
    <row r="4" spans="1:11">
      <c r="A4" s="1" t="s">
        <v>1</v>
      </c>
      <c r="B4" s="1">
        <v>66545</v>
      </c>
    </row>
    <row r="5" spans="1:11">
      <c r="A5" s="1" t="s">
        <v>0</v>
      </c>
      <c r="B5" s="1">
        <v>142038</v>
      </c>
    </row>
    <row r="7" spans="1:11">
      <c r="A7" t="s">
        <v>2</v>
      </c>
    </row>
    <row r="8" spans="1:11">
      <c r="A8" s="1" t="s">
        <v>12</v>
      </c>
      <c r="B8" s="1">
        <v>8600</v>
      </c>
      <c r="C8" s="1">
        <v>8600</v>
      </c>
      <c r="D8" s="1">
        <v>8800</v>
      </c>
      <c r="E8" s="1">
        <v>9100</v>
      </c>
      <c r="F8" s="1">
        <v>9500</v>
      </c>
    </row>
    <row r="9" spans="1:11">
      <c r="A9" s="2" t="s">
        <v>13</v>
      </c>
      <c r="B9" s="3">
        <f>B8*B11/10000</f>
        <v>79.12</v>
      </c>
      <c r="C9" s="3">
        <f t="shared" ref="C9:F9" si="0">C8*C11/10000</f>
        <v>91.16</v>
      </c>
      <c r="D9" s="3">
        <f t="shared" si="0"/>
        <v>105.6</v>
      </c>
      <c r="E9" s="3">
        <f t="shared" si="0"/>
        <v>113.75</v>
      </c>
      <c r="F9" s="3">
        <f t="shared" si="0"/>
        <v>135.85</v>
      </c>
    </row>
    <row r="10" spans="1:11">
      <c r="A10" s="5"/>
      <c r="B10" s="30" t="s">
        <v>4</v>
      </c>
      <c r="C10" s="31"/>
      <c r="D10" s="34"/>
      <c r="E10" s="30" t="s">
        <v>5</v>
      </c>
      <c r="F10" s="31"/>
      <c r="G10" s="5"/>
      <c r="H10" s="5"/>
      <c r="I10" s="5"/>
      <c r="J10" s="5"/>
      <c r="K10" s="5"/>
    </row>
    <row r="11" spans="1:11">
      <c r="A11" s="4" t="s">
        <v>4</v>
      </c>
      <c r="B11" s="4">
        <v>92</v>
      </c>
      <c r="C11" s="4">
        <v>106</v>
      </c>
      <c r="D11" s="4">
        <v>120</v>
      </c>
      <c r="E11" s="4">
        <v>125</v>
      </c>
      <c r="F11" s="4">
        <v>143</v>
      </c>
      <c r="G11" s="4" t="s">
        <v>9</v>
      </c>
      <c r="H11" s="4" t="s">
        <v>10</v>
      </c>
      <c r="I11" s="4"/>
      <c r="J11" s="4" t="s">
        <v>11</v>
      </c>
      <c r="K11" s="4" t="s">
        <v>10</v>
      </c>
    </row>
    <row r="12" spans="1:11">
      <c r="A12" s="1">
        <v>27</v>
      </c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>
      <c r="A13" s="1" t="s">
        <v>3</v>
      </c>
      <c r="B13" s="1">
        <v>2</v>
      </c>
      <c r="C13" s="1">
        <v>2</v>
      </c>
      <c r="D13" s="1"/>
      <c r="E13" s="1"/>
      <c r="F13" s="1"/>
      <c r="G13" s="1"/>
      <c r="H13" s="1">
        <f>(B13*$B$11+C13*$C$11+D13*$D$11+E13*$E$11+F13*$F$11)*$A$12</f>
        <v>10692</v>
      </c>
      <c r="I13" s="1"/>
      <c r="J13" s="1">
        <v>2</v>
      </c>
      <c r="K13" s="1">
        <f>H13*J13</f>
        <v>21384</v>
      </c>
    </row>
    <row r="14" spans="1:11">
      <c r="A14" s="1" t="s">
        <v>6</v>
      </c>
      <c r="B14" s="1"/>
      <c r="C14" s="1">
        <v>2</v>
      </c>
      <c r="D14" s="1">
        <v>2</v>
      </c>
      <c r="E14" s="1"/>
      <c r="F14" s="1"/>
      <c r="G14" s="1"/>
      <c r="H14" s="1">
        <f>(B14*$B$11+C14*$C$11+D14*$D$11+E14*$E$11+F14*$F$11)*$A$12</f>
        <v>12204</v>
      </c>
      <c r="I14" s="1"/>
      <c r="J14" s="1">
        <v>3</v>
      </c>
      <c r="K14" s="1">
        <f>H14*J14</f>
        <v>36612</v>
      </c>
    </row>
    <row r="15" spans="1:11">
      <c r="A15" s="1" t="s">
        <v>5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>
      <c r="A16" s="1">
        <v>18</v>
      </c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>
      <c r="A17" s="1" t="s">
        <v>7</v>
      </c>
      <c r="B17" s="1"/>
      <c r="C17" s="1"/>
      <c r="D17" s="1"/>
      <c r="E17" s="1">
        <v>4</v>
      </c>
      <c r="F17" s="1"/>
      <c r="G17" s="1"/>
      <c r="H17" s="1">
        <f>(B17*$B$11+C17*$C$11+D17*$D$11+E17*$E$11+F17*$F$11)*$A$16</f>
        <v>9000</v>
      </c>
      <c r="I17" s="1"/>
      <c r="J17" s="1">
        <v>7</v>
      </c>
      <c r="K17" s="1">
        <f>H17*J17</f>
        <v>63000</v>
      </c>
    </row>
    <row r="18" spans="1:11">
      <c r="A18" s="1" t="s">
        <v>8</v>
      </c>
      <c r="B18" s="1"/>
      <c r="C18" s="1"/>
      <c r="D18" s="1"/>
      <c r="E18" s="1"/>
      <c r="F18" s="1">
        <v>4</v>
      </c>
      <c r="G18" s="1"/>
      <c r="H18" s="1">
        <f>(B18*$B$11+C18*$C$11+D18*$D$11+E18*$E$11+F18*$F$11)*$A$16</f>
        <v>10296</v>
      </c>
      <c r="I18" s="1"/>
      <c r="J18" s="1">
        <v>2</v>
      </c>
      <c r="K18" s="1">
        <f>H18*J18</f>
        <v>20592</v>
      </c>
    </row>
    <row r="19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>
      <c r="A20" s="1"/>
      <c r="B20" s="1"/>
      <c r="C20" s="1"/>
      <c r="D20" s="1"/>
      <c r="E20" s="1"/>
      <c r="F20" s="1"/>
      <c r="G20" s="1"/>
      <c r="H20" s="1"/>
      <c r="I20" s="1"/>
      <c r="J20" s="1"/>
      <c r="K20" s="6">
        <f>SUM(K12:K18)</f>
        <v>141588</v>
      </c>
    </row>
    <row r="21" spans="1:11">
      <c r="B21" s="30" t="s">
        <v>4</v>
      </c>
      <c r="C21" s="31"/>
      <c r="D21" s="34"/>
      <c r="E21" s="30" t="s">
        <v>5</v>
      </c>
      <c r="F21" s="31"/>
    </row>
    <row r="22" spans="1:11">
      <c r="B22" s="4">
        <v>90</v>
      </c>
      <c r="C22" s="4">
        <v>105</v>
      </c>
      <c r="D22" s="4">
        <v>119</v>
      </c>
      <c r="E22" s="4">
        <v>127</v>
      </c>
      <c r="F22" s="4">
        <v>143</v>
      </c>
    </row>
    <row r="23" spans="1:11">
      <c r="A23" t="s">
        <v>14</v>
      </c>
      <c r="B23">
        <f>B13*$J13*$A$12+B14*$J14*$A$12</f>
        <v>108</v>
      </c>
      <c r="C23">
        <f t="shared" ref="C23:D23" si="1">C13*$J13*$A$12+C14*$J14*$A$12</f>
        <v>270</v>
      </c>
      <c r="D23">
        <f t="shared" si="1"/>
        <v>162</v>
      </c>
      <c r="E23">
        <f>E17*J17*A16+E18*J18*A16</f>
        <v>504</v>
      </c>
      <c r="F23">
        <f>F18*J18*A16</f>
        <v>144</v>
      </c>
      <c r="K23" s="6">
        <f>SUM(B23:F23)</f>
        <v>1188</v>
      </c>
    </row>
    <row r="24" spans="1:11">
      <c r="A24" t="s">
        <v>15</v>
      </c>
      <c r="B24" s="7">
        <f>B23/$K$23</f>
        <v>9.0909090909090912E-2</v>
      </c>
      <c r="C24" s="7">
        <f t="shared" ref="C24:F24" si="2">C23/$K$23</f>
        <v>0.22727272727272727</v>
      </c>
      <c r="D24" s="7">
        <f t="shared" si="2"/>
        <v>0.13636363636363635</v>
      </c>
      <c r="E24" s="7">
        <f t="shared" si="2"/>
        <v>0.42424242424242425</v>
      </c>
      <c r="F24" s="7">
        <f t="shared" si="2"/>
        <v>0.12121212121212122</v>
      </c>
    </row>
  </sheetData>
  <mergeCells count="4">
    <mergeCell ref="B10:D10"/>
    <mergeCell ref="E10:F10"/>
    <mergeCell ref="B21:D21"/>
    <mergeCell ref="E21:F2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39"/>
  <sheetViews>
    <sheetView workbookViewId="0">
      <selection activeCell="I49" sqref="I49"/>
    </sheetView>
  </sheetViews>
  <sheetFormatPr defaultRowHeight="15"/>
  <cols>
    <col min="1" max="1" width="24.42578125" customWidth="1"/>
  </cols>
  <sheetData>
    <row r="4" spans="1:11">
      <c r="A4" s="1" t="s">
        <v>1</v>
      </c>
      <c r="B4" s="1">
        <v>66545</v>
      </c>
    </row>
    <row r="5" spans="1:11">
      <c r="A5" s="1" t="s">
        <v>0</v>
      </c>
      <c r="B5" s="1">
        <v>142038</v>
      </c>
    </row>
    <row r="7" spans="1:11">
      <c r="A7" s="9"/>
      <c r="B7" s="9">
        <v>89</v>
      </c>
      <c r="C7" s="9">
        <v>102</v>
      </c>
      <c r="D7" s="9">
        <v>110</v>
      </c>
      <c r="E7" s="9">
        <v>123</v>
      </c>
      <c r="F7" s="9">
        <v>143</v>
      </c>
    </row>
    <row r="8" spans="1:11">
      <c r="A8" s="10" t="s">
        <v>12</v>
      </c>
      <c r="B8" s="10">
        <v>8600</v>
      </c>
      <c r="C8" s="10">
        <v>8600</v>
      </c>
      <c r="D8" s="10">
        <v>9100</v>
      </c>
      <c r="E8" s="10">
        <v>9300</v>
      </c>
      <c r="F8" s="10">
        <v>9500</v>
      </c>
    </row>
    <row r="9" spans="1:11">
      <c r="A9" s="10" t="s">
        <v>13</v>
      </c>
      <c r="B9" s="11">
        <f>B8*B11/10000</f>
        <v>76.540000000000006</v>
      </c>
      <c r="C9" s="11">
        <f t="shared" ref="C9:F9" si="0">C8*C11/10000</f>
        <v>87.72</v>
      </c>
      <c r="D9" s="11">
        <f t="shared" si="0"/>
        <v>100.1</v>
      </c>
      <c r="E9" s="11">
        <f t="shared" si="0"/>
        <v>114.39</v>
      </c>
      <c r="F9" s="11">
        <f t="shared" si="0"/>
        <v>135.85</v>
      </c>
    </row>
    <row r="10" spans="1:11">
      <c r="A10" s="5"/>
      <c r="B10" s="30" t="s">
        <v>4</v>
      </c>
      <c r="C10" s="31"/>
      <c r="D10" s="31" t="s">
        <v>5</v>
      </c>
      <c r="E10" s="31"/>
      <c r="F10" s="31"/>
      <c r="G10" s="5"/>
      <c r="H10" s="5"/>
      <c r="I10" s="5"/>
      <c r="J10" s="5"/>
      <c r="K10" s="5"/>
    </row>
    <row r="11" spans="1:11">
      <c r="A11" s="4" t="s">
        <v>4</v>
      </c>
      <c r="B11" s="4">
        <v>89</v>
      </c>
      <c r="C11" s="4">
        <v>102</v>
      </c>
      <c r="D11" s="4">
        <v>110</v>
      </c>
      <c r="E11" s="4">
        <v>123</v>
      </c>
      <c r="F11" s="4">
        <v>143</v>
      </c>
      <c r="G11" s="4" t="s">
        <v>9</v>
      </c>
      <c r="H11" s="4" t="s">
        <v>10</v>
      </c>
      <c r="I11" s="4"/>
      <c r="J11" s="4" t="s">
        <v>11</v>
      </c>
      <c r="K11" s="4" t="s">
        <v>10</v>
      </c>
    </row>
    <row r="12" spans="1:11">
      <c r="A12" s="1">
        <v>27</v>
      </c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>
      <c r="A13" s="1" t="s">
        <v>3</v>
      </c>
      <c r="B13" s="1">
        <v>4</v>
      </c>
      <c r="C13" s="1">
        <v>2</v>
      </c>
      <c r="D13" s="1"/>
      <c r="E13" s="1"/>
      <c r="F13" s="1"/>
      <c r="G13" s="1"/>
      <c r="H13" s="1">
        <f>(B13*$B$11+C13*$C$11+D13*$D$11+E13*$E$11+F13*$F$11)*$A$12</f>
        <v>15120</v>
      </c>
      <c r="I13" s="1"/>
      <c r="J13" s="1">
        <v>2</v>
      </c>
      <c r="K13" s="1">
        <f>H13*J13</f>
        <v>30240</v>
      </c>
    </row>
    <row r="14" spans="1:11">
      <c r="A14" s="1" t="s">
        <v>6</v>
      </c>
      <c r="B14" s="1"/>
      <c r="C14" s="1">
        <v>4</v>
      </c>
      <c r="D14" s="1"/>
      <c r="E14" s="1"/>
      <c r="F14" s="1"/>
      <c r="G14" s="1"/>
      <c r="H14" s="1">
        <f>(B14*$B$11+C14*$C$11+D14*$D$11+E14*$E$11+F14*$F$11)*$A$12</f>
        <v>11016</v>
      </c>
      <c r="I14" s="1"/>
      <c r="J14" s="1">
        <v>3</v>
      </c>
      <c r="K14" s="1">
        <f>H14*J14</f>
        <v>33048</v>
      </c>
    </row>
    <row r="15" spans="1:11">
      <c r="A15" s="1" t="s">
        <v>5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>
      <c r="A16" s="1">
        <v>18</v>
      </c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3">
      <c r="A17" s="1" t="s">
        <v>7</v>
      </c>
      <c r="B17" s="1"/>
      <c r="C17" s="1"/>
      <c r="D17" s="1">
        <v>6</v>
      </c>
      <c r="E17" s="1"/>
      <c r="F17" s="1"/>
      <c r="G17" s="1"/>
      <c r="H17" s="1">
        <f>(B17*$B$11+C17*$C$11+D17*$D$11+E17*$E$11+F17*$F$11)*$A$16</f>
        <v>11880</v>
      </c>
      <c r="I17" s="1"/>
      <c r="J17" s="1">
        <v>3</v>
      </c>
      <c r="K17" s="1">
        <f>H17*J17</f>
        <v>35640</v>
      </c>
    </row>
    <row r="18" spans="1:13">
      <c r="A18" s="1" t="s">
        <v>8</v>
      </c>
      <c r="B18" s="1"/>
      <c r="C18" s="1"/>
      <c r="D18" s="1"/>
      <c r="E18" s="1">
        <v>4</v>
      </c>
      <c r="F18" s="1"/>
      <c r="G18" s="1"/>
      <c r="H18" s="1">
        <f>(B18*$B$11+C18*$C$11+D18*$D$11+E18*$E$11+F18*$F$11)*$A$16</f>
        <v>8856</v>
      </c>
      <c r="I18" s="1"/>
      <c r="J18" s="1">
        <v>3</v>
      </c>
      <c r="K18" s="1">
        <f>H18*J18</f>
        <v>26568</v>
      </c>
    </row>
    <row r="19" spans="1:13">
      <c r="A19" s="1" t="s">
        <v>16</v>
      </c>
      <c r="B19" s="1"/>
      <c r="C19" s="1"/>
      <c r="D19" s="1"/>
      <c r="E19" s="1"/>
      <c r="F19" s="1">
        <v>4</v>
      </c>
      <c r="G19" s="1"/>
      <c r="H19" s="1">
        <f>(B19*$B$11+C19*$C$11+D19*$D$11+E19*$E$11+F19*$F$11)*$A$16</f>
        <v>10296</v>
      </c>
      <c r="I19" s="1"/>
      <c r="J19" s="1">
        <v>2</v>
      </c>
      <c r="K19" s="1">
        <f>H19*J19</f>
        <v>20592</v>
      </c>
      <c r="L19">
        <f>K17+K18+K19</f>
        <v>82800</v>
      </c>
      <c r="M19" s="8">
        <f>L19/K21</f>
        <v>0.56678166584524392</v>
      </c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1"/>
      <c r="K21" s="6">
        <f>SUM(K12:K19)</f>
        <v>146088</v>
      </c>
    </row>
    <row r="22" spans="1:13">
      <c r="B22" s="33" t="s">
        <v>4</v>
      </c>
      <c r="C22" s="32"/>
      <c r="D22" s="32" t="s">
        <v>5</v>
      </c>
      <c r="E22" s="32"/>
      <c r="F22" s="32"/>
    </row>
    <row r="23" spans="1:13">
      <c r="B23" s="4">
        <v>89</v>
      </c>
      <c r="C23" s="4">
        <v>102</v>
      </c>
      <c r="D23" s="4">
        <v>110</v>
      </c>
      <c r="E23" s="4">
        <v>123</v>
      </c>
      <c r="F23" s="4">
        <v>143</v>
      </c>
    </row>
    <row r="24" spans="1:13">
      <c r="A24" t="s">
        <v>14</v>
      </c>
      <c r="B24">
        <f>B13*$J13*$A$12+B14*$J14*$A$12</f>
        <v>216</v>
      </c>
      <c r="C24">
        <f t="shared" ref="C24" si="1">C13*$J13*$A$12+C14*$J14*$A$12</f>
        <v>432</v>
      </c>
      <c r="D24">
        <f>D17*J17*A16</f>
        <v>324</v>
      </c>
      <c r="E24">
        <f>E18*J18*A16+E19*J19*A16</f>
        <v>216</v>
      </c>
      <c r="F24">
        <f>F19*J19*A16</f>
        <v>144</v>
      </c>
      <c r="K24" s="6">
        <f>SUM(B24:F24)</f>
        <v>1332</v>
      </c>
    </row>
    <row r="25" spans="1:13">
      <c r="A25" t="s">
        <v>15</v>
      </c>
      <c r="B25" s="7">
        <f>B24/$K$24</f>
        <v>0.16216216216216217</v>
      </c>
      <c r="C25" s="7">
        <f t="shared" ref="C25:F25" si="2">C24/$K$24</f>
        <v>0.32432432432432434</v>
      </c>
      <c r="D25" s="7">
        <f t="shared" si="2"/>
        <v>0.24324324324324326</v>
      </c>
      <c r="E25" s="7">
        <f t="shared" si="2"/>
        <v>0.16216216216216217</v>
      </c>
      <c r="F25" s="7">
        <f t="shared" si="2"/>
        <v>0.10810810810810811</v>
      </c>
    </row>
    <row r="39" spans="11:11">
      <c r="K39" t="s">
        <v>17</v>
      </c>
    </row>
  </sheetData>
  <mergeCells count="4">
    <mergeCell ref="B10:C10"/>
    <mergeCell ref="D10:F10"/>
    <mergeCell ref="B22:C22"/>
    <mergeCell ref="D22:F2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Panjin</vt:lpstr>
      <vt:lpstr>A13</vt:lpstr>
      <vt:lpstr>General Values</vt:lpstr>
      <vt:lpstr>Sheet1 (2)</vt:lpstr>
      <vt:lpstr>Sheet1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A09.李谦</dc:creator>
  <cp:lastModifiedBy>A09.李谦</cp:lastModifiedBy>
  <dcterms:created xsi:type="dcterms:W3CDTF">2023-04-14T09:46:43Z</dcterms:created>
  <dcterms:modified xsi:type="dcterms:W3CDTF">2024-05-24T10:13:03Z</dcterms:modified>
</cp:coreProperties>
</file>