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dox HS-40 excl. H2O" sheetId="1" state="visible" r:id="rId2"/>
    <sheet name="Ludox HS-40 incl. H2O" sheetId="2" state="visible" r:id="rId3"/>
    <sheet name="Ludox TM-50 excl. H2O" sheetId="3" state="visible" r:id="rId4"/>
    <sheet name="Ludox TM-50 incl. H2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<sst xmlns="http://schemas.openxmlformats.org/spreadsheetml/2006/main" count="506" uniqueCount="74">
  <si>
    <t xml:space="preserve">Name:</t>
  </si>
  <si>
    <t xml:space="preserve">Molecular weight:</t>
  </si>
  <si>
    <t xml:space="preserve">Unit:</t>
  </si>
  <si>
    <t xml:space="preserve">Concentration:</t>
  </si>
  <si>
    <t xml:space="preserve">Density:</t>
  </si>
  <si>
    <t xml:space="preserve">Molar Volume:</t>
  </si>
  <si>
    <t xml:space="preserve">Mw_Phosphoric Acid (H3PO4)</t>
  </si>
  <si>
    <t xml:space="preserve">[g/mol]</t>
  </si>
  <si>
    <t xml:space="preserve">conc_Phosphoric Acid (H3PO4) 85%</t>
  </si>
  <si>
    <t xml:space="preserve">[g/g]</t>
  </si>
  <si>
    <t xml:space="preserve">rho_Phosphoric Acid (H3PO4)</t>
  </si>
  <si>
    <t xml:space="preserve">[g/ml]</t>
  </si>
  <si>
    <t xml:space="preserve">v_Phosphoric Acid</t>
  </si>
  <si>
    <t xml:space="preserve">[ml_PhosphoricAcid85/mol_H3PO4]</t>
  </si>
  <si>
    <t xml:space="preserve">Mw_Pseudoboehmite (AlHO2)</t>
  </si>
  <si>
    <t xml:space="preserve">conc_Pseudoboehmite 65.5%</t>
  </si>
  <si>
    <t xml:space="preserve">rho_Pseudoboehmite</t>
  </si>
  <si>
    <t xml:space="preserve">v_Pseudoboehmite 65.5%</t>
  </si>
  <si>
    <t xml:space="preserve">[ml_Pseudoboehmite/mol_Pseudoboehmite]</t>
  </si>
  <si>
    <t xml:space="preserve">Mw_Isopropylamine (IPA)</t>
  </si>
  <si>
    <t xml:space="preserve">conc_Isopropylamine (IPA)</t>
  </si>
  <si>
    <t xml:space="preserve">rho_Isopropylamine (IPA)</t>
  </si>
  <si>
    <t xml:space="preserve">v_Isopropylamine (IPA)</t>
  </si>
  <si>
    <t xml:space="preserve">[ml_Isopropylamine (IPA)/mol_Isopropylamine (IPA)]</t>
  </si>
  <si>
    <t xml:space="preserve">Mw_Tetraethyl Orthosilicate (TEOS)</t>
  </si>
  <si>
    <t xml:space="preserve">conc_Tetraethyl Orthosilicate (TEOS)</t>
  </si>
  <si>
    <t xml:space="preserve">rho_Tetraethyl Orthosilicate (TEOS)</t>
  </si>
  <si>
    <t xml:space="preserve">v_Tetraethyl Orthosilicate (TEOS)</t>
  </si>
  <si>
    <t xml:space="preserve">[ml_Tetraethyl Orthosilicate (TEOS)/mol_Tetraethyl Orthosilicate (TEOS)]</t>
  </si>
  <si>
    <t xml:space="preserve">[ml_H2O/mol_H2O]</t>
  </si>
  <si>
    <t xml:space="preserve">Al2O3</t>
  </si>
  <si>
    <t xml:space="preserve">:</t>
  </si>
  <si>
    <t xml:space="preserve">P2O5</t>
  </si>
  <si>
    <t xml:space="preserve">SiO2</t>
  </si>
  <si>
    <t xml:space="preserve">TEA</t>
  </si>
  <si>
    <t xml:space="preserve">PEG</t>
  </si>
  <si>
    <t xml:space="preserve">H2O</t>
  </si>
  <si>
    <t xml:space="preserve">Al(OH)3</t>
  </si>
  <si>
    <t xml:space="preserve">PhosphoricAcid85%</t>
  </si>
  <si>
    <t xml:space="preserve">LUDOX_HS-40</t>
  </si>
  <si>
    <t xml:space="preserve">PEG(600)</t>
  </si>
  <si>
    <t xml:space="preserve">Factor:</t>
  </si>
  <si>
    <t xml:space="preserve">[g]</t>
  </si>
  <si>
    <t xml:space="preserve">[mL]</t>
  </si>
  <si>
    <t xml:space="preserve">Total mL: </t>
  </si>
  <si>
    <t xml:space="preserve">Mw_Al(OH)3</t>
  </si>
  <si>
    <t xml:space="preserve">conc_Al(OH)3</t>
  </si>
  <si>
    <t xml:space="preserve">Mw_H3PO4</t>
  </si>
  <si>
    <t xml:space="preserve">conc_PhosphoricAcid85%</t>
  </si>
  <si>
    <t xml:space="preserve">roh_PhosphoricAcid85%</t>
  </si>
  <si>
    <t xml:space="preserve">v_H3PO4</t>
  </si>
  <si>
    <t xml:space="preserve">Mw_TEA</t>
  </si>
  <si>
    <t xml:space="preserve">conc_TEA</t>
  </si>
  <si>
    <t xml:space="preserve">roh_TEA</t>
  </si>
  <si>
    <t xml:space="preserve">v_TEA</t>
  </si>
  <si>
    <t xml:space="preserve">[ml_TEA/mol_TEA]</t>
  </si>
  <si>
    <t xml:space="preserve">Mw_SiO2</t>
  </si>
  <si>
    <t xml:space="preserve">conc_LUDOX_HS-40</t>
  </si>
  <si>
    <t xml:space="preserve">roh_LUDOX_HS-40</t>
  </si>
  <si>
    <t xml:space="preserve">v_SiO2</t>
  </si>
  <si>
    <t xml:space="preserve">[ml_LUDOX_HS-40/mol_SiO2]</t>
  </si>
  <si>
    <t xml:space="preserve">Mw_PEG(600)</t>
  </si>
  <si>
    <t xml:space="preserve">conc_PEG(600)</t>
  </si>
  <si>
    <t xml:space="preserve">Mw_H2O</t>
  </si>
  <si>
    <t xml:space="preserve">conc_H2O</t>
  </si>
  <si>
    <t xml:space="preserve">roh_H2O</t>
  </si>
  <si>
    <t xml:space="preserve">v_H2O</t>
  </si>
  <si>
    <t xml:space="preserve">mL_H2O_PhosphoricAcid</t>
  </si>
  <si>
    <t xml:space="preserve">mL_H2O_HS-40</t>
  </si>
  <si>
    <t xml:space="preserve">conc_LUDOX_TM-50</t>
  </si>
  <si>
    <t xml:space="preserve">roh_LUDOX_TM-50</t>
  </si>
  <si>
    <t xml:space="preserve">[ml_LUDOX_TM-50/mol_SiO2]</t>
  </si>
  <si>
    <t xml:space="preserve">LUDOX_TM-50</t>
  </si>
  <si>
    <t xml:space="preserve">mL_H2O_TEA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</si>
</sst>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0"/>
    <numFmt numFmtId="167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4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9" activeCellId="0" sqref="P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87"/>
    <col collapsed="false" customWidth="true" hidden="false" outlineLevel="0" max="3" min="3" style="0" width="16.75"/>
    <col collapsed="false" customWidth="true" hidden="false" outlineLevel="0" max="4" min="4" style="0" width="18.71"/>
    <col collapsed="false" customWidth="true" hidden="false" outlineLevel="0" max="6" min="6" style="0" width="31.53"/>
    <col collapsed="false" customWidth="true" hidden="false" outlineLevel="0" max="7" min="7" style="0" width="15.54"/>
    <col collapsed="false" customWidth="true" hidden="false" outlineLevel="0" max="10" min="10" style="0" width="30.53"/>
    <col collapsed="false" customWidth="true" hidden="false" outlineLevel="0" max="11" min="11" style="0" width="13.45"/>
    <col collapsed="false" customWidth="true" hidden="false" outlineLevel="0" max="14" min="14" style="0" width="29.32"/>
    <col collapsed="false" customWidth="true" hidden="false" outlineLevel="0" max="15" min="15" style="0" width="13.12"/>
    <col collapsed="false" customWidth="true" hidden="false" outlineLevel="0" max="16" min="16" style="0" width="13.34"/>
  </cols>
  <sheetData>
    <row r="2" customFormat="false" ht="13.8" hidden="false" customHeight="false" outlineLevel="0" collapsed="false">
      <c r="B2" s="0" t="s">
        <v>0</v>
      </c>
      <c r="C2" s="0" t="s">
        <v>1</v>
      </c>
      <c r="D2" s="0" t="s">
        <v>2</v>
      </c>
      <c r="F2" s="0" t="s">
        <v>0</v>
      </c>
      <c r="G2" s="0" t="s">
        <v>3</v>
      </c>
      <c r="H2" s="0" t="s">
        <v>2</v>
      </c>
      <c r="J2" s="0" t="s">
        <v>0</v>
      </c>
      <c r="K2" s="0" t="s">
        <v>4</v>
      </c>
      <c r="L2" s="0" t="s">
        <v>2</v>
      </c>
      <c r="N2" s="0" t="s">
        <v>0</v>
      </c>
      <c r="O2" s="0" t="s">
        <v>5</v>
      </c>
      <c r="P2" s="0" t="s">
        <v>2</v>
      </c>
    </row>
    <row r="3" customFormat="false" ht="14.9" hidden="false" customHeight="false" outlineLevel="0" collapsed="false">
      <c r="B3" s="0" t="s">
        <v>6</v>
      </c>
      <c r="C3" s="0" t="n">
        <v>98</v>
      </c>
      <c r="D3" s="0" t="s">
        <v>7</v>
      </c>
      <c r="F3" s="0" t="s">
        <v>8</v>
      </c>
      <c r="G3" s="0" t="n">
        <v>0.85</v>
      </c>
      <c r="H3" s="0" t="s">
        <v>9</v>
      </c>
      <c r="J3" s="0" t="s">
        <v>10</v>
      </c>
      <c r="K3" s="1" t="n">
        <v>1.834</v>
      </c>
      <c r="L3" s="0" t="s">
        <v>11</v>
      </c>
      <c r="N3" s="0" t="s">
        <v>12</v>
      </c>
      <c r="O3" s="0" t="n">
        <f aca="false">C3/K3/G3</f>
        <v>62.8648405927256</v>
      </c>
      <c r="P3" s="0" t="s">
        <v>13</v>
      </c>
    </row>
    <row r="4" customFormat="false" ht="13.8" hidden="false" customHeight="false" outlineLevel="0" collapsed="false">
      <c r="B4" s="0" t="s">
        <v>14</v>
      </c>
      <c r="C4" s="0" t="n">
        <v>60</v>
      </c>
      <c r="D4" s="0" t="s">
        <v>7</v>
      </c>
      <c r="F4" s="0" t="s">
        <v>15</v>
      </c>
      <c r="G4" s="0" t="n">
        <v>0.655</v>
      </c>
      <c r="H4" s="0" t="s">
        <v>9</v>
      </c>
      <c r="J4" s="0" t="s">
        <v>16</v>
      </c>
      <c r="K4" s="0" t="n">
        <v>0.2</v>
      </c>
      <c r="L4" s="0" t="s">
        <v>11</v>
      </c>
      <c r="N4" s="0" t="s">
        <v>17</v>
      </c>
      <c r="O4" s="0" t="n">
        <f aca="false">C4/K4/G4</f>
        <v>458.015267175573</v>
      </c>
      <c r="P4" s="0" t="s">
        <v>18</v>
      </c>
    </row>
    <row r="5" customFormat="false" ht="14.9" hidden="false" customHeight="false" outlineLevel="0" collapsed="false">
      <c r="B5" s="0" t="s">
        <v>19</v>
      </c>
      <c r="C5" s="0" t="n">
        <v>59</v>
      </c>
      <c r="D5" s="0" t="s">
        <v>7</v>
      </c>
      <c r="F5" s="0" t="s">
        <v>20</v>
      </c>
      <c r="G5" s="0" t="n">
        <v>1</v>
      </c>
      <c r="H5" s="0" t="s">
        <v>9</v>
      </c>
      <c r="J5" s="0" t="s">
        <v>21</v>
      </c>
      <c r="K5" s="1" t="n">
        <v>0.688</v>
      </c>
      <c r="L5" s="0" t="s">
        <v>11</v>
      </c>
      <c r="N5" s="0" t="s">
        <v>22</v>
      </c>
      <c r="O5" s="0" t="n">
        <f aca="false">C5/K5/G5</f>
        <v>85.7558139534884</v>
      </c>
      <c r="P5" s="0" t="s">
        <v>23</v>
      </c>
    </row>
    <row r="6" customFormat="false" ht="14.9" hidden="false" customHeight="false" outlineLevel="0" collapsed="false">
      <c r="B6" s="0" t="s">
        <v>24</v>
      </c>
      <c r="C6" s="0" t="n">
        <v>208</v>
      </c>
      <c r="D6" s="0" t="s">
        <v>7</v>
      </c>
      <c r="F6" s="0" t="s">
        <v>25</v>
      </c>
      <c r="G6" s="0" t="n">
        <v>1</v>
      </c>
      <c r="H6" s="0" t="s">
        <v>9</v>
      </c>
      <c r="J6" s="0" t="s">
        <v>26</v>
      </c>
      <c r="K6" s="1" t="n">
        <v>0.933</v>
      </c>
      <c r="L6" s="0" t="s">
        <v>11</v>
      </c>
      <c r="N6" s="0" t="s">
        <v>27</v>
      </c>
      <c r="O6" s="0" t="n">
        <f aca="false">C6/K6/G6</f>
        <v>222.936763129689</v>
      </c>
      <c r="P6" s="0" t="s">
        <v>28</v>
      </c>
    </row>
    <row r="7" customFormat="false" ht="13.8" hidden="false" customHeight="false" outlineLevel="0" collapsed="false">
      <c r="D7" s="0" t="s">
        <v>7</v>
      </c>
      <c r="H7" s="0" t="s">
        <v>9</v>
      </c>
      <c r="P7" s="0" t="s">
        <v>29</v>
      </c>
    </row>
    <row r="8" customFormat="false" ht="13.8" hidden="false" customHeight="false" outlineLevel="0" collapsed="false">
      <c r="D8" s="0" t="s">
        <v>7</v>
      </c>
      <c r="H8" s="0" t="s">
        <v>9</v>
      </c>
      <c r="L8" s="0" t="s">
        <v>11</v>
      </c>
    </row>
    <row r="9" customFormat="false" ht="13.8" hidden="false" customHeight="false" outlineLevel="0" collapsed="false"/>
    <row r="15" customFormat="false" ht="15" hidden="false" customHeight="false" outlineLevel="0" collapsed="false">
      <c r="B15" s="2" t="s">
        <v>30</v>
      </c>
      <c r="C15" s="2" t="s">
        <v>31</v>
      </c>
      <c r="D15" s="2" t="s">
        <v>32</v>
      </c>
      <c r="E15" s="2" t="s">
        <v>31</v>
      </c>
      <c r="F15" s="2" t="s">
        <v>33</v>
      </c>
      <c r="G15" s="2" t="s">
        <v>31</v>
      </c>
      <c r="H15" s="2" t="s">
        <v>34</v>
      </c>
      <c r="I15" s="2" t="s">
        <v>31</v>
      </c>
      <c r="J15" s="2" t="s">
        <v>35</v>
      </c>
      <c r="K15" s="2" t="s">
        <v>31</v>
      </c>
      <c r="L15" s="2" t="s">
        <v>36</v>
      </c>
    </row>
    <row r="16" customFormat="false" ht="15" hidden="false" customHeight="false" outlineLevel="0" collapsed="false">
      <c r="B16" s="3" t="n">
        <v>1</v>
      </c>
      <c r="C16" s="3" t="s">
        <v>31</v>
      </c>
      <c r="D16" s="3" t="n">
        <v>1</v>
      </c>
      <c r="E16" s="3" t="s">
        <v>31</v>
      </c>
      <c r="F16" s="3" t="n">
        <v>0.4</v>
      </c>
      <c r="G16" s="3" t="s">
        <v>31</v>
      </c>
      <c r="H16" s="3" t="n">
        <v>3</v>
      </c>
      <c r="I16" s="3" t="s">
        <v>31</v>
      </c>
      <c r="J16" s="3" t="n">
        <v>0.008</v>
      </c>
      <c r="K16" s="3" t="s">
        <v>31</v>
      </c>
      <c r="L16" s="3" t="n">
        <v>30</v>
      </c>
    </row>
    <row r="17" customFormat="false" ht="15.7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9" customFormat="false" ht="15" hidden="false" customHeight="false" outlineLevel="0" collapsed="false">
      <c r="B19" s="5" t="s">
        <v>37</v>
      </c>
      <c r="C19" s="5"/>
      <c r="D19" s="5" t="s">
        <v>38</v>
      </c>
      <c r="E19" s="5"/>
      <c r="F19" s="5" t="s">
        <v>39</v>
      </c>
      <c r="G19" s="5"/>
      <c r="H19" s="5" t="s">
        <v>34</v>
      </c>
      <c r="I19" s="5"/>
      <c r="J19" s="5" t="s">
        <v>40</v>
      </c>
      <c r="K19" s="5"/>
      <c r="L19" s="5" t="s">
        <v>36</v>
      </c>
    </row>
    <row r="21" customFormat="false" ht="15" hidden="false" customHeight="false" outlineLevel="0" collapsed="false">
      <c r="B21" s="3" t="n">
        <f aca="false">2*B16*$C$3</f>
        <v>196</v>
      </c>
      <c r="C21" s="3" t="s">
        <v>31</v>
      </c>
      <c r="D21" s="3" t="n">
        <f aca="false">2*D16*$O$3</f>
        <v>125.729681185451</v>
      </c>
      <c r="E21" s="3" t="s">
        <v>31</v>
      </c>
      <c r="F21" s="3" t="n">
        <f aca="false">F16*$O$5</f>
        <v>34.3023255813954</v>
      </c>
      <c r="G21" s="3" t="s">
        <v>31</v>
      </c>
      <c r="H21" s="3" t="n">
        <f aca="false">H16*$O$4</f>
        <v>1374.04580152672</v>
      </c>
      <c r="I21" s="3" t="s">
        <v>31</v>
      </c>
      <c r="J21" s="3" t="n">
        <f aca="false">J16*$C$7</f>
        <v>0</v>
      </c>
      <c r="K21" s="3" t="s">
        <v>31</v>
      </c>
      <c r="L21" s="3" t="n">
        <f aca="false">L16*$O$7</f>
        <v>0</v>
      </c>
    </row>
    <row r="23" customFormat="false" ht="23.25" hidden="false" customHeight="false" outlineLevel="0" collapsed="false">
      <c r="B23" s="6" t="n">
        <f aca="false">B21*$O$23</f>
        <v>5.44444444444445</v>
      </c>
      <c r="C23" s="6" t="s">
        <v>31</v>
      </c>
      <c r="D23" s="6" t="n">
        <f aca="false">D21*$O$23</f>
        <v>3.49249114404032</v>
      </c>
      <c r="E23" s="6" t="s">
        <v>31</v>
      </c>
      <c r="F23" s="6" t="n">
        <f aca="false">F21*$O$23</f>
        <v>0.952842377260983</v>
      </c>
      <c r="G23" s="6" t="s">
        <v>31</v>
      </c>
      <c r="H23" s="6" t="n">
        <f aca="false">H21*$O$23</f>
        <v>38.1679389312977</v>
      </c>
      <c r="I23" s="6" t="s">
        <v>31</v>
      </c>
      <c r="J23" s="6" t="n">
        <f aca="false">J21*$O$23</f>
        <v>0</v>
      </c>
      <c r="K23" s="6" t="s">
        <v>31</v>
      </c>
      <c r="L23" s="6" t="n">
        <f aca="false">L21*$O$23</f>
        <v>0</v>
      </c>
      <c r="N23" s="0" t="s">
        <v>41</v>
      </c>
      <c r="O23" s="0" t="n">
        <f aca="false">15/540</f>
        <v>0.0277777777777778</v>
      </c>
    </row>
    <row r="24" customFormat="false" ht="15" hidden="false" customHeight="false" outlineLevel="0" collapsed="false">
      <c r="B24" s="7" t="s">
        <v>42</v>
      </c>
      <c r="D24" s="3" t="s">
        <v>43</v>
      </c>
      <c r="F24" s="3" t="s">
        <v>43</v>
      </c>
      <c r="H24" s="3" t="s">
        <v>43</v>
      </c>
      <c r="J24" s="7" t="s">
        <v>42</v>
      </c>
      <c r="L24" s="3" t="s">
        <v>43</v>
      </c>
      <c r="N24" s="0" t="s">
        <v>44</v>
      </c>
      <c r="O24" s="0" t="n">
        <f aca="false">D23+F23+H23+L23</f>
        <v>42.613272452599</v>
      </c>
    </row>
    <row r="31" customFormat="false" ht="15" hidden="false" customHeight="false" outlineLevel="0" collapsed="false">
      <c r="B31" s="2" t="s">
        <v>30</v>
      </c>
      <c r="C31" s="2" t="s">
        <v>31</v>
      </c>
      <c r="D31" s="2" t="s">
        <v>32</v>
      </c>
      <c r="E31" s="2" t="s">
        <v>31</v>
      </c>
      <c r="F31" s="2" t="s">
        <v>33</v>
      </c>
      <c r="G31" s="2" t="s">
        <v>31</v>
      </c>
      <c r="H31" s="2" t="s">
        <v>34</v>
      </c>
      <c r="I31" s="2" t="s">
        <v>31</v>
      </c>
      <c r="J31" s="2" t="s">
        <v>35</v>
      </c>
      <c r="K31" s="2" t="s">
        <v>31</v>
      </c>
      <c r="L31" s="2" t="s">
        <v>36</v>
      </c>
    </row>
    <row r="32" customFormat="false" ht="15" hidden="false" customHeight="false" outlineLevel="0" collapsed="false">
      <c r="B32" s="3" t="n">
        <v>1</v>
      </c>
      <c r="C32" s="3" t="s">
        <v>31</v>
      </c>
      <c r="D32" s="3" t="n">
        <v>1</v>
      </c>
      <c r="E32" s="3" t="s">
        <v>31</v>
      </c>
      <c r="F32" s="3" t="n">
        <v>0.4</v>
      </c>
      <c r="G32" s="3" t="s">
        <v>31</v>
      </c>
      <c r="H32" s="3" t="n">
        <v>3</v>
      </c>
      <c r="I32" s="3" t="s">
        <v>31</v>
      </c>
      <c r="J32" s="3" t="n">
        <v>0.008</v>
      </c>
      <c r="K32" s="3" t="s">
        <v>31</v>
      </c>
      <c r="L32" s="3" t="n">
        <v>70</v>
      </c>
    </row>
    <row r="33" customFormat="false" ht="15.7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5" customFormat="false" ht="15" hidden="false" customHeight="false" outlineLevel="0" collapsed="false">
      <c r="B35" s="5" t="s">
        <v>37</v>
      </c>
      <c r="C35" s="5"/>
      <c r="D35" s="5" t="s">
        <v>38</v>
      </c>
      <c r="E35" s="5"/>
      <c r="F35" s="5" t="s">
        <v>39</v>
      </c>
      <c r="G35" s="5"/>
      <c r="H35" s="5" t="s">
        <v>34</v>
      </c>
      <c r="I35" s="5"/>
      <c r="J35" s="5" t="s">
        <v>40</v>
      </c>
      <c r="K35" s="5"/>
      <c r="L35" s="5" t="s">
        <v>36</v>
      </c>
    </row>
    <row r="37" customFormat="false" ht="15" hidden="false" customHeight="false" outlineLevel="0" collapsed="false">
      <c r="B37" s="3" t="n">
        <f aca="false">2*B32*$C$3</f>
        <v>196</v>
      </c>
      <c r="C37" s="3" t="s">
        <v>31</v>
      </c>
      <c r="D37" s="3" t="n">
        <f aca="false">2*D32*$O$3</f>
        <v>125.729681185451</v>
      </c>
      <c r="E37" s="3" t="s">
        <v>31</v>
      </c>
      <c r="F37" s="3" t="n">
        <f aca="false">F32*$O$5</f>
        <v>34.3023255813954</v>
      </c>
      <c r="G37" s="3" t="s">
        <v>31</v>
      </c>
      <c r="H37" s="3" t="n">
        <f aca="false">H32*$O$4</f>
        <v>1374.04580152672</v>
      </c>
      <c r="I37" s="3" t="s">
        <v>31</v>
      </c>
      <c r="J37" s="3" t="n">
        <f aca="false">J32*$C$7</f>
        <v>0</v>
      </c>
      <c r="K37" s="3" t="s">
        <v>31</v>
      </c>
      <c r="L37" s="3" t="n">
        <f aca="false">L32*$O$7</f>
        <v>0</v>
      </c>
    </row>
    <row r="39" customFormat="false" ht="23.25" hidden="false" customHeight="false" outlineLevel="0" collapsed="false">
      <c r="B39" s="6" t="n">
        <f aca="false">B37*$O$39</f>
        <v>1.81481481481482</v>
      </c>
      <c r="C39" s="6" t="s">
        <v>31</v>
      </c>
      <c r="D39" s="6" t="n">
        <f aca="false">D37*$O$39</f>
        <v>1.1641637146801</v>
      </c>
      <c r="E39" s="6" t="s">
        <v>31</v>
      </c>
      <c r="F39" s="6" t="n">
        <f aca="false">F37*$O$39</f>
        <v>0.317614125753661</v>
      </c>
      <c r="G39" s="6" t="s">
        <v>31</v>
      </c>
      <c r="H39" s="6" t="n">
        <f aca="false">H37*$O$39</f>
        <v>12.7226463104326</v>
      </c>
      <c r="I39" s="6" t="s">
        <v>31</v>
      </c>
      <c r="J39" s="6" t="n">
        <f aca="false">J37*$O$39</f>
        <v>0</v>
      </c>
      <c r="K39" s="6" t="s">
        <v>31</v>
      </c>
      <c r="L39" s="6" t="n">
        <f aca="false">L37*$O$39</f>
        <v>0</v>
      </c>
      <c r="N39" s="0" t="s">
        <v>41</v>
      </c>
      <c r="O39" s="0" t="n">
        <f aca="false">5/540</f>
        <v>0.00925925925925926</v>
      </c>
    </row>
    <row r="40" customFormat="false" ht="15" hidden="false" customHeight="false" outlineLevel="0" collapsed="false">
      <c r="B40" s="7" t="s">
        <v>42</v>
      </c>
      <c r="D40" s="3" t="s">
        <v>43</v>
      </c>
      <c r="F40" s="3" t="s">
        <v>43</v>
      </c>
      <c r="H40" s="3" t="s">
        <v>43</v>
      </c>
      <c r="J40" s="7" t="s">
        <v>42</v>
      </c>
      <c r="L40" s="3" t="s">
        <v>43</v>
      </c>
      <c r="N40" s="0" t="s">
        <v>44</v>
      </c>
      <c r="O40" s="0" t="n">
        <f aca="false">D39+F39+H39+L39</f>
        <v>14.2044241508663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4" min="4" style="0" width="18.71"/>
    <col collapsed="false" customWidth="true" hidden="false" outlineLevel="0" max="6" min="6" style="0" width="18.28"/>
    <col collapsed="false" customWidth="true" hidden="false" outlineLevel="0" max="8" min="8" style="0" width="11.71"/>
    <col collapsed="false" customWidth="true" hidden="false" outlineLevel="0" max="10" min="10" style="0" width="24.72"/>
    <col collapsed="false" customWidth="true" hidden="false" outlineLevel="0" max="12" min="12" style="0" width="12.43"/>
    <col collapsed="false" customWidth="true" hidden="false" outlineLevel="0" max="14" min="14" style="0" width="24"/>
  </cols>
  <sheetData>
    <row r="3" customFormat="false" ht="15" hidden="false" customHeight="false" outlineLevel="0" collapsed="false">
      <c r="B3" s="0" t="s">
        <v>45</v>
      </c>
      <c r="C3" s="0" t="n">
        <v>78</v>
      </c>
      <c r="D3" s="0" t="s">
        <v>7</v>
      </c>
      <c r="F3" s="0" t="s">
        <v>46</v>
      </c>
      <c r="G3" s="0" t="n">
        <v>1</v>
      </c>
      <c r="H3" s="0" t="s">
        <v>9</v>
      </c>
    </row>
    <row r="4" customFormat="false" ht="15" hidden="false" customHeight="false" outlineLevel="0" collapsed="false">
      <c r="B4" s="0" t="s">
        <v>47</v>
      </c>
      <c r="C4" s="0" t="n">
        <v>98</v>
      </c>
      <c r="D4" s="0" t="s">
        <v>7</v>
      </c>
      <c r="F4" s="0" t="s">
        <v>48</v>
      </c>
      <c r="G4" s="0" t="n">
        <v>0.85</v>
      </c>
      <c r="H4" s="0" t="s">
        <v>9</v>
      </c>
      <c r="J4" s="0" t="s">
        <v>49</v>
      </c>
      <c r="K4" s="0" t="n">
        <v>1.71</v>
      </c>
      <c r="L4" s="0" t="s">
        <v>11</v>
      </c>
      <c r="N4" s="0" t="s">
        <v>50</v>
      </c>
      <c r="O4" s="0" t="n">
        <f aca="false">C4/K4/G4</f>
        <v>67.4234606123151</v>
      </c>
      <c r="P4" s="0" t="s">
        <v>13</v>
      </c>
    </row>
    <row r="5" customFormat="false" ht="15" hidden="false" customHeight="false" outlineLevel="0" collapsed="false">
      <c r="B5" s="0" t="s">
        <v>51</v>
      </c>
      <c r="C5" s="0" t="n">
        <v>101</v>
      </c>
      <c r="D5" s="0" t="s">
        <v>7</v>
      </c>
      <c r="F5" s="0" t="s">
        <v>52</v>
      </c>
      <c r="G5" s="0" t="n">
        <v>1</v>
      </c>
      <c r="H5" s="0" t="s">
        <v>9</v>
      </c>
      <c r="J5" s="0" t="s">
        <v>53</v>
      </c>
      <c r="K5" s="0" t="n">
        <v>0.726</v>
      </c>
      <c r="L5" s="0" t="s">
        <v>11</v>
      </c>
      <c r="N5" s="0" t="s">
        <v>54</v>
      </c>
      <c r="O5" s="0" t="n">
        <f aca="false">C5/K5/G5</f>
        <v>139.118457300275</v>
      </c>
      <c r="P5" s="0" t="s">
        <v>55</v>
      </c>
    </row>
    <row r="6" customFormat="false" ht="15" hidden="false" customHeight="false" outlineLevel="0" collapsed="false">
      <c r="B6" s="0" t="s">
        <v>56</v>
      </c>
      <c r="C6" s="0" t="n">
        <v>60</v>
      </c>
      <c r="D6" s="0" t="s">
        <v>7</v>
      </c>
      <c r="F6" s="0" t="s">
        <v>57</v>
      </c>
      <c r="G6" s="0" t="n">
        <v>0.4</v>
      </c>
      <c r="H6" s="0" t="s">
        <v>9</v>
      </c>
      <c r="J6" s="0" t="s">
        <v>58</v>
      </c>
      <c r="K6" s="0" t="n">
        <v>1.3</v>
      </c>
      <c r="L6" s="0" t="s">
        <v>11</v>
      </c>
      <c r="N6" s="0" t="s">
        <v>59</v>
      </c>
      <c r="O6" s="0" t="n">
        <f aca="false">C6/K6/G6</f>
        <v>115.384615384615</v>
      </c>
      <c r="P6" s="0" t="s">
        <v>60</v>
      </c>
    </row>
    <row r="7" customFormat="false" ht="15" hidden="false" customHeight="false" outlineLevel="0" collapsed="false">
      <c r="B7" s="0" t="s">
        <v>61</v>
      </c>
      <c r="C7" s="0" t="n">
        <v>600</v>
      </c>
      <c r="D7" s="0" t="s">
        <v>7</v>
      </c>
      <c r="F7" s="0" t="s">
        <v>62</v>
      </c>
      <c r="G7" s="0" t="n">
        <v>1</v>
      </c>
      <c r="H7" s="0" t="s">
        <v>9</v>
      </c>
    </row>
    <row r="8" customFormat="false" ht="15" hidden="false" customHeight="false" outlineLevel="0" collapsed="false">
      <c r="B8" s="0" t="s">
        <v>63</v>
      </c>
      <c r="C8" s="0" t="n">
        <v>18</v>
      </c>
      <c r="D8" s="0" t="s">
        <v>7</v>
      </c>
      <c r="F8" s="0" t="s">
        <v>64</v>
      </c>
      <c r="G8" s="0" t="n">
        <v>1</v>
      </c>
      <c r="H8" s="0" t="s">
        <v>9</v>
      </c>
      <c r="J8" s="0" t="s">
        <v>65</v>
      </c>
      <c r="K8" s="0" t="n">
        <v>1</v>
      </c>
      <c r="L8" s="0" t="s">
        <v>11</v>
      </c>
      <c r="N8" s="0" t="s">
        <v>66</v>
      </c>
      <c r="O8" s="0" t="n">
        <f aca="false">C8/G8/K8</f>
        <v>18</v>
      </c>
      <c r="P8" s="0" t="s">
        <v>29</v>
      </c>
    </row>
    <row r="15" customFormat="false" ht="15" hidden="false" customHeight="false" outlineLevel="0" collapsed="false">
      <c r="B15" s="2" t="s">
        <v>30</v>
      </c>
      <c r="C15" s="2" t="s">
        <v>31</v>
      </c>
      <c r="D15" s="2" t="s">
        <v>32</v>
      </c>
      <c r="E15" s="2" t="s">
        <v>31</v>
      </c>
      <c r="F15" s="2" t="s">
        <v>33</v>
      </c>
      <c r="G15" s="2" t="s">
        <v>31</v>
      </c>
      <c r="H15" s="2" t="s">
        <v>34</v>
      </c>
      <c r="I15" s="2" t="s">
        <v>31</v>
      </c>
      <c r="J15" s="2" t="s">
        <v>35</v>
      </c>
      <c r="K15" s="2" t="s">
        <v>31</v>
      </c>
      <c r="L15" s="2" t="s">
        <v>36</v>
      </c>
    </row>
    <row r="16" customFormat="false" ht="15" hidden="false" customHeight="false" outlineLevel="0" collapsed="false">
      <c r="B16" s="3" t="n">
        <v>1</v>
      </c>
      <c r="C16" s="3" t="s">
        <v>31</v>
      </c>
      <c r="D16" s="3" t="n">
        <v>1</v>
      </c>
      <c r="E16" s="3" t="s">
        <v>31</v>
      </c>
      <c r="F16" s="3" t="n">
        <v>0.4</v>
      </c>
      <c r="G16" s="3" t="s">
        <v>31</v>
      </c>
      <c r="H16" s="3" t="n">
        <v>3</v>
      </c>
      <c r="I16" s="3" t="s">
        <v>31</v>
      </c>
      <c r="J16" s="3" t="n">
        <v>0.008</v>
      </c>
      <c r="K16" s="3" t="s">
        <v>31</v>
      </c>
      <c r="L16" s="3" t="n">
        <v>30</v>
      </c>
    </row>
    <row r="17" customFormat="false" ht="15.7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N18" s="0" t="s">
        <v>67</v>
      </c>
      <c r="O18" s="0" t="n">
        <f aca="false">D23*K4*(1-G4)/K8</f>
        <v>0.96078431372549</v>
      </c>
      <c r="P18" s="3" t="s">
        <v>43</v>
      </c>
    </row>
    <row r="19" customFormat="false" ht="15" hidden="false" customHeight="false" outlineLevel="0" collapsed="false">
      <c r="B19" s="5" t="s">
        <v>37</v>
      </c>
      <c r="C19" s="5"/>
      <c r="D19" s="5" t="s">
        <v>38</v>
      </c>
      <c r="E19" s="5"/>
      <c r="F19" s="5" t="s">
        <v>39</v>
      </c>
      <c r="G19" s="5"/>
      <c r="H19" s="5" t="s">
        <v>34</v>
      </c>
      <c r="I19" s="5"/>
      <c r="J19" s="5" t="s">
        <v>40</v>
      </c>
      <c r="K19" s="5"/>
      <c r="L19" s="5" t="s">
        <v>36</v>
      </c>
      <c r="N19" s="0" t="s">
        <v>68</v>
      </c>
      <c r="O19" s="0" t="n">
        <f aca="false">F23*K6*(1-G6)/K8</f>
        <v>1</v>
      </c>
      <c r="P19" s="3" t="s">
        <v>43</v>
      </c>
    </row>
    <row r="21" customFormat="false" ht="15" hidden="false" customHeight="false" outlineLevel="0" collapsed="false">
      <c r="B21" s="3" t="n">
        <f aca="false">2*B16*$C$3</f>
        <v>156</v>
      </c>
      <c r="C21" s="3" t="s">
        <v>31</v>
      </c>
      <c r="D21" s="3" t="n">
        <f aca="false">2*D16*$O$4</f>
        <v>134.84692122463</v>
      </c>
      <c r="E21" s="3" t="s">
        <v>31</v>
      </c>
      <c r="F21" s="3" t="n">
        <f aca="false">F16*$O$6</f>
        <v>46.1538461538462</v>
      </c>
      <c r="G21" s="3" t="s">
        <v>31</v>
      </c>
      <c r="H21" s="3" t="n">
        <f aca="false">H16*$O$5</f>
        <v>417.355371900826</v>
      </c>
      <c r="I21" s="3" t="s">
        <v>31</v>
      </c>
      <c r="J21" s="3" t="n">
        <f aca="false">J16*$C$7</f>
        <v>4.8</v>
      </c>
      <c r="K21" s="3" t="s">
        <v>31</v>
      </c>
      <c r="L21" s="3" t="n">
        <f aca="false">L16*$O$8</f>
        <v>540</v>
      </c>
    </row>
    <row r="23" customFormat="false" ht="23.25" hidden="false" customHeight="false" outlineLevel="0" collapsed="false">
      <c r="B23" s="6" t="n">
        <f aca="false">B21*$O$23</f>
        <v>4.33333333333333</v>
      </c>
      <c r="C23" s="6" t="s">
        <v>31</v>
      </c>
      <c r="D23" s="6" t="n">
        <f aca="false">D21*$O$23</f>
        <v>3.74574781179528</v>
      </c>
      <c r="E23" s="6" t="s">
        <v>31</v>
      </c>
      <c r="F23" s="6" t="n">
        <f aca="false">F21*$O$23</f>
        <v>1.28205128205128</v>
      </c>
      <c r="G23" s="6" t="s">
        <v>31</v>
      </c>
      <c r="H23" s="8" t="n">
        <f aca="false">H21*$O$23</f>
        <v>11.593204775023</v>
      </c>
      <c r="I23" s="6" t="s">
        <v>31</v>
      </c>
      <c r="J23" s="6" t="n">
        <f aca="false">J21*$O$23</f>
        <v>0.133333333333333</v>
      </c>
      <c r="K23" s="6" t="s">
        <v>31</v>
      </c>
      <c r="L23" s="8" t="n">
        <f aca="false">L21*$O$23-O18-O19</f>
        <v>13.0392156862745</v>
      </c>
      <c r="N23" s="0" t="s">
        <v>41</v>
      </c>
      <c r="O23" s="0" t="n">
        <f aca="false">15/540</f>
        <v>0.0277777777777778</v>
      </c>
    </row>
    <row r="24" customFormat="false" ht="15" hidden="false" customHeight="false" outlineLevel="0" collapsed="false">
      <c r="B24" s="7" t="s">
        <v>42</v>
      </c>
      <c r="D24" s="3" t="s">
        <v>43</v>
      </c>
      <c r="F24" s="3" t="s">
        <v>43</v>
      </c>
      <c r="H24" s="3" t="s">
        <v>43</v>
      </c>
      <c r="J24" s="7" t="s">
        <v>42</v>
      </c>
      <c r="L24" s="3" t="s">
        <v>43</v>
      </c>
      <c r="N24" s="0" t="s">
        <v>44</v>
      </c>
      <c r="O24" s="0" t="n">
        <f aca="false">D23+F23+H23+L23</f>
        <v>29.660219555144</v>
      </c>
    </row>
    <row r="31" customFormat="false" ht="15" hidden="false" customHeight="false" outlineLevel="0" collapsed="false">
      <c r="B31" s="2" t="s">
        <v>30</v>
      </c>
      <c r="C31" s="2" t="s">
        <v>31</v>
      </c>
      <c r="D31" s="2" t="s">
        <v>32</v>
      </c>
      <c r="E31" s="2" t="s">
        <v>31</v>
      </c>
      <c r="F31" s="2" t="s">
        <v>33</v>
      </c>
      <c r="G31" s="2" t="s">
        <v>31</v>
      </c>
      <c r="H31" s="2" t="s">
        <v>34</v>
      </c>
      <c r="I31" s="2" t="s">
        <v>31</v>
      </c>
      <c r="J31" s="2" t="s">
        <v>35</v>
      </c>
      <c r="K31" s="2" t="s">
        <v>31</v>
      </c>
      <c r="L31" s="2" t="s">
        <v>36</v>
      </c>
    </row>
    <row r="32" customFormat="false" ht="15" hidden="false" customHeight="false" outlineLevel="0" collapsed="false">
      <c r="B32" s="3" t="n">
        <v>1</v>
      </c>
      <c r="C32" s="3" t="s">
        <v>31</v>
      </c>
      <c r="D32" s="3" t="n">
        <v>1</v>
      </c>
      <c r="E32" s="3" t="s">
        <v>31</v>
      </c>
      <c r="F32" s="3" t="n">
        <v>0.4</v>
      </c>
      <c r="G32" s="3" t="s">
        <v>31</v>
      </c>
      <c r="H32" s="3" t="n">
        <v>3</v>
      </c>
      <c r="I32" s="3" t="s">
        <v>31</v>
      </c>
      <c r="J32" s="3" t="n">
        <v>0.008</v>
      </c>
      <c r="K32" s="3" t="s">
        <v>31</v>
      </c>
      <c r="L32" s="3" t="n">
        <v>70</v>
      </c>
    </row>
    <row r="33" customFormat="false" ht="15.7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customFormat="false" ht="15" hidden="false" customHeight="false" outlineLevel="0" collapsed="false">
      <c r="N34" s="0" t="s">
        <v>67</v>
      </c>
      <c r="O34" s="0" t="n">
        <f aca="false">D39*K4*(1-G4)/K8</f>
        <v>0.320261437908497</v>
      </c>
      <c r="P34" s="3" t="s">
        <v>43</v>
      </c>
    </row>
    <row r="35" customFormat="false" ht="15" hidden="false" customHeight="false" outlineLevel="0" collapsed="false">
      <c r="B35" s="5" t="s">
        <v>37</v>
      </c>
      <c r="C35" s="5"/>
      <c r="D35" s="5" t="s">
        <v>38</v>
      </c>
      <c r="E35" s="5"/>
      <c r="F35" s="5" t="s">
        <v>39</v>
      </c>
      <c r="G35" s="5"/>
      <c r="H35" s="5" t="s">
        <v>34</v>
      </c>
      <c r="I35" s="5"/>
      <c r="J35" s="5" t="s">
        <v>40</v>
      </c>
      <c r="K35" s="5"/>
      <c r="L35" s="5" t="s">
        <v>36</v>
      </c>
      <c r="N35" s="0" t="s">
        <v>68</v>
      </c>
      <c r="O35" s="0" t="n">
        <f aca="false">F39*K6*(1-G6)/K8</f>
        <v>0.333333333333333</v>
      </c>
      <c r="P35" s="3" t="s">
        <v>43</v>
      </c>
    </row>
    <row r="37" customFormat="false" ht="15" hidden="false" customHeight="false" outlineLevel="0" collapsed="false">
      <c r="B37" s="3" t="n">
        <f aca="false">2*B32*$C$3</f>
        <v>156</v>
      </c>
      <c r="C37" s="3" t="s">
        <v>31</v>
      </c>
      <c r="D37" s="3" t="n">
        <f aca="false">2*D32*$O$4</f>
        <v>134.84692122463</v>
      </c>
      <c r="E37" s="3" t="s">
        <v>31</v>
      </c>
      <c r="F37" s="3" t="n">
        <f aca="false">F32*$O$6</f>
        <v>46.1538461538462</v>
      </c>
      <c r="G37" s="3" t="s">
        <v>31</v>
      </c>
      <c r="H37" s="3" t="n">
        <f aca="false">H32*$O$5</f>
        <v>417.355371900826</v>
      </c>
      <c r="I37" s="3" t="s">
        <v>31</v>
      </c>
      <c r="J37" s="3" t="n">
        <f aca="false">J32*$C$7</f>
        <v>4.8</v>
      </c>
      <c r="K37" s="3" t="s">
        <v>31</v>
      </c>
      <c r="L37" s="3" t="n">
        <f aca="false">L32*$O$8</f>
        <v>1260</v>
      </c>
    </row>
    <row r="39" customFormat="false" ht="23.25" hidden="false" customHeight="false" outlineLevel="0" collapsed="false">
      <c r="B39" s="6" t="n">
        <f aca="false">B37*$O$39</f>
        <v>1.44444444444444</v>
      </c>
      <c r="C39" s="6" t="s">
        <v>31</v>
      </c>
      <c r="D39" s="6" t="n">
        <f aca="false">D37*$O$39</f>
        <v>1.24858260393176</v>
      </c>
      <c r="E39" s="6" t="s">
        <v>31</v>
      </c>
      <c r="F39" s="6" t="n">
        <f aca="false">F37*$O$39</f>
        <v>0.427350427350427</v>
      </c>
      <c r="G39" s="6" t="s">
        <v>31</v>
      </c>
      <c r="H39" s="8" t="n">
        <f aca="false">H37*$O$39</f>
        <v>3.86440159167432</v>
      </c>
      <c r="I39" s="6" t="s">
        <v>31</v>
      </c>
      <c r="J39" s="6" t="n">
        <f aca="false">J37*$O$39</f>
        <v>0.0444444444444444</v>
      </c>
      <c r="K39" s="6" t="s">
        <v>31</v>
      </c>
      <c r="L39" s="9" t="n">
        <f aca="false">L37*$O$39-O34-O35</f>
        <v>11.0130718954248</v>
      </c>
      <c r="N39" s="0" t="s">
        <v>41</v>
      </c>
      <c r="O39" s="0" t="n">
        <f aca="false">5/540</f>
        <v>0.00925925925925926</v>
      </c>
    </row>
    <row r="40" customFormat="false" ht="15" hidden="false" customHeight="false" outlineLevel="0" collapsed="false">
      <c r="B40" s="7" t="s">
        <v>42</v>
      </c>
      <c r="D40" s="3" t="s">
        <v>43</v>
      </c>
      <c r="F40" s="3" t="s">
        <v>43</v>
      </c>
      <c r="H40" s="3" t="s">
        <v>43</v>
      </c>
      <c r="J40" s="7" t="s">
        <v>42</v>
      </c>
      <c r="L40" s="3" t="s">
        <v>43</v>
      </c>
      <c r="N40" s="0" t="s">
        <v>44</v>
      </c>
      <c r="O40" s="0" t="n">
        <f aca="false">D39+F39+H39+L39</f>
        <v>16.5534065183813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4" min="4" style="0" width="18.71"/>
    <col collapsed="false" customWidth="true" hidden="false" outlineLevel="0" max="6" min="6" style="0" width="24.28"/>
    <col collapsed="false" customWidth="true" hidden="false" outlineLevel="0" max="10" min="10" style="0" width="24.72"/>
  </cols>
  <sheetData>
    <row r="3" customFormat="false" ht="15" hidden="false" customHeight="false" outlineLevel="0" collapsed="false">
      <c r="B3" s="0" t="s">
        <v>45</v>
      </c>
      <c r="C3" s="0" t="n">
        <v>78</v>
      </c>
      <c r="D3" s="0" t="s">
        <v>7</v>
      </c>
      <c r="F3" s="0" t="s">
        <v>46</v>
      </c>
      <c r="G3" s="0" t="n">
        <v>1</v>
      </c>
      <c r="H3" s="0" t="s">
        <v>9</v>
      </c>
    </row>
    <row r="4" customFormat="false" ht="15" hidden="false" customHeight="false" outlineLevel="0" collapsed="false">
      <c r="B4" s="0" t="s">
        <v>47</v>
      </c>
      <c r="C4" s="0" t="n">
        <v>98</v>
      </c>
      <c r="D4" s="0" t="s">
        <v>7</v>
      </c>
      <c r="F4" s="0" t="s">
        <v>48</v>
      </c>
      <c r="G4" s="0" t="n">
        <v>0.85</v>
      </c>
      <c r="H4" s="0" t="s">
        <v>9</v>
      </c>
      <c r="J4" s="0" t="s">
        <v>49</v>
      </c>
      <c r="K4" s="0" t="n">
        <v>1.71</v>
      </c>
      <c r="L4" s="0" t="s">
        <v>11</v>
      </c>
      <c r="N4" s="0" t="s">
        <v>50</v>
      </c>
      <c r="O4" s="0" t="n">
        <f aca="false">C4/K4/G4</f>
        <v>67.4234606123151</v>
      </c>
      <c r="P4" s="0" t="s">
        <v>13</v>
      </c>
    </row>
    <row r="5" customFormat="false" ht="15" hidden="false" customHeight="false" outlineLevel="0" collapsed="false">
      <c r="B5" s="0" t="s">
        <v>51</v>
      </c>
      <c r="C5" s="0" t="n">
        <v>101</v>
      </c>
      <c r="D5" s="0" t="s">
        <v>7</v>
      </c>
      <c r="F5" s="0" t="s">
        <v>52</v>
      </c>
      <c r="G5" s="0" t="n">
        <v>1</v>
      </c>
      <c r="H5" s="0" t="s">
        <v>9</v>
      </c>
      <c r="J5" s="0" t="s">
        <v>53</v>
      </c>
      <c r="K5" s="0" t="n">
        <v>0.726</v>
      </c>
      <c r="L5" s="0" t="s">
        <v>11</v>
      </c>
      <c r="N5" s="0" t="s">
        <v>54</v>
      </c>
      <c r="O5" s="0" t="n">
        <f aca="false">C5/K5/G5</f>
        <v>139.118457300275</v>
      </c>
      <c r="P5" s="0" t="s">
        <v>55</v>
      </c>
    </row>
    <row r="6" customFormat="false" ht="15" hidden="false" customHeight="false" outlineLevel="0" collapsed="false">
      <c r="B6" s="0" t="s">
        <v>56</v>
      </c>
      <c r="C6" s="0" t="n">
        <v>60</v>
      </c>
      <c r="D6" s="0" t="s">
        <v>7</v>
      </c>
      <c r="F6" s="0" t="s">
        <v>69</v>
      </c>
      <c r="G6" s="0" t="n">
        <v>0.5</v>
      </c>
      <c r="H6" s="0" t="s">
        <v>9</v>
      </c>
      <c r="J6" s="0" t="s">
        <v>70</v>
      </c>
      <c r="K6" s="0" t="n">
        <v>1.4</v>
      </c>
      <c r="L6" s="0" t="s">
        <v>11</v>
      </c>
      <c r="N6" s="0" t="s">
        <v>59</v>
      </c>
      <c r="O6" s="0" t="n">
        <f aca="false">C6/K6/G6</f>
        <v>85.7142857142857</v>
      </c>
      <c r="P6" s="0" t="s">
        <v>71</v>
      </c>
    </row>
    <row r="7" customFormat="false" ht="15" hidden="false" customHeight="false" outlineLevel="0" collapsed="false">
      <c r="B7" s="0" t="s">
        <v>61</v>
      </c>
      <c r="C7" s="0" t="n">
        <v>600</v>
      </c>
      <c r="D7" s="0" t="s">
        <v>7</v>
      </c>
      <c r="F7" s="0" t="s">
        <v>62</v>
      </c>
      <c r="G7" s="0" t="n">
        <v>1</v>
      </c>
      <c r="H7" s="0" t="s">
        <v>9</v>
      </c>
    </row>
    <row r="8" customFormat="false" ht="15" hidden="false" customHeight="false" outlineLevel="0" collapsed="false">
      <c r="B8" s="0" t="s">
        <v>63</v>
      </c>
      <c r="C8" s="0" t="n">
        <v>18</v>
      </c>
      <c r="D8" s="0" t="s">
        <v>7</v>
      </c>
      <c r="F8" s="0" t="s">
        <v>64</v>
      </c>
      <c r="G8" s="0" t="n">
        <v>1</v>
      </c>
      <c r="H8" s="0" t="s">
        <v>9</v>
      </c>
      <c r="J8" s="0" t="s">
        <v>65</v>
      </c>
      <c r="K8" s="0" t="n">
        <v>1</v>
      </c>
      <c r="L8" s="0" t="s">
        <v>11</v>
      </c>
      <c r="N8" s="0" t="s">
        <v>66</v>
      </c>
      <c r="O8" s="0" t="n">
        <f aca="false">C8/G8/K8</f>
        <v>18</v>
      </c>
      <c r="P8" s="0" t="s">
        <v>29</v>
      </c>
    </row>
    <row r="15" customFormat="false" ht="15" hidden="false" customHeight="false" outlineLevel="0" collapsed="false">
      <c r="B15" s="2" t="s">
        <v>30</v>
      </c>
      <c r="C15" s="2" t="s">
        <v>31</v>
      </c>
      <c r="D15" s="2" t="s">
        <v>32</v>
      </c>
      <c r="E15" s="2" t="s">
        <v>31</v>
      </c>
      <c r="F15" s="2" t="s">
        <v>33</v>
      </c>
      <c r="G15" s="2" t="s">
        <v>31</v>
      </c>
      <c r="H15" s="2" t="s">
        <v>34</v>
      </c>
      <c r="I15" s="2" t="s">
        <v>31</v>
      </c>
      <c r="J15" s="2" t="s">
        <v>35</v>
      </c>
      <c r="K15" s="2" t="s">
        <v>31</v>
      </c>
      <c r="L15" s="2" t="s">
        <v>36</v>
      </c>
    </row>
    <row r="16" customFormat="false" ht="15" hidden="false" customHeight="false" outlineLevel="0" collapsed="false">
      <c r="B16" s="3" t="n">
        <v>1</v>
      </c>
      <c r="C16" s="3" t="s">
        <v>31</v>
      </c>
      <c r="D16" s="3" t="n">
        <v>1</v>
      </c>
      <c r="E16" s="3" t="s">
        <v>31</v>
      </c>
      <c r="F16" s="3" t="n">
        <v>0.4</v>
      </c>
      <c r="G16" s="3" t="s">
        <v>31</v>
      </c>
      <c r="H16" s="3" t="n">
        <v>3</v>
      </c>
      <c r="I16" s="3" t="s">
        <v>31</v>
      </c>
      <c r="J16" s="3" t="n">
        <v>0.008</v>
      </c>
      <c r="K16" s="3" t="s">
        <v>31</v>
      </c>
      <c r="L16" s="3" t="n">
        <v>30</v>
      </c>
    </row>
    <row r="17" customFormat="false" ht="15.7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9" customFormat="false" ht="15" hidden="false" customHeight="false" outlineLevel="0" collapsed="false">
      <c r="B19" s="5" t="s">
        <v>37</v>
      </c>
      <c r="C19" s="5"/>
      <c r="D19" s="5" t="s">
        <v>38</v>
      </c>
      <c r="E19" s="5"/>
      <c r="F19" s="5" t="s">
        <v>72</v>
      </c>
      <c r="G19" s="5"/>
      <c r="H19" s="5" t="s">
        <v>34</v>
      </c>
      <c r="I19" s="5"/>
      <c r="J19" s="5" t="s">
        <v>40</v>
      </c>
      <c r="K19" s="5"/>
      <c r="L19" s="5" t="s">
        <v>36</v>
      </c>
    </row>
    <row r="21" customFormat="false" ht="15" hidden="false" customHeight="false" outlineLevel="0" collapsed="false">
      <c r="B21" s="3" t="n">
        <f aca="false">2*B16*$C$3</f>
        <v>156</v>
      </c>
      <c r="C21" s="3" t="s">
        <v>31</v>
      </c>
      <c r="D21" s="3" t="n">
        <f aca="false">2*D16*$O$4</f>
        <v>134.84692122463</v>
      </c>
      <c r="E21" s="3" t="s">
        <v>31</v>
      </c>
      <c r="F21" s="3" t="n">
        <f aca="false">F16*$O$6</f>
        <v>34.2857142857143</v>
      </c>
      <c r="G21" s="3" t="s">
        <v>31</v>
      </c>
      <c r="H21" s="3" t="n">
        <f aca="false">H16*$O$5</f>
        <v>417.355371900826</v>
      </c>
      <c r="I21" s="3" t="s">
        <v>31</v>
      </c>
      <c r="J21" s="3" t="n">
        <f aca="false">J16*$C$7</f>
        <v>4.8</v>
      </c>
      <c r="K21" s="3" t="s">
        <v>31</v>
      </c>
      <c r="L21" s="3" t="n">
        <f aca="false">L16*$O$8</f>
        <v>540</v>
      </c>
    </row>
    <row r="23" customFormat="false" ht="23.25" hidden="false" customHeight="false" outlineLevel="0" collapsed="false">
      <c r="B23" s="6" t="n">
        <f aca="false">B21*$O$23</f>
        <v>4.33333333333333</v>
      </c>
      <c r="C23" s="6" t="s">
        <v>31</v>
      </c>
      <c r="D23" s="6" t="n">
        <f aca="false">D21*$O$23</f>
        <v>3.74574781179528</v>
      </c>
      <c r="E23" s="6" t="s">
        <v>31</v>
      </c>
      <c r="F23" s="6" t="n">
        <f aca="false">F21*$O$23</f>
        <v>0.952380952380953</v>
      </c>
      <c r="G23" s="6" t="s">
        <v>31</v>
      </c>
      <c r="H23" s="6" t="n">
        <f aca="false">H21*$O$23</f>
        <v>11.593204775023</v>
      </c>
      <c r="I23" s="6" t="s">
        <v>31</v>
      </c>
      <c r="J23" s="6" t="n">
        <f aca="false">J21*$O$23</f>
        <v>0.133333333333333</v>
      </c>
      <c r="K23" s="6" t="s">
        <v>31</v>
      </c>
      <c r="L23" s="6" t="n">
        <f aca="false">L21*$O$23</f>
        <v>15</v>
      </c>
      <c r="N23" s="0" t="s">
        <v>41</v>
      </c>
      <c r="O23" s="0" t="n">
        <f aca="false">15/540</f>
        <v>0.0277777777777778</v>
      </c>
    </row>
    <row r="24" customFormat="false" ht="15" hidden="false" customHeight="false" outlineLevel="0" collapsed="false">
      <c r="B24" s="7" t="s">
        <v>42</v>
      </c>
      <c r="D24" s="3" t="s">
        <v>43</v>
      </c>
      <c r="F24" s="3" t="s">
        <v>43</v>
      </c>
      <c r="H24" s="3" t="s">
        <v>43</v>
      </c>
      <c r="J24" s="7" t="s">
        <v>42</v>
      </c>
      <c r="L24" s="3" t="s">
        <v>43</v>
      </c>
      <c r="N24" s="0" t="s">
        <v>44</v>
      </c>
      <c r="O24" s="0" t="n">
        <f aca="false">D23+F23+H23+L23</f>
        <v>31.2913335391992</v>
      </c>
    </row>
    <row r="31" customFormat="false" ht="15" hidden="false" customHeight="false" outlineLevel="0" collapsed="false">
      <c r="B31" s="2" t="s">
        <v>30</v>
      </c>
      <c r="C31" s="2" t="s">
        <v>31</v>
      </c>
      <c r="D31" s="2" t="s">
        <v>32</v>
      </c>
      <c r="E31" s="2" t="s">
        <v>31</v>
      </c>
      <c r="F31" s="2" t="s">
        <v>33</v>
      </c>
      <c r="G31" s="2" t="s">
        <v>31</v>
      </c>
      <c r="H31" s="2" t="s">
        <v>34</v>
      </c>
      <c r="I31" s="2" t="s">
        <v>31</v>
      </c>
      <c r="J31" s="2" t="s">
        <v>35</v>
      </c>
      <c r="K31" s="2" t="s">
        <v>31</v>
      </c>
      <c r="L31" s="2" t="s">
        <v>36</v>
      </c>
    </row>
    <row r="32" customFormat="false" ht="15" hidden="false" customHeight="false" outlineLevel="0" collapsed="false">
      <c r="B32" s="3" t="n">
        <v>1</v>
      </c>
      <c r="C32" s="3" t="s">
        <v>31</v>
      </c>
      <c r="D32" s="3" t="n">
        <v>1</v>
      </c>
      <c r="E32" s="3" t="s">
        <v>31</v>
      </c>
      <c r="F32" s="3" t="n">
        <v>0.4</v>
      </c>
      <c r="G32" s="3" t="s">
        <v>31</v>
      </c>
      <c r="H32" s="3" t="n">
        <v>3</v>
      </c>
      <c r="I32" s="3" t="s">
        <v>31</v>
      </c>
      <c r="J32" s="3" t="n">
        <v>0.008</v>
      </c>
      <c r="K32" s="3" t="s">
        <v>31</v>
      </c>
      <c r="L32" s="3" t="n">
        <v>70</v>
      </c>
    </row>
    <row r="33" customFormat="false" ht="15.7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5" customFormat="false" ht="15" hidden="false" customHeight="false" outlineLevel="0" collapsed="false">
      <c r="B35" s="5" t="s">
        <v>37</v>
      </c>
      <c r="C35" s="5"/>
      <c r="D35" s="5" t="s">
        <v>38</v>
      </c>
      <c r="E35" s="5"/>
      <c r="F35" s="5" t="s">
        <v>72</v>
      </c>
      <c r="G35" s="5"/>
      <c r="H35" s="5" t="s">
        <v>34</v>
      </c>
      <c r="I35" s="5"/>
      <c r="J35" s="5" t="s">
        <v>40</v>
      </c>
      <c r="K35" s="5"/>
      <c r="L35" s="5" t="s">
        <v>36</v>
      </c>
    </row>
    <row r="37" customFormat="false" ht="15" hidden="false" customHeight="false" outlineLevel="0" collapsed="false">
      <c r="B37" s="3" t="n">
        <f aca="false">2*B32*$C$3</f>
        <v>156</v>
      </c>
      <c r="C37" s="3" t="s">
        <v>31</v>
      </c>
      <c r="D37" s="3" t="n">
        <f aca="false">2*D32*$O$4</f>
        <v>134.84692122463</v>
      </c>
      <c r="E37" s="3" t="s">
        <v>31</v>
      </c>
      <c r="F37" s="3" t="n">
        <f aca="false">F32*$O$6</f>
        <v>34.2857142857143</v>
      </c>
      <c r="G37" s="3" t="s">
        <v>31</v>
      </c>
      <c r="H37" s="3" t="n">
        <f aca="false">H32*$O$5</f>
        <v>417.355371900826</v>
      </c>
      <c r="I37" s="3" t="s">
        <v>31</v>
      </c>
      <c r="J37" s="3" t="n">
        <f aca="false">J32*$C$7</f>
        <v>4.8</v>
      </c>
      <c r="K37" s="3" t="s">
        <v>31</v>
      </c>
      <c r="L37" s="3" t="n">
        <f aca="false">L32*$O$8</f>
        <v>1260</v>
      </c>
    </row>
    <row r="39" customFormat="false" ht="23.25" hidden="false" customHeight="false" outlineLevel="0" collapsed="false">
      <c r="B39" s="6" t="n">
        <f aca="false">B37*$O$39</f>
        <v>1.44444444444444</v>
      </c>
      <c r="C39" s="6" t="s">
        <v>31</v>
      </c>
      <c r="D39" s="6" t="n">
        <f aca="false">D37*$O$39</f>
        <v>1.24858260393176</v>
      </c>
      <c r="E39" s="6" t="s">
        <v>31</v>
      </c>
      <c r="F39" s="6" t="n">
        <f aca="false">F37*$O$39</f>
        <v>0.317460317460317</v>
      </c>
      <c r="G39" s="6" t="s">
        <v>31</v>
      </c>
      <c r="H39" s="6" t="n">
        <f aca="false">H37*$O$39</f>
        <v>3.86440159167432</v>
      </c>
      <c r="I39" s="6" t="s">
        <v>31</v>
      </c>
      <c r="J39" s="6" t="n">
        <f aca="false">J37*$O$39</f>
        <v>0.0444444444444444</v>
      </c>
      <c r="K39" s="6" t="s">
        <v>31</v>
      </c>
      <c r="L39" s="6" t="n">
        <f aca="false">L37*$O$39</f>
        <v>11.6666666666667</v>
      </c>
      <c r="N39" s="0" t="s">
        <v>41</v>
      </c>
      <c r="O39" s="0" t="n">
        <f aca="false">5/540</f>
        <v>0.00925925925925926</v>
      </c>
    </row>
    <row r="40" customFormat="false" ht="15" hidden="false" customHeight="false" outlineLevel="0" collapsed="false">
      <c r="B40" s="7" t="s">
        <v>42</v>
      </c>
      <c r="D40" s="3" t="s">
        <v>43</v>
      </c>
      <c r="F40" s="3" t="s">
        <v>43</v>
      </c>
      <c r="H40" s="3" t="s">
        <v>43</v>
      </c>
      <c r="J40" s="7" t="s">
        <v>42</v>
      </c>
      <c r="L40" s="3" t="s">
        <v>43</v>
      </c>
      <c r="N40" s="0" t="s">
        <v>44</v>
      </c>
      <c r="O40" s="0" t="n">
        <f aca="false">D39+F39+H39+L39</f>
        <v>17.0971111797331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4" min="4" style="0" width="18.71"/>
    <col collapsed="false" customWidth="true" hidden="false" outlineLevel="0" max="6" min="6" style="0" width="18.28"/>
    <col collapsed="false" customWidth="true" hidden="false" outlineLevel="0" max="10" min="10" style="0" width="24.72"/>
  </cols>
  <sheetData>
    <row r="3" customFormat="false" ht="15" hidden="false" customHeight="false" outlineLevel="0" collapsed="false">
      <c r="B3" s="0" t="s">
        <v>45</v>
      </c>
      <c r="C3" s="0" t="n">
        <v>78</v>
      </c>
      <c r="D3" s="0" t="s">
        <v>7</v>
      </c>
      <c r="F3" s="0" t="s">
        <v>46</v>
      </c>
      <c r="G3" s="0" t="n">
        <v>1</v>
      </c>
      <c r="H3" s="0" t="s">
        <v>9</v>
      </c>
    </row>
    <row r="4" customFormat="false" ht="15" hidden="false" customHeight="false" outlineLevel="0" collapsed="false">
      <c r="B4" s="0" t="s">
        <v>47</v>
      </c>
      <c r="C4" s="0" t="n">
        <v>98</v>
      </c>
      <c r="D4" s="0" t="s">
        <v>7</v>
      </c>
      <c r="F4" s="0" t="s">
        <v>48</v>
      </c>
      <c r="G4" s="0" t="n">
        <v>0.85</v>
      </c>
      <c r="H4" s="0" t="s">
        <v>9</v>
      </c>
      <c r="J4" s="0" t="s">
        <v>49</v>
      </c>
      <c r="K4" s="0" t="n">
        <v>1.71</v>
      </c>
      <c r="L4" s="0" t="s">
        <v>11</v>
      </c>
      <c r="N4" s="0" t="s">
        <v>50</v>
      </c>
      <c r="O4" s="0" t="n">
        <f aca="false">C4/K4/G4</f>
        <v>67.4234606123151</v>
      </c>
      <c r="P4" s="0" t="s">
        <v>13</v>
      </c>
    </row>
    <row r="5" customFormat="false" ht="15" hidden="false" customHeight="false" outlineLevel="0" collapsed="false">
      <c r="B5" s="0" t="s">
        <v>51</v>
      </c>
      <c r="C5" s="0" t="n">
        <v>101</v>
      </c>
      <c r="D5" s="0" t="s">
        <v>7</v>
      </c>
      <c r="F5" s="0" t="s">
        <v>52</v>
      </c>
      <c r="G5" s="0" t="n">
        <v>1</v>
      </c>
      <c r="H5" s="0" t="s">
        <v>9</v>
      </c>
      <c r="J5" s="0" t="s">
        <v>53</v>
      </c>
      <c r="K5" s="0" t="n">
        <v>0.726</v>
      </c>
      <c r="L5" s="0" t="s">
        <v>11</v>
      </c>
      <c r="N5" s="0" t="s">
        <v>54</v>
      </c>
      <c r="O5" s="0" t="n">
        <f aca="false">C5/K5/G5</f>
        <v>139.118457300275</v>
      </c>
      <c r="P5" s="0" t="s">
        <v>55</v>
      </c>
    </row>
    <row r="6" customFormat="false" ht="15" hidden="false" customHeight="false" outlineLevel="0" collapsed="false">
      <c r="B6" s="0" t="s">
        <v>56</v>
      </c>
      <c r="C6" s="0" t="n">
        <v>60</v>
      </c>
      <c r="D6" s="0" t="s">
        <v>7</v>
      </c>
      <c r="F6" s="0" t="s">
        <v>69</v>
      </c>
      <c r="G6" s="0" t="n">
        <v>0.5</v>
      </c>
      <c r="H6" s="0" t="s">
        <v>9</v>
      </c>
      <c r="J6" s="0" t="s">
        <v>70</v>
      </c>
      <c r="K6" s="0" t="n">
        <v>1.4</v>
      </c>
      <c r="L6" s="0" t="s">
        <v>11</v>
      </c>
      <c r="N6" s="0" t="s">
        <v>59</v>
      </c>
      <c r="O6" s="0" t="n">
        <f aca="false">C6/K6/G6</f>
        <v>85.7142857142857</v>
      </c>
      <c r="P6" s="0" t="s">
        <v>71</v>
      </c>
    </row>
    <row r="7" customFormat="false" ht="15" hidden="false" customHeight="false" outlineLevel="0" collapsed="false">
      <c r="B7" s="0" t="s">
        <v>61</v>
      </c>
      <c r="C7" s="0" t="n">
        <v>600</v>
      </c>
      <c r="D7" s="0" t="s">
        <v>7</v>
      </c>
      <c r="F7" s="0" t="s">
        <v>62</v>
      </c>
      <c r="G7" s="0" t="n">
        <v>1</v>
      </c>
      <c r="H7" s="0" t="s">
        <v>9</v>
      </c>
    </row>
    <row r="8" customFormat="false" ht="15" hidden="false" customHeight="false" outlineLevel="0" collapsed="false">
      <c r="B8" s="0" t="s">
        <v>63</v>
      </c>
      <c r="C8" s="0" t="n">
        <v>18</v>
      </c>
      <c r="D8" s="0" t="s">
        <v>7</v>
      </c>
      <c r="F8" s="0" t="s">
        <v>64</v>
      </c>
      <c r="G8" s="0" t="n">
        <v>1</v>
      </c>
      <c r="H8" s="0" t="s">
        <v>9</v>
      </c>
      <c r="J8" s="0" t="s">
        <v>65</v>
      </c>
      <c r="K8" s="0" t="n">
        <v>1</v>
      </c>
      <c r="L8" s="0" t="s">
        <v>11</v>
      </c>
      <c r="N8" s="0" t="s">
        <v>66</v>
      </c>
      <c r="O8" s="0" t="n">
        <f aca="false">C8/G8/K8</f>
        <v>18</v>
      </c>
      <c r="P8" s="0" t="s">
        <v>29</v>
      </c>
    </row>
    <row r="15" customFormat="false" ht="15" hidden="false" customHeight="false" outlineLevel="0" collapsed="false">
      <c r="B15" s="2" t="s">
        <v>30</v>
      </c>
      <c r="C15" s="2" t="s">
        <v>31</v>
      </c>
      <c r="D15" s="2" t="s">
        <v>32</v>
      </c>
      <c r="E15" s="2" t="s">
        <v>31</v>
      </c>
      <c r="F15" s="2" t="s">
        <v>33</v>
      </c>
      <c r="G15" s="2" t="s">
        <v>31</v>
      </c>
      <c r="H15" s="2" t="s">
        <v>34</v>
      </c>
      <c r="I15" s="2" t="s">
        <v>31</v>
      </c>
      <c r="J15" s="2" t="s">
        <v>35</v>
      </c>
      <c r="K15" s="2" t="s">
        <v>31</v>
      </c>
      <c r="L15" s="2" t="s">
        <v>36</v>
      </c>
    </row>
    <row r="16" customFormat="false" ht="15" hidden="false" customHeight="false" outlineLevel="0" collapsed="false">
      <c r="B16" s="3" t="n">
        <v>1</v>
      </c>
      <c r="C16" s="3" t="s">
        <v>31</v>
      </c>
      <c r="D16" s="3" t="n">
        <v>1</v>
      </c>
      <c r="E16" s="3" t="s">
        <v>31</v>
      </c>
      <c r="F16" s="3" t="n">
        <v>0.4</v>
      </c>
      <c r="G16" s="3" t="s">
        <v>31</v>
      </c>
      <c r="H16" s="3" t="n">
        <v>3</v>
      </c>
      <c r="I16" s="3" t="s">
        <v>31</v>
      </c>
      <c r="J16" s="3" t="n">
        <v>0.008</v>
      </c>
      <c r="K16" s="3" t="s">
        <v>31</v>
      </c>
      <c r="L16" s="3" t="n">
        <v>30</v>
      </c>
    </row>
    <row r="17" customFormat="false" ht="15.7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N18" s="0" t="s">
        <v>67</v>
      </c>
      <c r="O18" s="0" t="n">
        <f aca="false">D23*K4*(1-G4)/K8</f>
        <v>0.640522875816994</v>
      </c>
      <c r="P18" s="3" t="s">
        <v>43</v>
      </c>
    </row>
    <row r="19" customFormat="false" ht="15" hidden="false" customHeight="false" outlineLevel="0" collapsed="false">
      <c r="B19" s="5" t="s">
        <v>37</v>
      </c>
      <c r="C19" s="5"/>
      <c r="D19" s="5" t="s">
        <v>38</v>
      </c>
      <c r="E19" s="5"/>
      <c r="F19" s="5" t="s">
        <v>72</v>
      </c>
      <c r="G19" s="5"/>
      <c r="H19" s="5" t="s">
        <v>34</v>
      </c>
      <c r="I19" s="5"/>
      <c r="J19" s="5" t="s">
        <v>40</v>
      </c>
      <c r="K19" s="5"/>
      <c r="L19" s="5" t="s">
        <v>36</v>
      </c>
      <c r="N19" s="0" t="s">
        <v>73</v>
      </c>
      <c r="O19" s="0" t="n">
        <f aca="false">F23*K6*(1-G6)/K8</f>
        <v>0.444444444444444</v>
      </c>
      <c r="P19" s="3" t="s">
        <v>43</v>
      </c>
    </row>
    <row r="21" customFormat="false" ht="15" hidden="false" customHeight="false" outlineLevel="0" collapsed="false">
      <c r="B21" s="3" t="n">
        <f aca="false">2*B16*$C$3</f>
        <v>156</v>
      </c>
      <c r="C21" s="3" t="s">
        <v>31</v>
      </c>
      <c r="D21" s="3" t="n">
        <f aca="false">2*D16*$O$4</f>
        <v>134.84692122463</v>
      </c>
      <c r="E21" s="3" t="s">
        <v>31</v>
      </c>
      <c r="F21" s="3" t="n">
        <f aca="false">F16*$O$6</f>
        <v>34.2857142857143</v>
      </c>
      <c r="G21" s="3" t="s">
        <v>31</v>
      </c>
      <c r="H21" s="3" t="n">
        <f aca="false">H16*$O$5</f>
        <v>417.355371900826</v>
      </c>
      <c r="I21" s="3" t="s">
        <v>31</v>
      </c>
      <c r="J21" s="3" t="n">
        <f aca="false">J16*$C$7</f>
        <v>4.8</v>
      </c>
      <c r="K21" s="3" t="s">
        <v>31</v>
      </c>
      <c r="L21" s="3" t="n">
        <f aca="false">L16*$O$8</f>
        <v>540</v>
      </c>
    </row>
    <row r="23" customFormat="false" ht="23.25" hidden="false" customHeight="false" outlineLevel="0" collapsed="false">
      <c r="B23" s="6" t="n">
        <f aca="false">B21*$O$23</f>
        <v>2.88888888888889</v>
      </c>
      <c r="C23" s="6" t="s">
        <v>31</v>
      </c>
      <c r="D23" s="6" t="n">
        <f aca="false">D21*$O$23</f>
        <v>2.49716520786352</v>
      </c>
      <c r="E23" s="6" t="s">
        <v>31</v>
      </c>
      <c r="F23" s="6" t="n">
        <f aca="false">F21*$O$23</f>
        <v>0.634920634920635</v>
      </c>
      <c r="G23" s="6" t="s">
        <v>31</v>
      </c>
      <c r="H23" s="6" t="n">
        <f aca="false">H21*$O$23</f>
        <v>7.72880318334864</v>
      </c>
      <c r="I23" s="6" t="s">
        <v>31</v>
      </c>
      <c r="J23" s="6" t="n">
        <f aca="false">J21*$O$23</f>
        <v>0.0888888888888889</v>
      </c>
      <c r="K23" s="6" t="s">
        <v>31</v>
      </c>
      <c r="L23" s="6" t="n">
        <f aca="false">L21*$O$23-O18-O19</f>
        <v>8.91503267973856</v>
      </c>
      <c r="N23" s="0" t="s">
        <v>41</v>
      </c>
      <c r="O23" s="0" t="n">
        <f aca="false">10/540</f>
        <v>0.0185185185185185</v>
      </c>
    </row>
    <row r="24" customFormat="false" ht="15" hidden="false" customHeight="false" outlineLevel="0" collapsed="false">
      <c r="B24" s="7" t="s">
        <v>42</v>
      </c>
      <c r="D24" s="3" t="s">
        <v>43</v>
      </c>
      <c r="F24" s="3" t="s">
        <v>43</v>
      </c>
      <c r="H24" s="3" t="s">
        <v>43</v>
      </c>
      <c r="J24" s="7" t="s">
        <v>42</v>
      </c>
      <c r="L24" s="3" t="s">
        <v>43</v>
      </c>
      <c r="N24" s="0" t="s">
        <v>44</v>
      </c>
      <c r="O24" s="0" t="n">
        <f aca="false">D23+F23+H23+L23</f>
        <v>19.7759217058714</v>
      </c>
    </row>
    <row r="31" customFormat="false" ht="15" hidden="false" customHeight="false" outlineLevel="0" collapsed="false">
      <c r="B31" s="2" t="s">
        <v>30</v>
      </c>
      <c r="C31" s="2" t="s">
        <v>31</v>
      </c>
      <c r="D31" s="2" t="s">
        <v>32</v>
      </c>
      <c r="E31" s="2" t="s">
        <v>31</v>
      </c>
      <c r="F31" s="2" t="s">
        <v>33</v>
      </c>
      <c r="G31" s="2" t="s">
        <v>31</v>
      </c>
      <c r="H31" s="2" t="s">
        <v>34</v>
      </c>
      <c r="I31" s="2" t="s">
        <v>31</v>
      </c>
      <c r="J31" s="2" t="s">
        <v>35</v>
      </c>
      <c r="K31" s="2" t="s">
        <v>31</v>
      </c>
      <c r="L31" s="2" t="s">
        <v>36</v>
      </c>
    </row>
    <row r="32" customFormat="false" ht="15" hidden="false" customHeight="false" outlineLevel="0" collapsed="false">
      <c r="B32" s="3" t="n">
        <v>1</v>
      </c>
      <c r="C32" s="3" t="s">
        <v>31</v>
      </c>
      <c r="D32" s="3" t="n">
        <v>1</v>
      </c>
      <c r="E32" s="3" t="s">
        <v>31</v>
      </c>
      <c r="F32" s="3" t="n">
        <v>0.4</v>
      </c>
      <c r="G32" s="3" t="s">
        <v>31</v>
      </c>
      <c r="H32" s="3" t="n">
        <v>3</v>
      </c>
      <c r="I32" s="3" t="s">
        <v>31</v>
      </c>
      <c r="J32" s="3" t="n">
        <v>0.008</v>
      </c>
      <c r="K32" s="3" t="s">
        <v>31</v>
      </c>
      <c r="L32" s="3" t="n">
        <v>70</v>
      </c>
    </row>
    <row r="33" customFormat="false" ht="15.75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customFormat="false" ht="15" hidden="false" customHeight="false" outlineLevel="0" collapsed="false">
      <c r="N34" s="0" t="s">
        <v>67</v>
      </c>
      <c r="O34" s="0" t="n">
        <f aca="false">D39*K4*(1-G4)/K8</f>
        <v>0.320261437908497</v>
      </c>
      <c r="P34" s="3" t="s">
        <v>43</v>
      </c>
    </row>
    <row r="35" customFormat="false" ht="15" hidden="false" customHeight="false" outlineLevel="0" collapsed="false">
      <c r="B35" s="5" t="s">
        <v>37</v>
      </c>
      <c r="C35" s="5"/>
      <c r="D35" s="5" t="s">
        <v>38</v>
      </c>
      <c r="E35" s="5"/>
      <c r="F35" s="5" t="s">
        <v>72</v>
      </c>
      <c r="G35" s="5"/>
      <c r="H35" s="5" t="s">
        <v>34</v>
      </c>
      <c r="I35" s="5"/>
      <c r="J35" s="5" t="s">
        <v>40</v>
      </c>
      <c r="K35" s="5"/>
      <c r="L35" s="5" t="s">
        <v>36</v>
      </c>
      <c r="N35" s="0" t="s">
        <v>73</v>
      </c>
      <c r="O35" s="0" t="n">
        <f aca="false">F39*K6*(1-G6)/K8</f>
        <v>0.222222222222222</v>
      </c>
      <c r="P35" s="3" t="s">
        <v>43</v>
      </c>
    </row>
    <row r="37" customFormat="false" ht="15" hidden="false" customHeight="false" outlineLevel="0" collapsed="false">
      <c r="B37" s="3" t="n">
        <f aca="false">2*B32*$C$3</f>
        <v>156</v>
      </c>
      <c r="C37" s="3" t="s">
        <v>31</v>
      </c>
      <c r="D37" s="3" t="n">
        <f aca="false">2*D32*$O$4</f>
        <v>134.84692122463</v>
      </c>
      <c r="E37" s="3" t="s">
        <v>31</v>
      </c>
      <c r="F37" s="3" t="n">
        <f aca="false">F32*$O$6</f>
        <v>34.2857142857143</v>
      </c>
      <c r="G37" s="3" t="s">
        <v>31</v>
      </c>
      <c r="H37" s="3" t="n">
        <f aca="false">H32*$O$5</f>
        <v>417.355371900826</v>
      </c>
      <c r="I37" s="3" t="s">
        <v>31</v>
      </c>
      <c r="J37" s="3" t="n">
        <f aca="false">J32*$C$7</f>
        <v>4.8</v>
      </c>
      <c r="K37" s="3" t="s">
        <v>31</v>
      </c>
      <c r="L37" s="3" t="n">
        <f aca="false">L32*$O$8</f>
        <v>1260</v>
      </c>
    </row>
    <row r="39" customFormat="false" ht="23.25" hidden="false" customHeight="false" outlineLevel="0" collapsed="false">
      <c r="B39" s="6" t="n">
        <f aca="false">B37*$O$39</f>
        <v>1.44444444444444</v>
      </c>
      <c r="C39" s="6" t="s">
        <v>31</v>
      </c>
      <c r="D39" s="6" t="n">
        <f aca="false">D37*$O$39</f>
        <v>1.24858260393176</v>
      </c>
      <c r="E39" s="6" t="s">
        <v>31</v>
      </c>
      <c r="F39" s="6" t="n">
        <f aca="false">F37*$O$39</f>
        <v>0.317460317460317</v>
      </c>
      <c r="G39" s="6" t="s">
        <v>31</v>
      </c>
      <c r="H39" s="6" t="n">
        <f aca="false">H37*$O$39</f>
        <v>3.86440159167432</v>
      </c>
      <c r="I39" s="6" t="s">
        <v>31</v>
      </c>
      <c r="J39" s="6" t="n">
        <f aca="false">J37*$O$39</f>
        <v>0.0444444444444444</v>
      </c>
      <c r="K39" s="6" t="s">
        <v>31</v>
      </c>
      <c r="L39" s="6" t="n">
        <f aca="false">L37*$O$39-O34-O35</f>
        <v>11.1241830065359</v>
      </c>
      <c r="N39" s="0" t="s">
        <v>41</v>
      </c>
      <c r="O39" s="0" t="n">
        <f aca="false">5/540</f>
        <v>0.00925925925925926</v>
      </c>
    </row>
    <row r="40" customFormat="false" ht="15" hidden="false" customHeight="false" outlineLevel="0" collapsed="false">
      <c r="B40" s="7" t="s">
        <v>42</v>
      </c>
      <c r="D40" s="3" t="s">
        <v>43</v>
      </c>
      <c r="F40" s="3" t="s">
        <v>43</v>
      </c>
      <c r="H40" s="3" t="s">
        <v>43</v>
      </c>
      <c r="J40" s="7" t="s">
        <v>42</v>
      </c>
      <c r="L40" s="3" t="s">
        <v>43</v>
      </c>
      <c r="N40" s="0" t="s">
        <v>44</v>
      </c>
      <c r="O40" s="0" t="n">
        <f aca="false">D39+F39+H39+L39</f>
        <v>16.5546275196023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  <Company>ETH Zuerich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2022-04-27T06:46:28Z</dcterms:created>
  <dc:creator>Oing  Alexander</dc:creator>
  <dc:description/>
  <dc:language>en-US</dc:language>
  <cp:lastModifiedBy/>
  <dcterms:modified xsi:type="dcterms:W3CDTF">2024-09-24T18:29:46Z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