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oing01\polybox\CO2 to higher alcohols\Experimental\"/>
    </mc:Choice>
  </mc:AlternateContent>
  <xr:revisionPtr revIDLastSave="0" documentId="13_ncr:1_{85886985-E02F-4F24-B580-B8B020B9B2FA}" xr6:coauthVersionLast="47" xr6:coauthVersionMax="47" xr10:uidLastSave="{00000000-0000-0000-0000-000000000000}"/>
  <bookViews>
    <workbookView xWindow="1680" yWindow="765" windowWidth="23910" windowHeight="14610" xr2:uid="{B075F8AB-9AE0-4033-96BD-FE92402DDB4D}"/>
  </bookViews>
  <sheets>
    <sheet name="Ludox HS-40 excl. H2O" sheetId="4" r:id="rId1"/>
    <sheet name="Ludox HS-40 incl. H2O" sheetId="3" r:id="rId2"/>
    <sheet name="Ludox TM-50 excl. H2O" sheetId="2" r:id="rId3"/>
    <sheet name="Ludox TM-50 incl. H2O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4" l="1"/>
  <c r="O8" i="4"/>
  <c r="O6" i="4"/>
  <c r="F23" i="4" s="1"/>
  <c r="O5" i="4"/>
  <c r="H21" i="4" s="1"/>
  <c r="H23" i="4" s="1"/>
  <c r="O4" i="4"/>
  <c r="D37" i="4" s="1"/>
  <c r="D39" i="4" s="1"/>
  <c r="O4" i="2"/>
  <c r="O5" i="2"/>
  <c r="O6" i="2"/>
  <c r="O8" i="2"/>
  <c r="O39" i="4"/>
  <c r="J37" i="4"/>
  <c r="J39" i="4" s="1"/>
  <c r="F37" i="4"/>
  <c r="F39" i="4" s="1"/>
  <c r="B37" i="4"/>
  <c r="B39" i="4" s="1"/>
  <c r="O23" i="4"/>
  <c r="J21" i="4"/>
  <c r="J23" i="4" s="1"/>
  <c r="B21" i="4"/>
  <c r="B23" i="4" s="1"/>
  <c r="L37" i="4"/>
  <c r="L39" i="4" s="1"/>
  <c r="O23" i="3"/>
  <c r="J23" i="3" s="1"/>
  <c r="O23" i="2"/>
  <c r="O39" i="3"/>
  <c r="B39" i="3"/>
  <c r="L37" i="3"/>
  <c r="J37" i="3"/>
  <c r="J39" i="3" s="1"/>
  <c r="B37" i="3"/>
  <c r="J21" i="3"/>
  <c r="B21" i="3"/>
  <c r="O8" i="3"/>
  <c r="L21" i="3" s="1"/>
  <c r="O6" i="3"/>
  <c r="F21" i="3" s="1"/>
  <c r="F23" i="3" s="1"/>
  <c r="O19" i="3" s="1"/>
  <c r="O5" i="3"/>
  <c r="H21" i="3" s="1"/>
  <c r="O4" i="3"/>
  <c r="D37" i="3" s="1"/>
  <c r="D39" i="3" s="1"/>
  <c r="L39" i="1"/>
  <c r="O35" i="1"/>
  <c r="O34" i="1"/>
  <c r="L23" i="1"/>
  <c r="O19" i="1"/>
  <c r="O18" i="1"/>
  <c r="L21" i="1"/>
  <c r="O39" i="2"/>
  <c r="L37" i="2"/>
  <c r="L39" i="2" s="1"/>
  <c r="J37" i="2"/>
  <c r="J39" i="2" s="1"/>
  <c r="H37" i="2"/>
  <c r="H39" i="2" s="1"/>
  <c r="B37" i="2"/>
  <c r="B39" i="2" s="1"/>
  <c r="B23" i="2"/>
  <c r="L21" i="2"/>
  <c r="L23" i="2" s="1"/>
  <c r="J21" i="2"/>
  <c r="J23" i="2" s="1"/>
  <c r="B21" i="2"/>
  <c r="F37" i="2"/>
  <c r="F39" i="2" s="1"/>
  <c r="H21" i="2"/>
  <c r="D37" i="2"/>
  <c r="D39" i="2" s="1"/>
  <c r="O39" i="1"/>
  <c r="L37" i="1"/>
  <c r="J37" i="1"/>
  <c r="H37" i="1"/>
  <c r="F37" i="1"/>
  <c r="D37" i="1"/>
  <c r="B37" i="1"/>
  <c r="B23" i="1"/>
  <c r="J21" i="1"/>
  <c r="H21" i="1"/>
  <c r="F21" i="1"/>
  <c r="D21" i="1"/>
  <c r="B21" i="1"/>
  <c r="O23" i="1"/>
  <c r="O8" i="1"/>
  <c r="O5" i="1"/>
  <c r="O6" i="1"/>
  <c r="O4" i="1"/>
  <c r="H37" i="4" l="1"/>
  <c r="H39" i="4" s="1"/>
  <c r="O40" i="4"/>
  <c r="D21" i="4"/>
  <c r="D23" i="4" s="1"/>
  <c r="L21" i="4"/>
  <c r="L23" i="4" s="1"/>
  <c r="B23" i="3"/>
  <c r="H23" i="2"/>
  <c r="H23" i="3"/>
  <c r="F37" i="3"/>
  <c r="F39" i="3" s="1"/>
  <c r="O35" i="3" s="1"/>
  <c r="O34" i="3"/>
  <c r="H37" i="3"/>
  <c r="H39" i="3" s="1"/>
  <c r="D21" i="3"/>
  <c r="D23" i="3" s="1"/>
  <c r="O18" i="3" s="1"/>
  <c r="O40" i="2"/>
  <c r="D21" i="2"/>
  <c r="D23" i="2" s="1"/>
  <c r="O24" i="2" s="1"/>
  <c r="F21" i="2"/>
  <c r="F23" i="2" s="1"/>
  <c r="J39" i="1"/>
  <c r="B39" i="1"/>
  <c r="D39" i="1"/>
  <c r="F39" i="1"/>
  <c r="H39" i="1"/>
  <c r="O40" i="1"/>
  <c r="F23" i="1"/>
  <c r="D23" i="1"/>
  <c r="H23" i="1"/>
  <c r="J23" i="1"/>
  <c r="O24" i="4" l="1"/>
  <c r="L39" i="3"/>
  <c r="O40" i="3" s="1"/>
  <c r="L23" i="3"/>
  <c r="O24" i="3" s="1"/>
  <c r="O24" i="1"/>
</calcChain>
</file>

<file path=xl/sharedStrings.xml><?xml version="1.0" encoding="utf-8"?>
<sst xmlns="http://schemas.openxmlformats.org/spreadsheetml/2006/main" count="496" uniqueCount="49">
  <si>
    <t>Mw_SiO2</t>
  </si>
  <si>
    <t>Mw_Al(OH)3</t>
  </si>
  <si>
    <t>Mw_H3PO4</t>
  </si>
  <si>
    <t>Mw_TEA</t>
  </si>
  <si>
    <t>Mw_PEG(600)</t>
  </si>
  <si>
    <t>Mw_H2O</t>
  </si>
  <si>
    <t>[g/mol]</t>
  </si>
  <si>
    <t>roh_TEA</t>
  </si>
  <si>
    <t>[g/ml]</t>
  </si>
  <si>
    <t>conc_Al(OH)3</t>
  </si>
  <si>
    <t>conc_TEA</t>
  </si>
  <si>
    <t>conc_PEG(600)</t>
  </si>
  <si>
    <t>conc_H2O</t>
  </si>
  <si>
    <t>[g/g]</t>
  </si>
  <si>
    <t>roh_PhosphoricAcid85%</t>
  </si>
  <si>
    <t>conc_PhosphoricAcid85%</t>
  </si>
  <si>
    <t>conc_LUDOX_TM-50</t>
  </si>
  <si>
    <t>roh_LUDOX_TM-50</t>
  </si>
  <si>
    <t>Al2O3</t>
  </si>
  <si>
    <t>P2O5</t>
  </si>
  <si>
    <t>SiO2</t>
  </si>
  <si>
    <t>TEA</t>
  </si>
  <si>
    <t>PEG</t>
  </si>
  <si>
    <t>H2O</t>
  </si>
  <si>
    <t>:</t>
  </si>
  <si>
    <t>v_H3PO4</t>
  </si>
  <si>
    <t>v_TEA</t>
  </si>
  <si>
    <t>v_SiO2</t>
  </si>
  <si>
    <t>[ml_PhosphoricAcid85/mol_H3PO4]</t>
  </si>
  <si>
    <t>[ml_TEA/mol_TEA]</t>
  </si>
  <si>
    <t>[ml_LUDOX_TM-50/mol_SiO2]</t>
  </si>
  <si>
    <t>roh_H2O</t>
  </si>
  <si>
    <t>v_H2O</t>
  </si>
  <si>
    <t>[ml_H2O/mol_H2O]</t>
  </si>
  <si>
    <t>Factor:</t>
  </si>
  <si>
    <t>[g]</t>
  </si>
  <si>
    <t>[mL]</t>
  </si>
  <si>
    <t xml:space="preserve">Total mL: </t>
  </si>
  <si>
    <t>Al(OH)3</t>
  </si>
  <si>
    <t>PhosphoricAcid85%</t>
  </si>
  <si>
    <t>LUDOX_TM-50</t>
  </si>
  <si>
    <t>PEG(600)</t>
  </si>
  <si>
    <t>mL_H2O_PhosphoricAcid</t>
  </si>
  <si>
    <t>mL_H2O_TEA</t>
  </si>
  <si>
    <t>conc_LUDOX_HS-40</t>
  </si>
  <si>
    <t>roh_LUDOX_HS-40</t>
  </si>
  <si>
    <t>[ml_LUDOX_HS-40/mol_SiO2]</t>
  </si>
  <si>
    <t>LUDOX_HS-40</t>
  </si>
  <si>
    <t>mL_H2O_HS-40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</si>
</sst>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8994D-0E78-4E7C-93CD-0D3F54BE5A0A}">
  <dimension ref="B3:P40"/>
  <sheetViews>
    <sheetView tabSelected="1" workbookViewId="0">
      <selection activeCell="F21" sqref="F21"/>
    </sheetView>
  </sheetViews>
  <sheetFormatPr defaultRowHeight="15" x14ac:dyDescent="0.25"/>
  <cols>
    <col min="2" max="2" width="17.7109375" customWidth="1"/>
    <col min="4" max="4" width="18.7109375" customWidth="1"/>
    <col min="6" max="6" width="24.28515625" customWidth="1"/>
    <col min="10" max="10" width="24.7109375" customWidth="1"/>
  </cols>
  <sheetData>
    <row r="3" spans="2:16" x14ac:dyDescent="0.25">
      <c r="B3" t="s">
        <v>1</v>
      </c>
      <c r="C3">
        <v>78</v>
      </c>
      <c r="D3" t="s">
        <v>6</v>
      </c>
      <c r="F3" t="s">
        <v>9</v>
      </c>
      <c r="G3">
        <v>1</v>
      </c>
      <c r="H3" t="s">
        <v>13</v>
      </c>
    </row>
    <row r="4" spans="2:16" x14ac:dyDescent="0.25">
      <c r="B4" t="s">
        <v>2</v>
      </c>
      <c r="C4">
        <v>98</v>
      </c>
      <c r="D4" t="s">
        <v>6</v>
      </c>
      <c r="F4" t="s">
        <v>15</v>
      </c>
      <c r="G4">
        <v>0.85</v>
      </c>
      <c r="H4" t="s">
        <v>13</v>
      </c>
      <c r="J4" t="s">
        <v>14</v>
      </c>
      <c r="K4">
        <v>1.71</v>
      </c>
      <c r="L4" t="s">
        <v>8</v>
      </c>
      <c r="N4" t="s">
        <v>25</v>
      </c>
      <c r="O4">
        <f>C4/K4/G4</f>
        <v>67.423460612315111</v>
      </c>
      <c r="P4" t="s">
        <v>28</v>
      </c>
    </row>
    <row r="5" spans="2:16" x14ac:dyDescent="0.25">
      <c r="B5" t="s">
        <v>3</v>
      </c>
      <c r="C5">
        <v>101</v>
      </c>
      <c r="D5" t="s">
        <v>6</v>
      </c>
      <c r="F5" t="s">
        <v>10</v>
      </c>
      <c r="G5">
        <v>1</v>
      </c>
      <c r="H5" t="s">
        <v>13</v>
      </c>
      <c r="J5" t="s">
        <v>7</v>
      </c>
      <c r="K5">
        <v>0.72599999999999998</v>
      </c>
      <c r="L5" t="s">
        <v>8</v>
      </c>
      <c r="N5" t="s">
        <v>26</v>
      </c>
      <c r="O5">
        <f t="shared" ref="O5:O6" si="0">C5/K5/G5</f>
        <v>139.11845730027548</v>
      </c>
      <c r="P5" t="s">
        <v>29</v>
      </c>
    </row>
    <row r="6" spans="2:16" x14ac:dyDescent="0.25">
      <c r="B6" t="s">
        <v>0</v>
      </c>
      <c r="C6">
        <v>60</v>
      </c>
      <c r="D6" t="s">
        <v>6</v>
      </c>
      <c r="F6" t="s">
        <v>44</v>
      </c>
      <c r="G6">
        <v>0.4</v>
      </c>
      <c r="H6" t="s">
        <v>13</v>
      </c>
      <c r="J6" t="s">
        <v>45</v>
      </c>
      <c r="K6">
        <v>1.3</v>
      </c>
      <c r="L6" t="s">
        <v>8</v>
      </c>
      <c r="N6" t="s">
        <v>27</v>
      </c>
      <c r="O6">
        <f t="shared" si="0"/>
        <v>115.38461538461537</v>
      </c>
      <c r="P6" t="s">
        <v>46</v>
      </c>
    </row>
    <row r="7" spans="2:16" x14ac:dyDescent="0.25">
      <c r="B7" t="s">
        <v>4</v>
      </c>
      <c r="C7">
        <v>600</v>
      </c>
      <c r="D7" t="s">
        <v>6</v>
      </c>
      <c r="F7" t="s">
        <v>11</v>
      </c>
      <c r="G7">
        <v>1</v>
      </c>
      <c r="H7" t="s">
        <v>13</v>
      </c>
    </row>
    <row r="8" spans="2:16" x14ac:dyDescent="0.25">
      <c r="B8" t="s">
        <v>5</v>
      </c>
      <c r="C8">
        <v>18</v>
      </c>
      <c r="D8" t="s">
        <v>6</v>
      </c>
      <c r="F8" t="s">
        <v>12</v>
      </c>
      <c r="G8">
        <v>1</v>
      </c>
      <c r="H8" t="s">
        <v>13</v>
      </c>
      <c r="J8" t="s">
        <v>31</v>
      </c>
      <c r="K8">
        <v>1</v>
      </c>
      <c r="L8" t="s">
        <v>8</v>
      </c>
      <c r="N8" t="s">
        <v>32</v>
      </c>
      <c r="O8">
        <f>C8/G8/K8</f>
        <v>18</v>
      </c>
      <c r="P8" t="s">
        <v>33</v>
      </c>
    </row>
    <row r="15" spans="2:16" x14ac:dyDescent="0.25">
      <c r="B15" s="2" t="s">
        <v>18</v>
      </c>
      <c r="C15" s="2" t="s">
        <v>24</v>
      </c>
      <c r="D15" s="2" t="s">
        <v>19</v>
      </c>
      <c r="E15" s="2" t="s">
        <v>24</v>
      </c>
      <c r="F15" s="2" t="s">
        <v>20</v>
      </c>
      <c r="G15" s="2" t="s">
        <v>24</v>
      </c>
      <c r="H15" s="2" t="s">
        <v>21</v>
      </c>
      <c r="I15" s="2" t="s">
        <v>24</v>
      </c>
      <c r="J15" s="2" t="s">
        <v>22</v>
      </c>
      <c r="K15" s="2" t="s">
        <v>24</v>
      </c>
      <c r="L15" s="2" t="s">
        <v>23</v>
      </c>
    </row>
    <row r="16" spans="2:16" x14ac:dyDescent="0.25">
      <c r="B16" s="3">
        <v>1</v>
      </c>
      <c r="C16" s="3" t="s">
        <v>24</v>
      </c>
      <c r="D16" s="3">
        <v>1</v>
      </c>
      <c r="E16" s="3" t="s">
        <v>24</v>
      </c>
      <c r="F16" s="3">
        <v>0.4</v>
      </c>
      <c r="G16" s="3" t="s">
        <v>24</v>
      </c>
      <c r="H16" s="3">
        <v>3</v>
      </c>
      <c r="I16" s="3" t="s">
        <v>24</v>
      </c>
      <c r="J16" s="3">
        <v>8.0000000000000002E-3</v>
      </c>
      <c r="K16" s="3" t="s">
        <v>24</v>
      </c>
      <c r="L16" s="3">
        <v>30</v>
      </c>
    </row>
    <row r="17" spans="2:15" ht="15.75" thickBot="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9" spans="2:15" x14ac:dyDescent="0.25">
      <c r="B19" s="7" t="s">
        <v>38</v>
      </c>
      <c r="C19" s="7"/>
      <c r="D19" s="7" t="s">
        <v>39</v>
      </c>
      <c r="E19" s="7"/>
      <c r="F19" s="7" t="s">
        <v>47</v>
      </c>
      <c r="G19" s="7"/>
      <c r="H19" s="7" t="s">
        <v>21</v>
      </c>
      <c r="I19" s="7"/>
      <c r="J19" s="7" t="s">
        <v>41</v>
      </c>
      <c r="K19" s="7"/>
      <c r="L19" s="7" t="s">
        <v>23</v>
      </c>
    </row>
    <row r="21" spans="2:15" x14ac:dyDescent="0.25">
      <c r="B21" s="3">
        <f>2*B16*$C$3</f>
        <v>156</v>
      </c>
      <c r="C21" s="3" t="s">
        <v>24</v>
      </c>
      <c r="D21" s="3">
        <f>2*D16*$O$4</f>
        <v>134.84692122463022</v>
      </c>
      <c r="E21" s="3" t="s">
        <v>24</v>
      </c>
      <c r="F21" s="3">
        <f>F16*$O$6</f>
        <v>46.153846153846153</v>
      </c>
      <c r="G21" s="3" t="s">
        <v>24</v>
      </c>
      <c r="H21" s="3">
        <f>H16*$O$5</f>
        <v>417.35537190082641</v>
      </c>
      <c r="I21" s="3" t="s">
        <v>24</v>
      </c>
      <c r="J21" s="3">
        <f>J16*$C$7</f>
        <v>4.8</v>
      </c>
      <c r="K21" s="3" t="s">
        <v>24</v>
      </c>
      <c r="L21" s="3">
        <f>L16*$O$8</f>
        <v>540</v>
      </c>
    </row>
    <row r="23" spans="2:15" ht="23.25" x14ac:dyDescent="0.35">
      <c r="B23" s="6">
        <f>B21*$O$23</f>
        <v>4.333333333333333</v>
      </c>
      <c r="C23" s="6" t="s">
        <v>24</v>
      </c>
      <c r="D23" s="6">
        <f>D21*$O$23</f>
        <v>3.7457478117952836</v>
      </c>
      <c r="E23" s="6" t="s">
        <v>24</v>
      </c>
      <c r="F23" s="6">
        <f>F21*$O$23</f>
        <v>1.2820512820512819</v>
      </c>
      <c r="G23" s="6" t="s">
        <v>24</v>
      </c>
      <c r="H23" s="6">
        <f>H21*$O$23</f>
        <v>11.593204775022956</v>
      </c>
      <c r="I23" s="6" t="s">
        <v>24</v>
      </c>
      <c r="J23" s="6">
        <f>J21*$O$23</f>
        <v>0.13333333333333333</v>
      </c>
      <c r="K23" s="6" t="s">
        <v>24</v>
      </c>
      <c r="L23" s="6">
        <f>L21*$O$23</f>
        <v>15</v>
      </c>
      <c r="N23" t="s">
        <v>34</v>
      </c>
      <c r="O23">
        <f>15/540</f>
        <v>2.7777777777777776E-2</v>
      </c>
    </row>
    <row r="24" spans="2:15" x14ac:dyDescent="0.25">
      <c r="B24" s="5" t="s">
        <v>35</v>
      </c>
      <c r="D24" s="1" t="s">
        <v>36</v>
      </c>
      <c r="F24" s="1" t="s">
        <v>36</v>
      </c>
      <c r="H24" s="1" t="s">
        <v>36</v>
      </c>
      <c r="J24" s="5" t="s">
        <v>35</v>
      </c>
      <c r="L24" s="1" t="s">
        <v>36</v>
      </c>
      <c r="N24" t="s">
        <v>37</v>
      </c>
      <c r="O24">
        <f>D23+F23+H23+L23</f>
        <v>31.621003868869522</v>
      </c>
    </row>
    <row r="31" spans="2:15" x14ac:dyDescent="0.25">
      <c r="B31" s="2" t="s">
        <v>18</v>
      </c>
      <c r="C31" s="2" t="s">
        <v>24</v>
      </c>
      <c r="D31" s="2" t="s">
        <v>19</v>
      </c>
      <c r="E31" s="2" t="s">
        <v>24</v>
      </c>
      <c r="F31" s="2" t="s">
        <v>20</v>
      </c>
      <c r="G31" s="2" t="s">
        <v>24</v>
      </c>
      <c r="H31" s="2" t="s">
        <v>21</v>
      </c>
      <c r="I31" s="2" t="s">
        <v>24</v>
      </c>
      <c r="J31" s="2" t="s">
        <v>22</v>
      </c>
      <c r="K31" s="2" t="s">
        <v>24</v>
      </c>
      <c r="L31" s="2" t="s">
        <v>23</v>
      </c>
    </row>
    <row r="32" spans="2:15" x14ac:dyDescent="0.25">
      <c r="B32" s="3">
        <v>1</v>
      </c>
      <c r="C32" s="3" t="s">
        <v>24</v>
      </c>
      <c r="D32" s="3">
        <v>1</v>
      </c>
      <c r="E32" s="3" t="s">
        <v>24</v>
      </c>
      <c r="F32" s="3">
        <v>0.4</v>
      </c>
      <c r="G32" s="3" t="s">
        <v>24</v>
      </c>
      <c r="H32" s="3">
        <v>3</v>
      </c>
      <c r="I32" s="3" t="s">
        <v>24</v>
      </c>
      <c r="J32" s="3">
        <v>8.0000000000000002E-3</v>
      </c>
      <c r="K32" s="3" t="s">
        <v>24</v>
      </c>
      <c r="L32" s="3">
        <v>70</v>
      </c>
    </row>
    <row r="33" spans="2:15" ht="15.75" thickBot="1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5" spans="2:15" x14ac:dyDescent="0.25">
      <c r="B35" s="7" t="s">
        <v>38</v>
      </c>
      <c r="C35" s="7"/>
      <c r="D35" s="7" t="s">
        <v>39</v>
      </c>
      <c r="E35" s="7"/>
      <c r="F35" s="7" t="s">
        <v>47</v>
      </c>
      <c r="G35" s="7"/>
      <c r="H35" s="7" t="s">
        <v>21</v>
      </c>
      <c r="I35" s="7"/>
      <c r="J35" s="7" t="s">
        <v>41</v>
      </c>
      <c r="K35" s="7"/>
      <c r="L35" s="7" t="s">
        <v>23</v>
      </c>
    </row>
    <row r="37" spans="2:15" x14ac:dyDescent="0.25">
      <c r="B37" s="3">
        <f>2*B32*$C$3</f>
        <v>156</v>
      </c>
      <c r="C37" s="3" t="s">
        <v>24</v>
      </c>
      <c r="D37" s="3">
        <f>2*D32*$O$4</f>
        <v>134.84692122463022</v>
      </c>
      <c r="E37" s="3" t="s">
        <v>24</v>
      </c>
      <c r="F37" s="3">
        <f>F32*$O$6</f>
        <v>46.153846153846153</v>
      </c>
      <c r="G37" s="3" t="s">
        <v>24</v>
      </c>
      <c r="H37" s="3">
        <f>H32*$O$5</f>
        <v>417.35537190082641</v>
      </c>
      <c r="I37" s="3" t="s">
        <v>24</v>
      </c>
      <c r="J37" s="3">
        <f>J32*$C$7</f>
        <v>4.8</v>
      </c>
      <c r="K37" s="3" t="s">
        <v>24</v>
      </c>
      <c r="L37" s="3">
        <f>L32*$O$8</f>
        <v>1260</v>
      </c>
    </row>
    <row r="39" spans="2:15" ht="23.25" x14ac:dyDescent="0.35">
      <c r="B39" s="6">
        <f>B37*$O$39</f>
        <v>1.4444444444444444</v>
      </c>
      <c r="C39" s="6" t="s">
        <v>24</v>
      </c>
      <c r="D39" s="6">
        <f>D37*$O$39</f>
        <v>1.2485826039317613</v>
      </c>
      <c r="E39" s="6" t="s">
        <v>24</v>
      </c>
      <c r="F39" s="6">
        <f>F37*$O$39</f>
        <v>0.42735042735042733</v>
      </c>
      <c r="G39" s="6" t="s">
        <v>24</v>
      </c>
      <c r="H39" s="6">
        <f>H37*$O$39</f>
        <v>3.8644015916743184</v>
      </c>
      <c r="I39" s="6" t="s">
        <v>24</v>
      </c>
      <c r="J39" s="6">
        <f>J37*$O$39</f>
        <v>4.4444444444444439E-2</v>
      </c>
      <c r="K39" s="6" t="s">
        <v>24</v>
      </c>
      <c r="L39" s="6">
        <f>L37*$O$39</f>
        <v>11.666666666666666</v>
      </c>
      <c r="N39" t="s">
        <v>34</v>
      </c>
      <c r="O39">
        <f>5/540</f>
        <v>9.2592592592592587E-3</v>
      </c>
    </row>
    <row r="40" spans="2:15" x14ac:dyDescent="0.25">
      <c r="B40" s="5" t="s">
        <v>35</v>
      </c>
      <c r="D40" s="1" t="s">
        <v>36</v>
      </c>
      <c r="F40" s="1" t="s">
        <v>36</v>
      </c>
      <c r="H40" s="1" t="s">
        <v>36</v>
      </c>
      <c r="J40" s="5" t="s">
        <v>35</v>
      </c>
      <c r="L40" s="1" t="s">
        <v>36</v>
      </c>
      <c r="N40" t="s">
        <v>37</v>
      </c>
      <c r="O40">
        <f>D39+F39+H39+L39</f>
        <v>17.207001289623172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04E8-FDA6-407F-8D39-7705C3F0B130}">
  <dimension ref="B3:P40"/>
  <sheetViews>
    <sheetView workbookViewId="0">
      <selection activeCell="I11" sqref="I11"/>
    </sheetView>
  </sheetViews>
  <sheetFormatPr defaultRowHeight="15" x14ac:dyDescent="0.25"/>
  <cols>
    <col min="2" max="2" width="17.7109375" customWidth="1"/>
    <col min="4" max="4" width="18.7109375" customWidth="1"/>
    <col min="6" max="6" width="18.28515625" customWidth="1"/>
    <col min="8" max="8" width="11.7109375" customWidth="1"/>
    <col min="10" max="10" width="24.7109375" customWidth="1"/>
    <col min="12" max="12" width="12.42578125" bestFit="1" customWidth="1"/>
    <col min="14" max="14" width="24" customWidth="1"/>
  </cols>
  <sheetData>
    <row r="3" spans="2:16" x14ac:dyDescent="0.25">
      <c r="B3" t="s">
        <v>1</v>
      </c>
      <c r="C3">
        <v>78</v>
      </c>
      <c r="D3" t="s">
        <v>6</v>
      </c>
      <c r="F3" t="s">
        <v>9</v>
      </c>
      <c r="G3">
        <v>1</v>
      </c>
      <c r="H3" t="s">
        <v>13</v>
      </c>
    </row>
    <row r="4" spans="2:16" x14ac:dyDescent="0.25">
      <c r="B4" t="s">
        <v>2</v>
      </c>
      <c r="C4">
        <v>98</v>
      </c>
      <c r="D4" t="s">
        <v>6</v>
      </c>
      <c r="F4" t="s">
        <v>15</v>
      </c>
      <c r="G4">
        <v>0.85</v>
      </c>
      <c r="H4" t="s">
        <v>13</v>
      </c>
      <c r="J4" t="s">
        <v>14</v>
      </c>
      <c r="K4">
        <v>1.71</v>
      </c>
      <c r="L4" t="s">
        <v>8</v>
      </c>
      <c r="N4" t="s">
        <v>25</v>
      </c>
      <c r="O4">
        <f>C4/K4/G4</f>
        <v>67.423460612315111</v>
      </c>
      <c r="P4" t="s">
        <v>28</v>
      </c>
    </row>
    <row r="5" spans="2:16" x14ac:dyDescent="0.25">
      <c r="B5" t="s">
        <v>3</v>
      </c>
      <c r="C5">
        <v>101</v>
      </c>
      <c r="D5" t="s">
        <v>6</v>
      </c>
      <c r="F5" t="s">
        <v>10</v>
      </c>
      <c r="G5">
        <v>1</v>
      </c>
      <c r="H5" t="s">
        <v>13</v>
      </c>
      <c r="J5" t="s">
        <v>7</v>
      </c>
      <c r="K5">
        <v>0.72599999999999998</v>
      </c>
      <c r="L5" t="s">
        <v>8</v>
      </c>
      <c r="N5" t="s">
        <v>26</v>
      </c>
      <c r="O5">
        <f t="shared" ref="O5:O6" si="0">C5/K5/G5</f>
        <v>139.11845730027548</v>
      </c>
      <c r="P5" t="s">
        <v>29</v>
      </c>
    </row>
    <row r="6" spans="2:16" x14ac:dyDescent="0.25">
      <c r="B6" t="s">
        <v>0</v>
      </c>
      <c r="C6">
        <v>60</v>
      </c>
      <c r="D6" t="s">
        <v>6</v>
      </c>
      <c r="F6" t="s">
        <v>44</v>
      </c>
      <c r="G6">
        <v>0.4</v>
      </c>
      <c r="H6" t="s">
        <v>13</v>
      </c>
      <c r="J6" t="s">
        <v>45</v>
      </c>
      <c r="K6">
        <v>1.3</v>
      </c>
      <c r="L6" t="s">
        <v>8</v>
      </c>
      <c r="N6" t="s">
        <v>27</v>
      </c>
      <c r="O6">
        <f t="shared" si="0"/>
        <v>115.38461538461537</v>
      </c>
      <c r="P6" t="s">
        <v>46</v>
      </c>
    </row>
    <row r="7" spans="2:16" x14ac:dyDescent="0.25">
      <c r="B7" t="s">
        <v>4</v>
      </c>
      <c r="C7">
        <v>600</v>
      </c>
      <c r="D7" t="s">
        <v>6</v>
      </c>
      <c r="F7" t="s">
        <v>11</v>
      </c>
      <c r="G7">
        <v>1</v>
      </c>
      <c r="H7" t="s">
        <v>13</v>
      </c>
    </row>
    <row r="8" spans="2:16" x14ac:dyDescent="0.25">
      <c r="B8" t="s">
        <v>5</v>
      </c>
      <c r="C8">
        <v>18</v>
      </c>
      <c r="D8" t="s">
        <v>6</v>
      </c>
      <c r="F8" t="s">
        <v>12</v>
      </c>
      <c r="G8">
        <v>1</v>
      </c>
      <c r="H8" t="s">
        <v>13</v>
      </c>
      <c r="J8" t="s">
        <v>31</v>
      </c>
      <c r="K8">
        <v>1</v>
      </c>
      <c r="L8" t="s">
        <v>8</v>
      </c>
      <c r="N8" t="s">
        <v>32</v>
      </c>
      <c r="O8">
        <f>C8/G8/K8</f>
        <v>18</v>
      </c>
      <c r="P8" t="s">
        <v>33</v>
      </c>
    </row>
    <row r="15" spans="2:16" x14ac:dyDescent="0.25">
      <c r="B15" s="2" t="s">
        <v>18</v>
      </c>
      <c r="C15" s="2" t="s">
        <v>24</v>
      </c>
      <c r="D15" s="2" t="s">
        <v>19</v>
      </c>
      <c r="E15" s="2" t="s">
        <v>24</v>
      </c>
      <c r="F15" s="2" t="s">
        <v>20</v>
      </c>
      <c r="G15" s="2" t="s">
        <v>24</v>
      </c>
      <c r="H15" s="2" t="s">
        <v>21</v>
      </c>
      <c r="I15" s="2" t="s">
        <v>24</v>
      </c>
      <c r="J15" s="2" t="s">
        <v>22</v>
      </c>
      <c r="K15" s="2" t="s">
        <v>24</v>
      </c>
      <c r="L15" s="2" t="s">
        <v>23</v>
      </c>
    </row>
    <row r="16" spans="2:16" x14ac:dyDescent="0.25">
      <c r="B16" s="3">
        <v>1</v>
      </c>
      <c r="C16" s="3" t="s">
        <v>24</v>
      </c>
      <c r="D16" s="3">
        <v>1</v>
      </c>
      <c r="E16" s="3" t="s">
        <v>24</v>
      </c>
      <c r="F16" s="3">
        <v>0.4</v>
      </c>
      <c r="G16" s="3" t="s">
        <v>24</v>
      </c>
      <c r="H16" s="3">
        <v>3</v>
      </c>
      <c r="I16" s="3" t="s">
        <v>24</v>
      </c>
      <c r="J16" s="3">
        <v>8.0000000000000002E-3</v>
      </c>
      <c r="K16" s="3" t="s">
        <v>24</v>
      </c>
      <c r="L16" s="3">
        <v>30</v>
      </c>
    </row>
    <row r="17" spans="2:16" ht="15.75" thickBot="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2:16" x14ac:dyDescent="0.25">
      <c r="N18" t="s">
        <v>42</v>
      </c>
      <c r="O18">
        <f>D23*K4*(1-G4)/K8</f>
        <v>0.96078431372549034</v>
      </c>
      <c r="P18" s="1" t="s">
        <v>36</v>
      </c>
    </row>
    <row r="19" spans="2:16" x14ac:dyDescent="0.25">
      <c r="B19" s="7" t="s">
        <v>38</v>
      </c>
      <c r="C19" s="7"/>
      <c r="D19" s="7" t="s">
        <v>39</v>
      </c>
      <c r="E19" s="7"/>
      <c r="F19" s="7" t="s">
        <v>47</v>
      </c>
      <c r="G19" s="7"/>
      <c r="H19" s="7" t="s">
        <v>21</v>
      </c>
      <c r="I19" s="7"/>
      <c r="J19" s="7" t="s">
        <v>41</v>
      </c>
      <c r="K19" s="7"/>
      <c r="L19" s="7" t="s">
        <v>23</v>
      </c>
      <c r="N19" t="s">
        <v>48</v>
      </c>
      <c r="O19">
        <f>F23*K6*(1-G6)/K8</f>
        <v>0.99999999999999989</v>
      </c>
      <c r="P19" s="1" t="s">
        <v>36</v>
      </c>
    </row>
    <row r="21" spans="2:16" x14ac:dyDescent="0.25">
      <c r="B21" s="3">
        <f>2*B16*$C$3</f>
        <v>156</v>
      </c>
      <c r="C21" s="3" t="s">
        <v>24</v>
      </c>
      <c r="D21" s="3">
        <f>2*D16*$O$4</f>
        <v>134.84692122463022</v>
      </c>
      <c r="E21" s="3" t="s">
        <v>24</v>
      </c>
      <c r="F21" s="3">
        <f>F16*$O$6</f>
        <v>46.153846153846153</v>
      </c>
      <c r="G21" s="3" t="s">
        <v>24</v>
      </c>
      <c r="H21" s="3">
        <f>H16*$O$5</f>
        <v>417.35537190082641</v>
      </c>
      <c r="I21" s="3" t="s">
        <v>24</v>
      </c>
      <c r="J21" s="3">
        <f>J16*$C$7</f>
        <v>4.8</v>
      </c>
      <c r="K21" s="3" t="s">
        <v>24</v>
      </c>
      <c r="L21" s="3">
        <f>L16*$O$8</f>
        <v>540</v>
      </c>
    </row>
    <row r="23" spans="2:16" ht="23.25" x14ac:dyDescent="0.35">
      <c r="B23" s="6">
        <f>B21*$O$23</f>
        <v>4.333333333333333</v>
      </c>
      <c r="C23" s="6" t="s">
        <v>24</v>
      </c>
      <c r="D23" s="6">
        <f>D21*$O$23</f>
        <v>3.7457478117952836</v>
      </c>
      <c r="E23" s="6" t="s">
        <v>24</v>
      </c>
      <c r="F23" s="6">
        <f>F21*$O$23</f>
        <v>1.2820512820512819</v>
      </c>
      <c r="G23" s="6" t="s">
        <v>24</v>
      </c>
      <c r="H23" s="8">
        <f>H21*$O$23</f>
        <v>11.593204775022956</v>
      </c>
      <c r="I23" s="6" t="s">
        <v>24</v>
      </c>
      <c r="J23" s="6">
        <f>J21*$O$23</f>
        <v>0.13333333333333333</v>
      </c>
      <c r="K23" s="6" t="s">
        <v>24</v>
      </c>
      <c r="L23" s="8">
        <f>L21*$O$23-O18-O19</f>
        <v>13.03921568627451</v>
      </c>
      <c r="N23" t="s">
        <v>34</v>
      </c>
      <c r="O23">
        <f>15/540</f>
        <v>2.7777777777777776E-2</v>
      </c>
    </row>
    <row r="24" spans="2:16" x14ac:dyDescent="0.25">
      <c r="B24" s="5" t="s">
        <v>35</v>
      </c>
      <c r="D24" s="1" t="s">
        <v>36</v>
      </c>
      <c r="F24" s="1" t="s">
        <v>36</v>
      </c>
      <c r="H24" s="1" t="s">
        <v>36</v>
      </c>
      <c r="J24" s="5" t="s">
        <v>35</v>
      </c>
      <c r="L24" s="1" t="s">
        <v>36</v>
      </c>
      <c r="N24" t="s">
        <v>37</v>
      </c>
      <c r="O24">
        <f>D23+F23+H23+L23</f>
        <v>29.660219555144032</v>
      </c>
    </row>
    <row r="31" spans="2:16" x14ac:dyDescent="0.25">
      <c r="B31" s="2" t="s">
        <v>18</v>
      </c>
      <c r="C31" s="2" t="s">
        <v>24</v>
      </c>
      <c r="D31" s="2" t="s">
        <v>19</v>
      </c>
      <c r="E31" s="2" t="s">
        <v>24</v>
      </c>
      <c r="F31" s="2" t="s">
        <v>20</v>
      </c>
      <c r="G31" s="2" t="s">
        <v>24</v>
      </c>
      <c r="H31" s="2" t="s">
        <v>21</v>
      </c>
      <c r="I31" s="2" t="s">
        <v>24</v>
      </c>
      <c r="J31" s="2" t="s">
        <v>22</v>
      </c>
      <c r="K31" s="2" t="s">
        <v>24</v>
      </c>
      <c r="L31" s="2" t="s">
        <v>23</v>
      </c>
    </row>
    <row r="32" spans="2:16" x14ac:dyDescent="0.25">
      <c r="B32" s="3">
        <v>1</v>
      </c>
      <c r="C32" s="3" t="s">
        <v>24</v>
      </c>
      <c r="D32" s="3">
        <v>1</v>
      </c>
      <c r="E32" s="3" t="s">
        <v>24</v>
      </c>
      <c r="F32" s="3">
        <v>0.4</v>
      </c>
      <c r="G32" s="3" t="s">
        <v>24</v>
      </c>
      <c r="H32" s="3">
        <v>3</v>
      </c>
      <c r="I32" s="3" t="s">
        <v>24</v>
      </c>
      <c r="J32" s="3">
        <v>8.0000000000000002E-3</v>
      </c>
      <c r="K32" s="3" t="s">
        <v>24</v>
      </c>
      <c r="L32" s="3">
        <v>70</v>
      </c>
    </row>
    <row r="33" spans="2:16" ht="15.75" thickBot="1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2:16" x14ac:dyDescent="0.25">
      <c r="N34" t="s">
        <v>42</v>
      </c>
      <c r="O34">
        <f>D39*K4*(1-G4)/K8</f>
        <v>0.32026143790849682</v>
      </c>
      <c r="P34" s="1" t="s">
        <v>36</v>
      </c>
    </row>
    <row r="35" spans="2:16" x14ac:dyDescent="0.25">
      <c r="B35" s="7" t="s">
        <v>38</v>
      </c>
      <c r="C35" s="7"/>
      <c r="D35" s="7" t="s">
        <v>39</v>
      </c>
      <c r="E35" s="7"/>
      <c r="F35" s="7" t="s">
        <v>47</v>
      </c>
      <c r="G35" s="7"/>
      <c r="H35" s="7" t="s">
        <v>21</v>
      </c>
      <c r="I35" s="7"/>
      <c r="J35" s="7" t="s">
        <v>41</v>
      </c>
      <c r="K35" s="7"/>
      <c r="L35" s="7" t="s">
        <v>23</v>
      </c>
      <c r="N35" t="s">
        <v>48</v>
      </c>
      <c r="O35">
        <f>F39*K6*(1-G6)/K8</f>
        <v>0.33333333333333331</v>
      </c>
      <c r="P35" s="1" t="s">
        <v>36</v>
      </c>
    </row>
    <row r="37" spans="2:16" x14ac:dyDescent="0.25">
      <c r="B37" s="3">
        <f>2*B32*$C$3</f>
        <v>156</v>
      </c>
      <c r="C37" s="3" t="s">
        <v>24</v>
      </c>
      <c r="D37" s="3">
        <f>2*D32*$O$4</f>
        <v>134.84692122463022</v>
      </c>
      <c r="E37" s="3" t="s">
        <v>24</v>
      </c>
      <c r="F37" s="3">
        <f>F32*$O$6</f>
        <v>46.153846153846153</v>
      </c>
      <c r="G37" s="3" t="s">
        <v>24</v>
      </c>
      <c r="H37" s="3">
        <f>H32*$O$5</f>
        <v>417.35537190082641</v>
      </c>
      <c r="I37" s="3" t="s">
        <v>24</v>
      </c>
      <c r="J37" s="3">
        <f>J32*$C$7</f>
        <v>4.8</v>
      </c>
      <c r="K37" s="3" t="s">
        <v>24</v>
      </c>
      <c r="L37" s="3">
        <f>L32*$O$8</f>
        <v>1260</v>
      </c>
    </row>
    <row r="39" spans="2:16" ht="23.25" x14ac:dyDescent="0.35">
      <c r="B39" s="6">
        <f>B37*$O$39</f>
        <v>1.4444444444444444</v>
      </c>
      <c r="C39" s="6" t="s">
        <v>24</v>
      </c>
      <c r="D39" s="6">
        <f>D37*$O$39</f>
        <v>1.2485826039317613</v>
      </c>
      <c r="E39" s="6" t="s">
        <v>24</v>
      </c>
      <c r="F39" s="6">
        <f>F37*$O$39</f>
        <v>0.42735042735042733</v>
      </c>
      <c r="G39" s="6" t="s">
        <v>24</v>
      </c>
      <c r="H39" s="8">
        <f>H37*$O$39</f>
        <v>3.8644015916743184</v>
      </c>
      <c r="I39" s="6" t="s">
        <v>24</v>
      </c>
      <c r="J39" s="6">
        <f>J37*$O$39</f>
        <v>4.4444444444444439E-2</v>
      </c>
      <c r="K39" s="6" t="s">
        <v>24</v>
      </c>
      <c r="L39" s="9">
        <f>L37*$O$39-O34-O35</f>
        <v>11.013071895424835</v>
      </c>
      <c r="N39" t="s">
        <v>34</v>
      </c>
      <c r="O39">
        <f>5/540</f>
        <v>9.2592592592592587E-3</v>
      </c>
    </row>
    <row r="40" spans="2:16" x14ac:dyDescent="0.25">
      <c r="B40" s="5" t="s">
        <v>35</v>
      </c>
      <c r="D40" s="1" t="s">
        <v>36</v>
      </c>
      <c r="F40" s="1" t="s">
        <v>36</v>
      </c>
      <c r="H40" s="1" t="s">
        <v>36</v>
      </c>
      <c r="J40" s="5" t="s">
        <v>35</v>
      </c>
      <c r="L40" s="1" t="s">
        <v>36</v>
      </c>
      <c r="N40" t="s">
        <v>37</v>
      </c>
      <c r="O40">
        <f>D39+F39+H39+L39</f>
        <v>16.553406518381344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7D1D7-210C-4508-A807-4CE87E315DEF}">
  <dimension ref="B3:P40"/>
  <sheetViews>
    <sheetView workbookViewId="0">
      <selection activeCell="B3" sqref="B3:Q8"/>
    </sheetView>
  </sheetViews>
  <sheetFormatPr defaultRowHeight="15" x14ac:dyDescent="0.25"/>
  <cols>
    <col min="2" max="2" width="17.7109375" customWidth="1"/>
    <col min="4" max="4" width="18.7109375" customWidth="1"/>
    <col min="6" max="6" width="24.28515625" customWidth="1"/>
    <col min="10" max="10" width="24.7109375" customWidth="1"/>
  </cols>
  <sheetData>
    <row r="3" spans="2:16" x14ac:dyDescent="0.25">
      <c r="B3" t="s">
        <v>1</v>
      </c>
      <c r="C3">
        <v>78</v>
      </c>
      <c r="D3" t="s">
        <v>6</v>
      </c>
      <c r="F3" t="s">
        <v>9</v>
      </c>
      <c r="G3">
        <v>1</v>
      </c>
      <c r="H3" t="s">
        <v>13</v>
      </c>
    </row>
    <row r="4" spans="2:16" x14ac:dyDescent="0.25">
      <c r="B4" t="s">
        <v>2</v>
      </c>
      <c r="C4">
        <v>98</v>
      </c>
      <c r="D4" t="s">
        <v>6</v>
      </c>
      <c r="F4" t="s">
        <v>15</v>
      </c>
      <c r="G4">
        <v>0.85</v>
      </c>
      <c r="H4" t="s">
        <v>13</v>
      </c>
      <c r="J4" t="s">
        <v>14</v>
      </c>
      <c r="K4">
        <v>1.71</v>
      </c>
      <c r="L4" t="s">
        <v>8</v>
      </c>
      <c r="N4" t="s">
        <v>25</v>
      </c>
      <c r="O4">
        <f>C4/K4/G4</f>
        <v>67.423460612315111</v>
      </c>
      <c r="P4" t="s">
        <v>28</v>
      </c>
    </row>
    <row r="5" spans="2:16" x14ac:dyDescent="0.25">
      <c r="B5" t="s">
        <v>3</v>
      </c>
      <c r="C5">
        <v>101</v>
      </c>
      <c r="D5" t="s">
        <v>6</v>
      </c>
      <c r="F5" t="s">
        <v>10</v>
      </c>
      <c r="G5">
        <v>1</v>
      </c>
      <c r="H5" t="s">
        <v>13</v>
      </c>
      <c r="J5" t="s">
        <v>7</v>
      </c>
      <c r="K5">
        <v>0.72599999999999998</v>
      </c>
      <c r="L5" t="s">
        <v>8</v>
      </c>
      <c r="N5" t="s">
        <v>26</v>
      </c>
      <c r="O5">
        <f t="shared" ref="O5:O6" si="0">C5/K5/G5</f>
        <v>139.11845730027548</v>
      </c>
      <c r="P5" t="s">
        <v>29</v>
      </c>
    </row>
    <row r="6" spans="2:16" x14ac:dyDescent="0.25">
      <c r="B6" t="s">
        <v>0</v>
      </c>
      <c r="C6">
        <v>60</v>
      </c>
      <c r="D6" t="s">
        <v>6</v>
      </c>
      <c r="F6" t="s">
        <v>16</v>
      </c>
      <c r="G6">
        <v>0.5</v>
      </c>
      <c r="H6" t="s">
        <v>13</v>
      </c>
      <c r="J6" t="s">
        <v>17</v>
      </c>
      <c r="K6">
        <v>1.4</v>
      </c>
      <c r="L6" t="s">
        <v>8</v>
      </c>
      <c r="N6" t="s">
        <v>27</v>
      </c>
      <c r="O6">
        <f t="shared" si="0"/>
        <v>85.714285714285722</v>
      </c>
      <c r="P6" t="s">
        <v>30</v>
      </c>
    </row>
    <row r="7" spans="2:16" x14ac:dyDescent="0.25">
      <c r="B7" t="s">
        <v>4</v>
      </c>
      <c r="C7">
        <v>600</v>
      </c>
      <c r="D7" t="s">
        <v>6</v>
      </c>
      <c r="F7" t="s">
        <v>11</v>
      </c>
      <c r="G7">
        <v>1</v>
      </c>
      <c r="H7" t="s">
        <v>13</v>
      </c>
    </row>
    <row r="8" spans="2:16" x14ac:dyDescent="0.25">
      <c r="B8" t="s">
        <v>5</v>
      </c>
      <c r="C8">
        <v>18</v>
      </c>
      <c r="D8" t="s">
        <v>6</v>
      </c>
      <c r="F8" t="s">
        <v>12</v>
      </c>
      <c r="G8">
        <v>1</v>
      </c>
      <c r="H8" t="s">
        <v>13</v>
      </c>
      <c r="J8" t="s">
        <v>31</v>
      </c>
      <c r="K8">
        <v>1</v>
      </c>
      <c r="L8" t="s">
        <v>8</v>
      </c>
      <c r="N8" t="s">
        <v>32</v>
      </c>
      <c r="O8">
        <f>C8/G8/K8</f>
        <v>18</v>
      </c>
      <c r="P8" t="s">
        <v>33</v>
      </c>
    </row>
    <row r="15" spans="2:16" x14ac:dyDescent="0.25">
      <c r="B15" s="2" t="s">
        <v>18</v>
      </c>
      <c r="C15" s="2" t="s">
        <v>24</v>
      </c>
      <c r="D15" s="2" t="s">
        <v>19</v>
      </c>
      <c r="E15" s="2" t="s">
        <v>24</v>
      </c>
      <c r="F15" s="2" t="s">
        <v>20</v>
      </c>
      <c r="G15" s="2" t="s">
        <v>24</v>
      </c>
      <c r="H15" s="2" t="s">
        <v>21</v>
      </c>
      <c r="I15" s="2" t="s">
        <v>24</v>
      </c>
      <c r="J15" s="2" t="s">
        <v>22</v>
      </c>
      <c r="K15" s="2" t="s">
        <v>24</v>
      </c>
      <c r="L15" s="2" t="s">
        <v>23</v>
      </c>
    </row>
    <row r="16" spans="2:16" x14ac:dyDescent="0.25">
      <c r="B16" s="3">
        <v>1</v>
      </c>
      <c r="C16" s="3" t="s">
        <v>24</v>
      </c>
      <c r="D16" s="3">
        <v>1</v>
      </c>
      <c r="E16" s="3" t="s">
        <v>24</v>
      </c>
      <c r="F16" s="3">
        <v>0.4</v>
      </c>
      <c r="G16" s="3" t="s">
        <v>24</v>
      </c>
      <c r="H16" s="3">
        <v>3</v>
      </c>
      <c r="I16" s="3" t="s">
        <v>24</v>
      </c>
      <c r="J16" s="3">
        <v>8.0000000000000002E-3</v>
      </c>
      <c r="K16" s="3" t="s">
        <v>24</v>
      </c>
      <c r="L16" s="3">
        <v>30</v>
      </c>
    </row>
    <row r="17" spans="2:15" ht="15.75" thickBot="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9" spans="2:15" x14ac:dyDescent="0.25">
      <c r="B19" s="7" t="s">
        <v>38</v>
      </c>
      <c r="C19" s="7"/>
      <c r="D19" s="7" t="s">
        <v>39</v>
      </c>
      <c r="E19" s="7"/>
      <c r="F19" s="7" t="s">
        <v>40</v>
      </c>
      <c r="G19" s="7"/>
      <c r="H19" s="7" t="s">
        <v>21</v>
      </c>
      <c r="I19" s="7"/>
      <c r="J19" s="7" t="s">
        <v>41</v>
      </c>
      <c r="K19" s="7"/>
      <c r="L19" s="7" t="s">
        <v>23</v>
      </c>
    </row>
    <row r="21" spans="2:15" x14ac:dyDescent="0.25">
      <c r="B21" s="3">
        <f>2*B16*$C$3</f>
        <v>156</v>
      </c>
      <c r="C21" s="3" t="s">
        <v>24</v>
      </c>
      <c r="D21" s="3">
        <f>2*D16*$O$4</f>
        <v>134.84692122463022</v>
      </c>
      <c r="E21" s="3" t="s">
        <v>24</v>
      </c>
      <c r="F21" s="3">
        <f>F16*$O$6</f>
        <v>34.285714285714292</v>
      </c>
      <c r="G21" s="3" t="s">
        <v>24</v>
      </c>
      <c r="H21" s="3">
        <f>H16*$O$5</f>
        <v>417.35537190082641</v>
      </c>
      <c r="I21" s="3" t="s">
        <v>24</v>
      </c>
      <c r="J21" s="3">
        <f>J16*$C$7</f>
        <v>4.8</v>
      </c>
      <c r="K21" s="3" t="s">
        <v>24</v>
      </c>
      <c r="L21" s="3">
        <f>L16*$O$8</f>
        <v>540</v>
      </c>
    </row>
    <row r="23" spans="2:15" ht="23.25" x14ac:dyDescent="0.35">
      <c r="B23" s="6">
        <f>B21*$O$23</f>
        <v>4.333333333333333</v>
      </c>
      <c r="C23" s="6" t="s">
        <v>24</v>
      </c>
      <c r="D23" s="6">
        <f>D21*$O$23</f>
        <v>3.7457478117952836</v>
      </c>
      <c r="E23" s="6" t="s">
        <v>24</v>
      </c>
      <c r="F23" s="6">
        <f>F21*$O$23</f>
        <v>0.95238095238095255</v>
      </c>
      <c r="G23" s="6" t="s">
        <v>24</v>
      </c>
      <c r="H23" s="6">
        <f>H21*$O$23</f>
        <v>11.593204775022956</v>
      </c>
      <c r="I23" s="6" t="s">
        <v>24</v>
      </c>
      <c r="J23" s="6">
        <f>J21*$O$23</f>
        <v>0.13333333333333333</v>
      </c>
      <c r="K23" s="6" t="s">
        <v>24</v>
      </c>
      <c r="L23" s="6">
        <f>L21*$O$23</f>
        <v>15</v>
      </c>
      <c r="N23" t="s">
        <v>34</v>
      </c>
      <c r="O23">
        <f>15/540</f>
        <v>2.7777777777777776E-2</v>
      </c>
    </row>
    <row r="24" spans="2:15" x14ac:dyDescent="0.25">
      <c r="B24" s="5" t="s">
        <v>35</v>
      </c>
      <c r="D24" s="1" t="s">
        <v>36</v>
      </c>
      <c r="F24" s="1" t="s">
        <v>36</v>
      </c>
      <c r="H24" s="1" t="s">
        <v>36</v>
      </c>
      <c r="J24" s="5" t="s">
        <v>35</v>
      </c>
      <c r="L24" s="1" t="s">
        <v>36</v>
      </c>
      <c r="N24" t="s">
        <v>37</v>
      </c>
      <c r="O24">
        <f>D23+F23+H23+L23</f>
        <v>31.291333539199194</v>
      </c>
    </row>
    <row r="31" spans="2:15" x14ac:dyDescent="0.25">
      <c r="B31" s="2" t="s">
        <v>18</v>
      </c>
      <c r="C31" s="2" t="s">
        <v>24</v>
      </c>
      <c r="D31" s="2" t="s">
        <v>19</v>
      </c>
      <c r="E31" s="2" t="s">
        <v>24</v>
      </c>
      <c r="F31" s="2" t="s">
        <v>20</v>
      </c>
      <c r="G31" s="2" t="s">
        <v>24</v>
      </c>
      <c r="H31" s="2" t="s">
        <v>21</v>
      </c>
      <c r="I31" s="2" t="s">
        <v>24</v>
      </c>
      <c r="J31" s="2" t="s">
        <v>22</v>
      </c>
      <c r="K31" s="2" t="s">
        <v>24</v>
      </c>
      <c r="L31" s="2" t="s">
        <v>23</v>
      </c>
    </row>
    <row r="32" spans="2:15" x14ac:dyDescent="0.25">
      <c r="B32" s="3">
        <v>1</v>
      </c>
      <c r="C32" s="3" t="s">
        <v>24</v>
      </c>
      <c r="D32" s="3">
        <v>1</v>
      </c>
      <c r="E32" s="3" t="s">
        <v>24</v>
      </c>
      <c r="F32" s="3">
        <v>0.4</v>
      </c>
      <c r="G32" s="3" t="s">
        <v>24</v>
      </c>
      <c r="H32" s="3">
        <v>3</v>
      </c>
      <c r="I32" s="3" t="s">
        <v>24</v>
      </c>
      <c r="J32" s="3">
        <v>8.0000000000000002E-3</v>
      </c>
      <c r="K32" s="3" t="s">
        <v>24</v>
      </c>
      <c r="L32" s="3">
        <v>70</v>
      </c>
    </row>
    <row r="33" spans="2:15" ht="15.75" thickBot="1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5" spans="2:15" x14ac:dyDescent="0.25">
      <c r="B35" s="7" t="s">
        <v>38</v>
      </c>
      <c r="C35" s="7"/>
      <c r="D35" s="7" t="s">
        <v>39</v>
      </c>
      <c r="E35" s="7"/>
      <c r="F35" s="7" t="s">
        <v>40</v>
      </c>
      <c r="G35" s="7"/>
      <c r="H35" s="7" t="s">
        <v>21</v>
      </c>
      <c r="I35" s="7"/>
      <c r="J35" s="7" t="s">
        <v>41</v>
      </c>
      <c r="K35" s="7"/>
      <c r="L35" s="7" t="s">
        <v>23</v>
      </c>
    </row>
    <row r="37" spans="2:15" x14ac:dyDescent="0.25">
      <c r="B37" s="3">
        <f>2*B32*$C$3</f>
        <v>156</v>
      </c>
      <c r="C37" s="3" t="s">
        <v>24</v>
      </c>
      <c r="D37" s="3">
        <f>2*D32*$O$4</f>
        <v>134.84692122463022</v>
      </c>
      <c r="E37" s="3" t="s">
        <v>24</v>
      </c>
      <c r="F37" s="3">
        <f>F32*$O$6</f>
        <v>34.285714285714292</v>
      </c>
      <c r="G37" s="3" t="s">
        <v>24</v>
      </c>
      <c r="H37" s="3">
        <f>H32*$O$5</f>
        <v>417.35537190082641</v>
      </c>
      <c r="I37" s="3" t="s">
        <v>24</v>
      </c>
      <c r="J37" s="3">
        <f>J32*$C$7</f>
        <v>4.8</v>
      </c>
      <c r="K37" s="3" t="s">
        <v>24</v>
      </c>
      <c r="L37" s="3">
        <f>L32*$O$8</f>
        <v>1260</v>
      </c>
    </row>
    <row r="39" spans="2:15" ht="23.25" x14ac:dyDescent="0.35">
      <c r="B39" s="6">
        <f>B37*$O$39</f>
        <v>1.4444444444444444</v>
      </c>
      <c r="C39" s="6" t="s">
        <v>24</v>
      </c>
      <c r="D39" s="6">
        <f>D37*$O$39</f>
        <v>1.2485826039317613</v>
      </c>
      <c r="E39" s="6" t="s">
        <v>24</v>
      </c>
      <c r="F39" s="6">
        <f>F37*$O$39</f>
        <v>0.3174603174603175</v>
      </c>
      <c r="G39" s="6" t="s">
        <v>24</v>
      </c>
      <c r="H39" s="6">
        <f>H37*$O$39</f>
        <v>3.8644015916743184</v>
      </c>
      <c r="I39" s="6" t="s">
        <v>24</v>
      </c>
      <c r="J39" s="6">
        <f>J37*$O$39</f>
        <v>4.4444444444444439E-2</v>
      </c>
      <c r="K39" s="6" t="s">
        <v>24</v>
      </c>
      <c r="L39" s="6">
        <f>L37*$O$39</f>
        <v>11.666666666666666</v>
      </c>
      <c r="N39" t="s">
        <v>34</v>
      </c>
      <c r="O39">
        <f>5/540</f>
        <v>9.2592592592592587E-3</v>
      </c>
    </row>
    <row r="40" spans="2:15" x14ac:dyDescent="0.25">
      <c r="B40" s="5" t="s">
        <v>35</v>
      </c>
      <c r="D40" s="1" t="s">
        <v>36</v>
      </c>
      <c r="F40" s="1" t="s">
        <v>36</v>
      </c>
      <c r="H40" s="1" t="s">
        <v>36</v>
      </c>
      <c r="J40" s="5" t="s">
        <v>35</v>
      </c>
      <c r="L40" s="1" t="s">
        <v>36</v>
      </c>
      <c r="N40" t="s">
        <v>37</v>
      </c>
      <c r="O40">
        <f>D39+F39+H39+L39</f>
        <v>17.097111179733062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EF7B-7AAC-4B62-B085-C8662842F297}">
  <dimension ref="B3:P40"/>
  <sheetViews>
    <sheetView workbookViewId="0">
      <selection activeCell="M23" sqref="M23"/>
    </sheetView>
  </sheetViews>
  <sheetFormatPr defaultRowHeight="15" x14ac:dyDescent="0.25"/>
  <cols>
    <col min="2" max="2" width="17.7109375" customWidth="1"/>
    <col min="4" max="4" width="18.7109375" customWidth="1"/>
    <col min="6" max="6" width="18.28515625" customWidth="1"/>
    <col min="10" max="10" width="24.7109375" customWidth="1"/>
  </cols>
  <sheetData>
    <row r="3" spans="2:16" x14ac:dyDescent="0.25">
      <c r="B3" t="s">
        <v>1</v>
      </c>
      <c r="C3">
        <v>78</v>
      </c>
      <c r="D3" t="s">
        <v>6</v>
      </c>
      <c r="F3" t="s">
        <v>9</v>
      </c>
      <c r="G3">
        <v>1</v>
      </c>
      <c r="H3" t="s">
        <v>13</v>
      </c>
    </row>
    <row r="4" spans="2:16" x14ac:dyDescent="0.25">
      <c r="B4" t="s">
        <v>2</v>
      </c>
      <c r="C4">
        <v>98</v>
      </c>
      <c r="D4" t="s">
        <v>6</v>
      </c>
      <c r="F4" t="s">
        <v>15</v>
      </c>
      <c r="G4">
        <v>0.85</v>
      </c>
      <c r="H4" t="s">
        <v>13</v>
      </c>
      <c r="J4" t="s">
        <v>14</v>
      </c>
      <c r="K4">
        <v>1.71</v>
      </c>
      <c r="L4" t="s">
        <v>8</v>
      </c>
      <c r="N4" t="s">
        <v>25</v>
      </c>
      <c r="O4">
        <f>C4/K4/G4</f>
        <v>67.423460612315111</v>
      </c>
      <c r="P4" t="s">
        <v>28</v>
      </c>
    </row>
    <row r="5" spans="2:16" x14ac:dyDescent="0.25">
      <c r="B5" t="s">
        <v>3</v>
      </c>
      <c r="C5">
        <v>101</v>
      </c>
      <c r="D5" t="s">
        <v>6</v>
      </c>
      <c r="F5" t="s">
        <v>10</v>
      </c>
      <c r="G5">
        <v>1</v>
      </c>
      <c r="H5" t="s">
        <v>13</v>
      </c>
      <c r="J5" t="s">
        <v>7</v>
      </c>
      <c r="K5">
        <v>0.72599999999999998</v>
      </c>
      <c r="L5" t="s">
        <v>8</v>
      </c>
      <c r="N5" t="s">
        <v>26</v>
      </c>
      <c r="O5">
        <f t="shared" ref="O5:O6" si="0">C5/K5/G5</f>
        <v>139.11845730027548</v>
      </c>
      <c r="P5" t="s">
        <v>29</v>
      </c>
    </row>
    <row r="6" spans="2:16" x14ac:dyDescent="0.25">
      <c r="B6" t="s">
        <v>0</v>
      </c>
      <c r="C6">
        <v>60</v>
      </c>
      <c r="D6" t="s">
        <v>6</v>
      </c>
      <c r="F6" t="s">
        <v>16</v>
      </c>
      <c r="G6">
        <v>0.5</v>
      </c>
      <c r="H6" t="s">
        <v>13</v>
      </c>
      <c r="J6" t="s">
        <v>17</v>
      </c>
      <c r="K6">
        <v>1.4</v>
      </c>
      <c r="L6" t="s">
        <v>8</v>
      </c>
      <c r="N6" t="s">
        <v>27</v>
      </c>
      <c r="O6">
        <f t="shared" si="0"/>
        <v>85.714285714285722</v>
      </c>
      <c r="P6" t="s">
        <v>30</v>
      </c>
    </row>
    <row r="7" spans="2:16" x14ac:dyDescent="0.25">
      <c r="B7" t="s">
        <v>4</v>
      </c>
      <c r="C7">
        <v>600</v>
      </c>
      <c r="D7" t="s">
        <v>6</v>
      </c>
      <c r="F7" t="s">
        <v>11</v>
      </c>
      <c r="G7">
        <v>1</v>
      </c>
      <c r="H7" t="s">
        <v>13</v>
      </c>
    </row>
    <row r="8" spans="2:16" x14ac:dyDescent="0.25">
      <c r="B8" t="s">
        <v>5</v>
      </c>
      <c r="C8">
        <v>18</v>
      </c>
      <c r="D8" t="s">
        <v>6</v>
      </c>
      <c r="F8" t="s">
        <v>12</v>
      </c>
      <c r="G8">
        <v>1</v>
      </c>
      <c r="H8" t="s">
        <v>13</v>
      </c>
      <c r="J8" t="s">
        <v>31</v>
      </c>
      <c r="K8">
        <v>1</v>
      </c>
      <c r="L8" t="s">
        <v>8</v>
      </c>
      <c r="N8" t="s">
        <v>32</v>
      </c>
      <c r="O8">
        <f>C8/G8/K8</f>
        <v>18</v>
      </c>
      <c r="P8" t="s">
        <v>33</v>
      </c>
    </row>
    <row r="15" spans="2:16" x14ac:dyDescent="0.25">
      <c r="B15" s="2" t="s">
        <v>18</v>
      </c>
      <c r="C15" s="2" t="s">
        <v>24</v>
      </c>
      <c r="D15" s="2" t="s">
        <v>19</v>
      </c>
      <c r="E15" s="2" t="s">
        <v>24</v>
      </c>
      <c r="F15" s="2" t="s">
        <v>20</v>
      </c>
      <c r="G15" s="2" t="s">
        <v>24</v>
      </c>
      <c r="H15" s="2" t="s">
        <v>21</v>
      </c>
      <c r="I15" s="2" t="s">
        <v>24</v>
      </c>
      <c r="J15" s="2" t="s">
        <v>22</v>
      </c>
      <c r="K15" s="2" t="s">
        <v>24</v>
      </c>
      <c r="L15" s="2" t="s">
        <v>23</v>
      </c>
    </row>
    <row r="16" spans="2:16" x14ac:dyDescent="0.25">
      <c r="B16" s="3">
        <v>1</v>
      </c>
      <c r="C16" s="3" t="s">
        <v>24</v>
      </c>
      <c r="D16" s="3">
        <v>1</v>
      </c>
      <c r="E16" s="3" t="s">
        <v>24</v>
      </c>
      <c r="F16" s="3">
        <v>0.4</v>
      </c>
      <c r="G16" s="3" t="s">
        <v>24</v>
      </c>
      <c r="H16" s="3">
        <v>3</v>
      </c>
      <c r="I16" s="3" t="s">
        <v>24</v>
      </c>
      <c r="J16" s="3">
        <v>8.0000000000000002E-3</v>
      </c>
      <c r="K16" s="3" t="s">
        <v>24</v>
      </c>
      <c r="L16" s="3">
        <v>30</v>
      </c>
    </row>
    <row r="17" spans="2:16" ht="15.75" thickBot="1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</row>
    <row r="18" spans="2:16" x14ac:dyDescent="0.25">
      <c r="N18" t="s">
        <v>42</v>
      </c>
      <c r="O18">
        <f>D23*K4*(1-G4)/K8</f>
        <v>0.64052287581699363</v>
      </c>
      <c r="P18" s="1" t="s">
        <v>36</v>
      </c>
    </row>
    <row r="19" spans="2:16" x14ac:dyDescent="0.25">
      <c r="B19" s="7" t="s">
        <v>38</v>
      </c>
      <c r="C19" s="7"/>
      <c r="D19" s="7" t="s">
        <v>39</v>
      </c>
      <c r="E19" s="7"/>
      <c r="F19" s="7" t="s">
        <v>40</v>
      </c>
      <c r="G19" s="7"/>
      <c r="H19" s="7" t="s">
        <v>21</v>
      </c>
      <c r="I19" s="7"/>
      <c r="J19" s="7" t="s">
        <v>41</v>
      </c>
      <c r="K19" s="7"/>
      <c r="L19" s="7" t="s">
        <v>23</v>
      </c>
      <c r="N19" t="s">
        <v>43</v>
      </c>
      <c r="O19">
        <f>F23*K6*(1-G6)/K8</f>
        <v>0.44444444444444448</v>
      </c>
      <c r="P19" s="1" t="s">
        <v>36</v>
      </c>
    </row>
    <row r="21" spans="2:16" x14ac:dyDescent="0.25">
      <c r="B21" s="3">
        <f>2*B16*$C$3</f>
        <v>156</v>
      </c>
      <c r="C21" s="3" t="s">
        <v>24</v>
      </c>
      <c r="D21" s="3">
        <f>2*D16*$O$4</f>
        <v>134.84692122463022</v>
      </c>
      <c r="E21" s="3" t="s">
        <v>24</v>
      </c>
      <c r="F21" s="3">
        <f>F16*$O$6</f>
        <v>34.285714285714292</v>
      </c>
      <c r="G21" s="3" t="s">
        <v>24</v>
      </c>
      <c r="H21" s="3">
        <f>H16*$O$5</f>
        <v>417.35537190082641</v>
      </c>
      <c r="I21" s="3" t="s">
        <v>24</v>
      </c>
      <c r="J21" s="3">
        <f>J16*$C$7</f>
        <v>4.8</v>
      </c>
      <c r="K21" s="3" t="s">
        <v>24</v>
      </c>
      <c r="L21" s="3">
        <f>L16*$O$8</f>
        <v>540</v>
      </c>
    </row>
    <row r="23" spans="2:16" ht="23.25" x14ac:dyDescent="0.35">
      <c r="B23" s="6">
        <f>B21*$O$23</f>
        <v>2.8888888888888888</v>
      </c>
      <c r="C23" s="6" t="s">
        <v>24</v>
      </c>
      <c r="D23" s="6">
        <f>D21*$O$23</f>
        <v>2.4971652078635227</v>
      </c>
      <c r="E23" s="6" t="s">
        <v>24</v>
      </c>
      <c r="F23" s="6">
        <f>F21*$O$23</f>
        <v>0.634920634920635</v>
      </c>
      <c r="G23" s="6" t="s">
        <v>24</v>
      </c>
      <c r="H23" s="6">
        <f>H21*$O$23</f>
        <v>7.7288031833486368</v>
      </c>
      <c r="I23" s="6" t="s">
        <v>24</v>
      </c>
      <c r="J23" s="6">
        <f>J21*$O$23</f>
        <v>8.8888888888888878E-2</v>
      </c>
      <c r="K23" s="6" t="s">
        <v>24</v>
      </c>
      <c r="L23" s="6">
        <f>L21*$O$23-O18-O19</f>
        <v>8.9150326797385624</v>
      </c>
      <c r="N23" t="s">
        <v>34</v>
      </c>
      <c r="O23">
        <f>10/540</f>
        <v>1.8518518518518517E-2</v>
      </c>
    </row>
    <row r="24" spans="2:16" x14ac:dyDescent="0.25">
      <c r="B24" s="5" t="s">
        <v>35</v>
      </c>
      <c r="D24" s="1" t="s">
        <v>36</v>
      </c>
      <c r="F24" s="1" t="s">
        <v>36</v>
      </c>
      <c r="H24" s="1" t="s">
        <v>36</v>
      </c>
      <c r="J24" s="5" t="s">
        <v>35</v>
      </c>
      <c r="L24" s="1" t="s">
        <v>36</v>
      </c>
      <c r="N24" t="s">
        <v>37</v>
      </c>
      <c r="O24">
        <f>D23+F23+H23+L23</f>
        <v>19.775921705871355</v>
      </c>
    </row>
    <row r="31" spans="2:16" x14ac:dyDescent="0.25">
      <c r="B31" s="2" t="s">
        <v>18</v>
      </c>
      <c r="C31" s="2" t="s">
        <v>24</v>
      </c>
      <c r="D31" s="2" t="s">
        <v>19</v>
      </c>
      <c r="E31" s="2" t="s">
        <v>24</v>
      </c>
      <c r="F31" s="2" t="s">
        <v>20</v>
      </c>
      <c r="G31" s="2" t="s">
        <v>24</v>
      </c>
      <c r="H31" s="2" t="s">
        <v>21</v>
      </c>
      <c r="I31" s="2" t="s">
        <v>24</v>
      </c>
      <c r="J31" s="2" t="s">
        <v>22</v>
      </c>
      <c r="K31" s="2" t="s">
        <v>24</v>
      </c>
      <c r="L31" s="2" t="s">
        <v>23</v>
      </c>
    </row>
    <row r="32" spans="2:16" x14ac:dyDescent="0.25">
      <c r="B32" s="3">
        <v>1</v>
      </c>
      <c r="C32" s="3" t="s">
        <v>24</v>
      </c>
      <c r="D32" s="3">
        <v>1</v>
      </c>
      <c r="E32" s="3" t="s">
        <v>24</v>
      </c>
      <c r="F32" s="3">
        <v>0.4</v>
      </c>
      <c r="G32" s="3" t="s">
        <v>24</v>
      </c>
      <c r="H32" s="3">
        <v>3</v>
      </c>
      <c r="I32" s="3" t="s">
        <v>24</v>
      </c>
      <c r="J32" s="3">
        <v>8.0000000000000002E-3</v>
      </c>
      <c r="K32" s="3" t="s">
        <v>24</v>
      </c>
      <c r="L32" s="3">
        <v>70</v>
      </c>
    </row>
    <row r="33" spans="2:16" ht="15.75" thickBot="1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</row>
    <row r="34" spans="2:16" x14ac:dyDescent="0.25">
      <c r="N34" t="s">
        <v>42</v>
      </c>
      <c r="O34">
        <f>D39*K4*(1-G4)/K8</f>
        <v>0.32026143790849682</v>
      </c>
      <c r="P34" s="1" t="s">
        <v>36</v>
      </c>
    </row>
    <row r="35" spans="2:16" x14ac:dyDescent="0.25">
      <c r="B35" s="7" t="s">
        <v>38</v>
      </c>
      <c r="C35" s="7"/>
      <c r="D35" s="7" t="s">
        <v>39</v>
      </c>
      <c r="E35" s="7"/>
      <c r="F35" s="7" t="s">
        <v>40</v>
      </c>
      <c r="G35" s="7"/>
      <c r="H35" s="7" t="s">
        <v>21</v>
      </c>
      <c r="I35" s="7"/>
      <c r="J35" s="7" t="s">
        <v>41</v>
      </c>
      <c r="K35" s="7"/>
      <c r="L35" s="7" t="s">
        <v>23</v>
      </c>
      <c r="N35" t="s">
        <v>43</v>
      </c>
      <c r="O35">
        <f>F39*K6*(1-G6)/K8</f>
        <v>0.22222222222222224</v>
      </c>
      <c r="P35" s="1" t="s">
        <v>36</v>
      </c>
    </row>
    <row r="37" spans="2:16" x14ac:dyDescent="0.25">
      <c r="B37" s="3">
        <f>2*B32*$C$3</f>
        <v>156</v>
      </c>
      <c r="C37" s="3" t="s">
        <v>24</v>
      </c>
      <c r="D37" s="3">
        <f>2*D32*$O$4</f>
        <v>134.84692122463022</v>
      </c>
      <c r="E37" s="3" t="s">
        <v>24</v>
      </c>
      <c r="F37" s="3">
        <f>F32*$O$6</f>
        <v>34.285714285714292</v>
      </c>
      <c r="G37" s="3" t="s">
        <v>24</v>
      </c>
      <c r="H37" s="3">
        <f>H32*$O$5</f>
        <v>417.35537190082641</v>
      </c>
      <c r="I37" s="3" t="s">
        <v>24</v>
      </c>
      <c r="J37" s="3">
        <f>J32*$C$7</f>
        <v>4.8</v>
      </c>
      <c r="K37" s="3" t="s">
        <v>24</v>
      </c>
      <c r="L37" s="3">
        <f>L32*$O$8</f>
        <v>1260</v>
      </c>
    </row>
    <row r="39" spans="2:16" ht="23.25" x14ac:dyDescent="0.35">
      <c r="B39" s="6">
        <f>B37*$O$39</f>
        <v>1.4444444444444444</v>
      </c>
      <c r="C39" s="6" t="s">
        <v>24</v>
      </c>
      <c r="D39" s="6">
        <f>D37*$O$39</f>
        <v>1.2485826039317613</v>
      </c>
      <c r="E39" s="6" t="s">
        <v>24</v>
      </c>
      <c r="F39" s="6">
        <f>F37*$O$39</f>
        <v>0.3174603174603175</v>
      </c>
      <c r="G39" s="6" t="s">
        <v>24</v>
      </c>
      <c r="H39" s="6">
        <f>H37*$O$39</f>
        <v>3.8644015916743184</v>
      </c>
      <c r="I39" s="6" t="s">
        <v>24</v>
      </c>
      <c r="J39" s="6">
        <f>J37*$O$39</f>
        <v>4.4444444444444439E-2</v>
      </c>
      <c r="K39" s="6" t="s">
        <v>24</v>
      </c>
      <c r="L39" s="6">
        <f>L37*$O$39-O34-O35</f>
        <v>11.124183006535947</v>
      </c>
      <c r="N39" t="s">
        <v>34</v>
      </c>
      <c r="O39">
        <f>5/540</f>
        <v>9.2592592592592587E-3</v>
      </c>
    </row>
    <row r="40" spans="2:16" x14ac:dyDescent="0.25">
      <c r="B40" s="5" t="s">
        <v>35</v>
      </c>
      <c r="D40" s="1" t="s">
        <v>36</v>
      </c>
      <c r="F40" s="1" t="s">
        <v>36</v>
      </c>
      <c r="H40" s="1" t="s">
        <v>36</v>
      </c>
      <c r="J40" s="5" t="s">
        <v>35</v>
      </c>
      <c r="L40" s="1" t="s">
        <v>36</v>
      </c>
      <c r="N40" t="s">
        <v>37</v>
      </c>
      <c r="O40">
        <f>D39+F39+H39+L39</f>
        <v>16.554627519602345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Ludox HS-40 excl. H2O</vt:lpstr>
      <vt:lpstr>Ludox HS-40 incl. H2O</vt:lpstr>
      <vt:lpstr>Ludox TM-50 excl. H2O</vt:lpstr>
      <vt:lpstr>Ludox TM-50 incl. H2O</vt:lpstr>
    </vt:vector>
  </TitlesOfParts>
  <Company>ETH Zuerich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Oing  Alexander</dc:creator>
  <cp:lastModifiedBy>Oing  Alexander</cp:lastModifiedBy>
  <dcterms:created xsi:type="dcterms:W3CDTF">2022-04-27T06:46:28Z</dcterms:created>
  <dcterms:modified xsi:type="dcterms:W3CDTF">2022-07-18T08:13:05Z</dcterms:modified>
</cp:coreProperties>
</file>