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filterPrivacy="1" hidePivotFieldList="1" defaultThemeVersion="166925"/>
  <xr:revisionPtr revIDLastSave="0" documentId="13_ncr:1_{533F00FE-F22D-40CC-B18D-6E7BACF413F4}" xr6:coauthVersionLast="47" xr6:coauthVersionMax="47" xr10:uidLastSave="{00000000-0000-0000-0000-000000000000}"/>
  <bookViews>
    <workbookView xWindow="-120" yWindow="-120" windowWidth="29040" windowHeight="15840" activeTab="3" xr2:uid="{00000000-000D-0000-FFFF-FFFF00000000}"/>
  </bookViews>
  <sheets>
    <sheet name="Grades" sheetId="26" r:id="rId1"/>
    <sheet name="Main" sheetId="2" state="hidden" r:id="rId2"/>
    <sheet name="Proy2" sheetId="32" r:id="rId3"/>
    <sheet name="DetProy2" sheetId="33" r:id="rId4"/>
    <sheet name="ABET" sheetId="3" state="hidden" r:id="rId5"/>
    <sheet name="Proy1" sheetId="8" state="hidden" r:id="rId6"/>
    <sheet name="DetProy1" sheetId="16" state="hidden" r:id="rId7"/>
    <sheet name="Parcial" sheetId="25" state="hidden" r:id="rId8"/>
    <sheet name="DetParcialABET" sheetId="24" state="hidden" r:id="rId9"/>
    <sheet name="HorarioSust1" sheetId="17" state="hidden" r:id="rId10"/>
    <sheet name="DetParcialResultados" sheetId="29" state="hidden" r:id="rId11"/>
    <sheet name="Rubrica Parcial" sheetId="27" state="hidden" r:id="rId12"/>
    <sheet name="Ensayos" sheetId="5" state="hidden" r:id="rId13"/>
    <sheet name="DetallesEnsayo" sheetId="23" state="hidden" r:id="rId14"/>
    <sheet name="DetEnsayAbet" sheetId="6" state="hidden" r:id="rId15"/>
    <sheet name="TareaPruebasUnitarias" sheetId="30" state="hidden" r:id="rId16"/>
    <sheet name="TareaDebugger" sheetId="20" state="hidden" r:id="rId17"/>
    <sheet name="TareaDiseñoProp" sheetId="22" state="hidden" r:id="rId18"/>
    <sheet name="DetDiseñoPruebasUnit" sheetId="31" state="hidden" r:id="rId19"/>
    <sheet name="DetDiseñoProp" sheetId="21" state="hidden" r:id="rId20"/>
    <sheet name="DetTareaDebugger" sheetId="19" state="hidden" r:id="rId21"/>
    <sheet name="Sheet1" sheetId="9" state="hidden" r:id="rId22"/>
  </sheets>
  <definedNames>
    <definedName name="_xlnm._FilterDatabase" localSheetId="19" hidden="1">DetDiseñoProp!$A$1:$U$22</definedName>
    <definedName name="_xlnm._FilterDatabase" localSheetId="18" hidden="1">DetDiseñoPruebasUnit!$A$1:$U$22</definedName>
    <definedName name="_xlnm._FilterDatabase" localSheetId="8" hidden="1">DetParcialABET!$A$1:$W$22</definedName>
    <definedName name="_xlnm._FilterDatabase" localSheetId="6" hidden="1">DetProy1!$A$1:$W$22</definedName>
    <definedName name="_xlnm._FilterDatabase" localSheetId="3" hidden="1">DetProy2!$A$1:$W$22</definedName>
    <definedName name="_xlnm._FilterDatabase" localSheetId="20" hidden="1">DetTareaDebugger!$A$1:$U$22</definedName>
    <definedName name="_xlnm._FilterDatabase" localSheetId="0" hidden="1">Grades!$A$1:$J$19</definedName>
    <definedName name="_xlnm._FilterDatabase" localSheetId="9" hidden="1">HorarioSust1!$B$1:$E$1</definedName>
    <definedName name="_xlnm._FilterDatabase" localSheetId="1" hidden="1">Main!$A$1:$O$19</definedName>
    <definedName name="_xlnm._FilterDatabase" localSheetId="2" hidden="1">Proy2!$B$2:$P$2</definedName>
    <definedName name="JR_PAGE_ANCHOR_0_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3" i="2" l="1"/>
  <c r="F4" i="2"/>
  <c r="F5" i="2"/>
  <c r="F6" i="2"/>
  <c r="F7" i="2"/>
  <c r="F8" i="2"/>
  <c r="F10" i="2"/>
  <c r="F11" i="2"/>
  <c r="F12" i="2"/>
  <c r="F13" i="2"/>
  <c r="F14" i="2"/>
  <c r="F15" i="2"/>
  <c r="F16" i="2"/>
  <c r="F17" i="2"/>
  <c r="F18" i="2"/>
  <c r="F19" i="2"/>
  <c r="F3" i="2"/>
  <c r="J16" i="16"/>
  <c r="J15" i="16"/>
  <c r="O4" i="32"/>
  <c r="O5" i="32"/>
  <c r="O6" i="32"/>
  <c r="O7" i="32"/>
  <c r="O8" i="32"/>
  <c r="O9" i="32"/>
  <c r="O10" i="32"/>
  <c r="O11" i="32"/>
  <c r="O12" i="32"/>
  <c r="O13" i="32"/>
  <c r="O14" i="32"/>
  <c r="O15" i="32"/>
  <c r="O16" i="32"/>
  <c r="O17" i="32"/>
  <c r="O19" i="32"/>
  <c r="O3" i="32"/>
  <c r="N4" i="32"/>
  <c r="N5" i="32"/>
  <c r="N6" i="32"/>
  <c r="N7" i="32"/>
  <c r="N10" i="32"/>
  <c r="N11" i="32"/>
  <c r="N12" i="32"/>
  <c r="N13" i="32"/>
  <c r="N14" i="32"/>
  <c r="N15" i="32"/>
  <c r="N16" i="32"/>
  <c r="N17" i="32"/>
  <c r="N18" i="32"/>
  <c r="N19" i="32"/>
  <c r="N3" i="32"/>
  <c r="K4" i="32"/>
  <c r="K5" i="32"/>
  <c r="K6" i="32"/>
  <c r="K7" i="32"/>
  <c r="K8" i="32"/>
  <c r="K9" i="32"/>
  <c r="K10" i="32"/>
  <c r="K11" i="32"/>
  <c r="K12" i="32"/>
  <c r="K13" i="32"/>
  <c r="K14" i="32"/>
  <c r="K15" i="32"/>
  <c r="K16" i="32"/>
  <c r="K17" i="32"/>
  <c r="K18" i="32"/>
  <c r="K19" i="32"/>
  <c r="K3" i="32"/>
  <c r="J4" i="32"/>
  <c r="J5" i="32"/>
  <c r="J6" i="32"/>
  <c r="J7" i="32"/>
  <c r="J10" i="32"/>
  <c r="J11" i="32"/>
  <c r="J12" i="32"/>
  <c r="J13" i="32"/>
  <c r="J14" i="32"/>
  <c r="J15" i="32"/>
  <c r="J16" i="32"/>
  <c r="J17" i="32"/>
  <c r="J18" i="32"/>
  <c r="J19" i="32"/>
  <c r="J3" i="32"/>
  <c r="S7" i="33"/>
  <c r="S8" i="33"/>
  <c r="S9" i="33"/>
  <c r="S10" i="33"/>
  <c r="S11" i="33"/>
  <c r="S12" i="33"/>
  <c r="S13" i="33"/>
  <c r="S14" i="33"/>
  <c r="S15" i="33"/>
  <c r="S16" i="33"/>
  <c r="S17" i="33"/>
  <c r="S18" i="33"/>
  <c r="S19" i="33"/>
  <c r="S20" i="33"/>
  <c r="S21" i="33"/>
  <c r="S22" i="33"/>
  <c r="S6" i="33"/>
  <c r="J7" i="33"/>
  <c r="J8" i="33"/>
  <c r="J9" i="33"/>
  <c r="J10" i="33"/>
  <c r="J11" i="33"/>
  <c r="J12" i="33"/>
  <c r="J13" i="33"/>
  <c r="J14" i="33"/>
  <c r="J15" i="33"/>
  <c r="J16" i="33"/>
  <c r="J17" i="33"/>
  <c r="J18" i="33"/>
  <c r="J19" i="33"/>
  <c r="J20" i="33"/>
  <c r="J21" i="33"/>
  <c r="J22" i="33"/>
  <c r="J6" i="33"/>
  <c r="N8" i="33" l="1"/>
  <c r="P8" i="33" s="1"/>
  <c r="N9" i="33"/>
  <c r="N10" i="33"/>
  <c r="N11" i="33"/>
  <c r="N12" i="33"/>
  <c r="N13" i="33"/>
  <c r="N14" i="33"/>
  <c r="N15" i="33"/>
  <c r="P15" i="33" s="1"/>
  <c r="N16" i="33"/>
  <c r="N17" i="33"/>
  <c r="N18" i="33"/>
  <c r="N19" i="33"/>
  <c r="N20" i="33"/>
  <c r="N21" i="33"/>
  <c r="N22" i="33"/>
  <c r="N7" i="33"/>
  <c r="P7" i="33" s="1"/>
  <c r="N6" i="33"/>
  <c r="P6" i="33" s="1"/>
  <c r="O7" i="33"/>
  <c r="O8" i="33"/>
  <c r="O9" i="33"/>
  <c r="O10" i="33"/>
  <c r="O11" i="33"/>
  <c r="O12" i="33"/>
  <c r="O13" i="33"/>
  <c r="O14" i="33"/>
  <c r="P14" i="33" s="1"/>
  <c r="O15" i="33"/>
  <c r="O16" i="33"/>
  <c r="O17" i="33"/>
  <c r="O18" i="33"/>
  <c r="O19" i="33"/>
  <c r="P19" i="33" s="1"/>
  <c r="O20" i="33"/>
  <c r="O21" i="33"/>
  <c r="O22" i="33"/>
  <c r="O6" i="33"/>
  <c r="U22" i="33"/>
  <c r="L22" i="33"/>
  <c r="G22" i="33"/>
  <c r="U21" i="33"/>
  <c r="O18" i="32" s="1"/>
  <c r="L21" i="33"/>
  <c r="U20" i="33"/>
  <c r="L20" i="33"/>
  <c r="G20" i="33"/>
  <c r="U19" i="33"/>
  <c r="L19" i="33"/>
  <c r="G19" i="33"/>
  <c r="U18" i="33"/>
  <c r="L18" i="33"/>
  <c r="G18" i="33"/>
  <c r="U17" i="33"/>
  <c r="P17" i="33"/>
  <c r="L17" i="33"/>
  <c r="G17" i="33"/>
  <c r="U16" i="33"/>
  <c r="L16" i="33"/>
  <c r="G16" i="33"/>
  <c r="U15" i="33"/>
  <c r="L15" i="33"/>
  <c r="G15" i="33"/>
  <c r="U14" i="33"/>
  <c r="L14" i="33"/>
  <c r="G14" i="33"/>
  <c r="U13" i="33"/>
  <c r="L13" i="33"/>
  <c r="G13" i="33"/>
  <c r="U12" i="33"/>
  <c r="L12" i="33"/>
  <c r="G12" i="33"/>
  <c r="J9" i="32" s="1"/>
  <c r="U11" i="33"/>
  <c r="L11" i="33"/>
  <c r="G11" i="33"/>
  <c r="J8" i="32" s="1"/>
  <c r="U10" i="33"/>
  <c r="L10" i="33"/>
  <c r="G10" i="33"/>
  <c r="U9" i="33"/>
  <c r="L9" i="33"/>
  <c r="G9" i="33"/>
  <c r="U8" i="33"/>
  <c r="L8" i="33"/>
  <c r="G8" i="33"/>
  <c r="U7" i="33"/>
  <c r="L7" i="33"/>
  <c r="G7" i="33"/>
  <c r="U6" i="33"/>
  <c r="L6" i="33"/>
  <c r="G6" i="33"/>
  <c r="S2" i="33"/>
  <c r="F2" i="33"/>
  <c r="D2" i="33"/>
  <c r="E28" i="33" s="1"/>
  <c r="U1" i="33"/>
  <c r="Q2" i="33" s="1"/>
  <c r="E34" i="33" s="1"/>
  <c r="P1" i="33"/>
  <c r="L1" i="33"/>
  <c r="K2" i="33" s="1"/>
  <c r="G1" i="33"/>
  <c r="E2" i="33" s="1"/>
  <c r="E29" i="33" s="1"/>
  <c r="O21" i="32"/>
  <c r="P14" i="32" s="1"/>
  <c r="N21" i="32"/>
  <c r="M21" i="32"/>
  <c r="L21" i="32"/>
  <c r="K21" i="32"/>
  <c r="J21" i="32"/>
  <c r="P6" i="32" s="1"/>
  <c r="Q6" i="21"/>
  <c r="I6" i="21"/>
  <c r="H6" i="25"/>
  <c r="H7" i="25"/>
  <c r="H8" i="25"/>
  <c r="H9" i="25"/>
  <c r="H10" i="25"/>
  <c r="H11" i="25"/>
  <c r="H12" i="25"/>
  <c r="H13" i="25"/>
  <c r="H14" i="25"/>
  <c r="H15" i="25"/>
  <c r="H16" i="25"/>
  <c r="H17" i="25"/>
  <c r="H18" i="25"/>
  <c r="H19" i="25"/>
  <c r="H20" i="25"/>
  <c r="H21" i="25"/>
  <c r="H5" i="25"/>
  <c r="G6" i="25"/>
  <c r="G7" i="25"/>
  <c r="G8" i="25"/>
  <c r="G9" i="25"/>
  <c r="G10" i="25"/>
  <c r="G11" i="25"/>
  <c r="G12" i="25"/>
  <c r="G13" i="25"/>
  <c r="G14" i="25"/>
  <c r="G15" i="25"/>
  <c r="G16" i="25"/>
  <c r="G17" i="25"/>
  <c r="G18" i="25"/>
  <c r="G19" i="25"/>
  <c r="G20" i="25"/>
  <c r="G21" i="25"/>
  <c r="G5" i="25"/>
  <c r="F6" i="25"/>
  <c r="F7" i="25"/>
  <c r="F8" i="25"/>
  <c r="F9" i="25"/>
  <c r="F10" i="25"/>
  <c r="F11" i="25"/>
  <c r="F12" i="25"/>
  <c r="F13" i="25"/>
  <c r="F14" i="25"/>
  <c r="F15" i="25"/>
  <c r="F16" i="25"/>
  <c r="F17" i="25"/>
  <c r="F18" i="25"/>
  <c r="F19" i="25"/>
  <c r="F20" i="25"/>
  <c r="F21" i="25"/>
  <c r="F5" i="25"/>
  <c r="E6" i="25"/>
  <c r="E7" i="25"/>
  <c r="E8" i="25"/>
  <c r="E9" i="25"/>
  <c r="E10" i="25"/>
  <c r="E11" i="25"/>
  <c r="E12" i="25"/>
  <c r="E13" i="25"/>
  <c r="E14" i="25"/>
  <c r="E15" i="25"/>
  <c r="E16" i="25"/>
  <c r="E17" i="25"/>
  <c r="E18" i="25"/>
  <c r="E19" i="25"/>
  <c r="E20" i="25"/>
  <c r="E21" i="25"/>
  <c r="E5" i="25"/>
  <c r="L22" i="24"/>
  <c r="F42" i="25" s="1"/>
  <c r="D4" i="2"/>
  <c r="D5" i="2"/>
  <c r="D6" i="2"/>
  <c r="D7" i="2"/>
  <c r="D8" i="2"/>
  <c r="D9" i="2"/>
  <c r="D10" i="2"/>
  <c r="D11" i="2"/>
  <c r="D14" i="2"/>
  <c r="D15" i="2"/>
  <c r="D16" i="2"/>
  <c r="D17" i="2"/>
  <c r="D18" i="2"/>
  <c r="D3" i="2"/>
  <c r="H4" i="2"/>
  <c r="H5" i="2"/>
  <c r="H6" i="2"/>
  <c r="H7" i="2"/>
  <c r="H8" i="2"/>
  <c r="H9" i="2"/>
  <c r="H10" i="2"/>
  <c r="H11" i="2"/>
  <c r="H12" i="2"/>
  <c r="H13" i="2"/>
  <c r="H14" i="2"/>
  <c r="H15" i="2"/>
  <c r="H16" i="2"/>
  <c r="H17" i="2"/>
  <c r="H18" i="2"/>
  <c r="H19" i="2"/>
  <c r="H3" i="2"/>
  <c r="G4" i="2"/>
  <c r="G5" i="2"/>
  <c r="G6" i="2"/>
  <c r="G7" i="2"/>
  <c r="G8" i="2"/>
  <c r="G9" i="2"/>
  <c r="G10" i="2"/>
  <c r="G11" i="2"/>
  <c r="G12" i="2"/>
  <c r="G13" i="2"/>
  <c r="G14" i="2"/>
  <c r="G15" i="2"/>
  <c r="G16" i="2"/>
  <c r="G17" i="2"/>
  <c r="G18" i="2"/>
  <c r="G19" i="2"/>
  <c r="Q4" i="2"/>
  <c r="Q5" i="2"/>
  <c r="Q6" i="2"/>
  <c r="Q7" i="2"/>
  <c r="Q8" i="2"/>
  <c r="Q9" i="2"/>
  <c r="Q10" i="2"/>
  <c r="Q11" i="2"/>
  <c r="Q12" i="2"/>
  <c r="Q13" i="2"/>
  <c r="Q14" i="2"/>
  <c r="Q15" i="2"/>
  <c r="Q16" i="2"/>
  <c r="Q17" i="2"/>
  <c r="Q18" i="2"/>
  <c r="Q19" i="2"/>
  <c r="J4" i="30"/>
  <c r="J5" i="30"/>
  <c r="J6" i="30"/>
  <c r="J7" i="30"/>
  <c r="J8" i="30"/>
  <c r="K8" i="30" s="1"/>
  <c r="J9" i="30"/>
  <c r="J10" i="30"/>
  <c r="J11" i="30"/>
  <c r="J12" i="30"/>
  <c r="J13" i="30"/>
  <c r="J14" i="30"/>
  <c r="J15" i="30"/>
  <c r="J16" i="30"/>
  <c r="J17" i="30"/>
  <c r="J18" i="30"/>
  <c r="J19" i="30"/>
  <c r="I4" i="30"/>
  <c r="I5" i="30"/>
  <c r="I6" i="30"/>
  <c r="I7" i="30"/>
  <c r="I8" i="30"/>
  <c r="I9" i="30"/>
  <c r="I10" i="30"/>
  <c r="I11" i="30"/>
  <c r="I12" i="30"/>
  <c r="I13" i="30"/>
  <c r="I14" i="30"/>
  <c r="I15" i="30"/>
  <c r="I16" i="30"/>
  <c r="I17" i="30"/>
  <c r="I18" i="30"/>
  <c r="I19" i="30"/>
  <c r="I3" i="30"/>
  <c r="F4" i="30"/>
  <c r="F5" i="30"/>
  <c r="F6" i="30"/>
  <c r="F7" i="30"/>
  <c r="F8" i="30"/>
  <c r="F9" i="30"/>
  <c r="F10" i="30"/>
  <c r="F11" i="30"/>
  <c r="F12" i="30"/>
  <c r="F13" i="30"/>
  <c r="F14" i="30"/>
  <c r="F15" i="30"/>
  <c r="F16" i="30"/>
  <c r="F17" i="30"/>
  <c r="F18" i="30"/>
  <c r="F19" i="30"/>
  <c r="F3" i="30"/>
  <c r="E4" i="30"/>
  <c r="K4" i="30" s="1"/>
  <c r="E5" i="30"/>
  <c r="E6" i="30"/>
  <c r="K6" i="30" s="1"/>
  <c r="E7" i="30"/>
  <c r="E8" i="30"/>
  <c r="E9" i="30"/>
  <c r="E10" i="30"/>
  <c r="E11" i="30"/>
  <c r="E12" i="30"/>
  <c r="K12" i="30" s="1"/>
  <c r="E13" i="30"/>
  <c r="E14" i="30"/>
  <c r="K14" i="30" s="1"/>
  <c r="E15" i="30"/>
  <c r="E16" i="30"/>
  <c r="E17" i="30"/>
  <c r="E18" i="30"/>
  <c r="E19" i="30"/>
  <c r="E3" i="30"/>
  <c r="Q7" i="31"/>
  <c r="U7" i="31" s="1"/>
  <c r="Q8" i="31"/>
  <c r="U8" i="31" s="1"/>
  <c r="Q9" i="31"/>
  <c r="U9" i="31" s="1"/>
  <c r="Q10" i="31"/>
  <c r="Q11" i="31"/>
  <c r="Q12" i="31"/>
  <c r="Q13" i="31"/>
  <c r="Q14" i="31"/>
  <c r="U14" i="31" s="1"/>
  <c r="Q15" i="31"/>
  <c r="Q16" i="31"/>
  <c r="U16" i="31" s="1"/>
  <c r="Q17" i="31"/>
  <c r="U17" i="31" s="1"/>
  <c r="Q18" i="31"/>
  <c r="Q19" i="31"/>
  <c r="Q20" i="31"/>
  <c r="U20" i="31" s="1"/>
  <c r="Q21" i="31"/>
  <c r="Q22" i="31"/>
  <c r="Q6" i="31"/>
  <c r="U6" i="31" s="1"/>
  <c r="J3" i="30" s="1"/>
  <c r="I7" i="31"/>
  <c r="I8" i="31"/>
  <c r="I9" i="31"/>
  <c r="L9" i="31" s="1"/>
  <c r="I10" i="31"/>
  <c r="I11" i="31"/>
  <c r="I12" i="31"/>
  <c r="L12" i="31" s="1"/>
  <c r="I13" i="31"/>
  <c r="I14" i="31"/>
  <c r="L14" i="31" s="1"/>
  <c r="I15" i="31"/>
  <c r="I16" i="31"/>
  <c r="L16" i="31" s="1"/>
  <c r="I17" i="31"/>
  <c r="I18" i="31"/>
  <c r="I19" i="31"/>
  <c r="I20" i="31"/>
  <c r="I21" i="31"/>
  <c r="L21" i="31" s="1"/>
  <c r="I22" i="31"/>
  <c r="L22" i="31" s="1"/>
  <c r="I6" i="31"/>
  <c r="L6" i="31" s="1"/>
  <c r="G18" i="31"/>
  <c r="G19" i="31"/>
  <c r="G20" i="31"/>
  <c r="G21" i="31"/>
  <c r="G22" i="31"/>
  <c r="U22" i="31"/>
  <c r="P22" i="31"/>
  <c r="U21" i="31"/>
  <c r="P21" i="31"/>
  <c r="P20" i="31"/>
  <c r="L20" i="31"/>
  <c r="U19" i="31"/>
  <c r="P19" i="31"/>
  <c r="L19" i="31"/>
  <c r="U18" i="31"/>
  <c r="P18" i="31"/>
  <c r="L18" i="31"/>
  <c r="P17" i="31"/>
  <c r="L17" i="31"/>
  <c r="G17" i="31"/>
  <c r="P16" i="31"/>
  <c r="U15" i="31"/>
  <c r="P15" i="31"/>
  <c r="L15" i="31"/>
  <c r="G15" i="31"/>
  <c r="P14" i="31"/>
  <c r="G14" i="31"/>
  <c r="U13" i="31"/>
  <c r="P13" i="31"/>
  <c r="L13" i="31"/>
  <c r="G13" i="31"/>
  <c r="U12" i="31"/>
  <c r="P12" i="31"/>
  <c r="G12" i="31"/>
  <c r="U11" i="31"/>
  <c r="P11" i="31"/>
  <c r="L11" i="31"/>
  <c r="G11" i="31"/>
  <c r="U10" i="31"/>
  <c r="P10" i="31"/>
  <c r="L10" i="31"/>
  <c r="G10" i="31"/>
  <c r="P9" i="31"/>
  <c r="G9" i="31"/>
  <c r="P8" i="31"/>
  <c r="L8" i="31"/>
  <c r="G8" i="31"/>
  <c r="P7" i="31"/>
  <c r="L7" i="31"/>
  <c r="G7" i="31"/>
  <c r="P6" i="31"/>
  <c r="G6" i="31"/>
  <c r="S2" i="31"/>
  <c r="I2" i="31"/>
  <c r="U1" i="31"/>
  <c r="Q2" i="31" s="1"/>
  <c r="P1" i="31"/>
  <c r="L1" i="31"/>
  <c r="H2" i="31" s="1"/>
  <c r="G1" i="31"/>
  <c r="F2" i="31" s="1"/>
  <c r="J21" i="30"/>
  <c r="I21" i="30"/>
  <c r="H21" i="30"/>
  <c r="G21" i="30"/>
  <c r="F21" i="30"/>
  <c r="E21" i="30"/>
  <c r="K15" i="30"/>
  <c r="K13" i="30"/>
  <c r="K7" i="30"/>
  <c r="K75" i="29"/>
  <c r="K5" i="25"/>
  <c r="I10" i="25"/>
  <c r="I18" i="25"/>
  <c r="J27" i="25"/>
  <c r="J28" i="25"/>
  <c r="J29" i="25"/>
  <c r="J30" i="25"/>
  <c r="J31" i="25"/>
  <c r="J32" i="25"/>
  <c r="J33" i="25"/>
  <c r="J35" i="25"/>
  <c r="J36" i="25"/>
  <c r="J37" i="25"/>
  <c r="J38" i="25"/>
  <c r="J39" i="25"/>
  <c r="J40" i="25"/>
  <c r="J41" i="25"/>
  <c r="J26" i="25"/>
  <c r="I27" i="25"/>
  <c r="I28" i="25"/>
  <c r="I29" i="25"/>
  <c r="I30" i="25"/>
  <c r="I31" i="25"/>
  <c r="I32" i="25"/>
  <c r="I33" i="25"/>
  <c r="I34" i="25"/>
  <c r="I35" i="25"/>
  <c r="I36" i="25"/>
  <c r="I37" i="25"/>
  <c r="I38" i="25"/>
  <c r="I39" i="25"/>
  <c r="I40" i="25"/>
  <c r="I41" i="25"/>
  <c r="I26" i="25"/>
  <c r="E27" i="25"/>
  <c r="E28" i="25"/>
  <c r="E29" i="25"/>
  <c r="E30" i="25"/>
  <c r="E31" i="25"/>
  <c r="E32" i="25"/>
  <c r="E33" i="25"/>
  <c r="E34" i="25"/>
  <c r="E35" i="25"/>
  <c r="E36" i="25"/>
  <c r="E37" i="25"/>
  <c r="E38" i="25"/>
  <c r="E39" i="25"/>
  <c r="E40" i="25"/>
  <c r="E41" i="25"/>
  <c r="E26" i="25"/>
  <c r="S7" i="24"/>
  <c r="S8" i="24"/>
  <c r="S9" i="24"/>
  <c r="S10" i="24"/>
  <c r="S11" i="24"/>
  <c r="S12" i="24"/>
  <c r="S13" i="24"/>
  <c r="S15" i="24"/>
  <c r="S16" i="24"/>
  <c r="S17" i="24"/>
  <c r="S18" i="24"/>
  <c r="S19" i="24"/>
  <c r="S20" i="24"/>
  <c r="S21" i="24"/>
  <c r="S22" i="24"/>
  <c r="S6" i="24"/>
  <c r="N7" i="24"/>
  <c r="N8" i="24"/>
  <c r="N9" i="24"/>
  <c r="N10" i="24"/>
  <c r="N11" i="24"/>
  <c r="N12" i="24"/>
  <c r="N13" i="24"/>
  <c r="N14" i="24"/>
  <c r="N15" i="24"/>
  <c r="N16" i="24"/>
  <c r="N17" i="24"/>
  <c r="N18" i="24"/>
  <c r="N19" i="24"/>
  <c r="N20" i="24"/>
  <c r="N21" i="24"/>
  <c r="N22" i="24"/>
  <c r="N6" i="24"/>
  <c r="K7" i="24"/>
  <c r="K8" i="24"/>
  <c r="K9" i="24"/>
  <c r="K10" i="24"/>
  <c r="K11" i="24"/>
  <c r="K12" i="24"/>
  <c r="K13" i="24"/>
  <c r="K14" i="24"/>
  <c r="K15" i="24"/>
  <c r="K16" i="24"/>
  <c r="K17" i="24"/>
  <c r="K18" i="24"/>
  <c r="K21" i="24"/>
  <c r="K22" i="24"/>
  <c r="K6" i="24"/>
  <c r="I7" i="24"/>
  <c r="I8" i="24"/>
  <c r="I9" i="24"/>
  <c r="I10" i="24"/>
  <c r="I11" i="24"/>
  <c r="I12" i="24"/>
  <c r="I13" i="24"/>
  <c r="I14" i="24"/>
  <c r="I15" i="24"/>
  <c r="I16" i="24"/>
  <c r="I17" i="24"/>
  <c r="I18" i="24"/>
  <c r="I19" i="24"/>
  <c r="I20" i="24"/>
  <c r="I21" i="24"/>
  <c r="I22" i="24"/>
  <c r="I6" i="24"/>
  <c r="F7" i="24"/>
  <c r="F8" i="24"/>
  <c r="F9" i="24"/>
  <c r="F10" i="24"/>
  <c r="F11" i="24"/>
  <c r="F12" i="24"/>
  <c r="F13" i="24"/>
  <c r="F14" i="24"/>
  <c r="F15" i="24"/>
  <c r="F16" i="24"/>
  <c r="F17" i="24"/>
  <c r="F18" i="24"/>
  <c r="F19" i="24"/>
  <c r="F20" i="24"/>
  <c r="F21" i="24"/>
  <c r="F22" i="24"/>
  <c r="F6" i="24"/>
  <c r="AA4" i="29"/>
  <c r="AA5" i="29"/>
  <c r="AA6" i="29"/>
  <c r="AA7" i="29"/>
  <c r="AA8" i="29"/>
  <c r="AA9" i="29"/>
  <c r="AA10" i="29"/>
  <c r="AA11" i="29"/>
  <c r="AA12" i="29"/>
  <c r="AA13" i="29"/>
  <c r="AA14" i="29"/>
  <c r="AA15" i="29"/>
  <c r="AA16" i="29"/>
  <c r="AA17" i="29"/>
  <c r="AA18" i="29"/>
  <c r="AA19" i="29"/>
  <c r="AA3" i="29"/>
  <c r="S24" i="29"/>
  <c r="S25" i="29"/>
  <c r="S26" i="29"/>
  <c r="S27" i="29"/>
  <c r="S28" i="29"/>
  <c r="S29" i="29"/>
  <c r="S30" i="29"/>
  <c r="S31" i="29"/>
  <c r="S32" i="29"/>
  <c r="S33" i="29"/>
  <c r="S34" i="29"/>
  <c r="S35" i="29"/>
  <c r="S36" i="29"/>
  <c r="S37" i="29"/>
  <c r="S38" i="29"/>
  <c r="S39" i="29"/>
  <c r="S40" i="29"/>
  <c r="S23" i="29"/>
  <c r="R45" i="29"/>
  <c r="R46" i="29"/>
  <c r="R47" i="29"/>
  <c r="R48" i="29"/>
  <c r="R49" i="29"/>
  <c r="R50" i="29"/>
  <c r="R51" i="29"/>
  <c r="R52" i="29"/>
  <c r="R53" i="29"/>
  <c r="R54" i="29"/>
  <c r="R55" i="29"/>
  <c r="R56" i="29"/>
  <c r="R59" i="29"/>
  <c r="R60" i="29"/>
  <c r="R44" i="29"/>
  <c r="Q44" i="29"/>
  <c r="L70" i="29"/>
  <c r="L71" i="29"/>
  <c r="L72" i="29"/>
  <c r="L73" i="29"/>
  <c r="L74" i="29"/>
  <c r="L75" i="29"/>
  <c r="S14" i="24" s="1"/>
  <c r="L76" i="29"/>
  <c r="L77" i="29"/>
  <c r="L78" i="29"/>
  <c r="L79" i="29"/>
  <c r="L80" i="29"/>
  <c r="L81" i="29"/>
  <c r="L82" i="29"/>
  <c r="L83" i="29"/>
  <c r="L68" i="29"/>
  <c r="L69" i="29"/>
  <c r="L67" i="29"/>
  <c r="K69" i="29"/>
  <c r="K67" i="29"/>
  <c r="K78" i="29"/>
  <c r="K79" i="29"/>
  <c r="K82" i="29"/>
  <c r="K83" i="29"/>
  <c r="K77" i="29"/>
  <c r="K76" i="29"/>
  <c r="K74" i="29"/>
  <c r="K73" i="29"/>
  <c r="K72" i="29"/>
  <c r="K70" i="29"/>
  <c r="K71" i="29"/>
  <c r="K68" i="29"/>
  <c r="Q46" i="29"/>
  <c r="Q47" i="29"/>
  <c r="Q48" i="29"/>
  <c r="Q49" i="29"/>
  <c r="Q50" i="29"/>
  <c r="Q51" i="29"/>
  <c r="Q52" i="29"/>
  <c r="Q53" i="29"/>
  <c r="Q54" i="29"/>
  <c r="Q55" i="29"/>
  <c r="Q56" i="29"/>
  <c r="Q57" i="29"/>
  <c r="R57" i="29" s="1"/>
  <c r="K19" i="24" s="1"/>
  <c r="Q58" i="29"/>
  <c r="R58" i="29" s="1"/>
  <c r="K20" i="24" s="1"/>
  <c r="Q59" i="29"/>
  <c r="Q60" i="29"/>
  <c r="Q45" i="29"/>
  <c r="R39" i="29"/>
  <c r="R38" i="29"/>
  <c r="R37" i="29"/>
  <c r="R36" i="29"/>
  <c r="R35" i="29"/>
  <c r="R34" i="29"/>
  <c r="R33" i="29"/>
  <c r="R32" i="29"/>
  <c r="R31" i="29"/>
  <c r="R30" i="29"/>
  <c r="R29" i="29"/>
  <c r="R28" i="29"/>
  <c r="R27" i="29"/>
  <c r="R26" i="29"/>
  <c r="R25" i="29"/>
  <c r="R24" i="29"/>
  <c r="R23" i="29"/>
  <c r="Z19" i="29"/>
  <c r="Z18" i="29"/>
  <c r="Z15" i="29"/>
  <c r="Z14" i="29"/>
  <c r="Z13" i="29"/>
  <c r="Z12" i="29"/>
  <c r="Z11" i="29"/>
  <c r="Z10" i="29"/>
  <c r="Z9" i="29"/>
  <c r="Z8" i="29"/>
  <c r="Z7" i="29"/>
  <c r="Z6" i="29"/>
  <c r="Z5" i="29"/>
  <c r="Z4" i="29"/>
  <c r="Z3" i="29"/>
  <c r="P21" i="33" l="1"/>
  <c r="P13" i="33"/>
  <c r="P16" i="32"/>
  <c r="P4" i="32"/>
  <c r="P5" i="32"/>
  <c r="P3" i="32"/>
  <c r="P10" i="32"/>
  <c r="P18" i="32"/>
  <c r="P19" i="32"/>
  <c r="P12" i="32"/>
  <c r="P17" i="32"/>
  <c r="P7" i="32"/>
  <c r="P11" i="32"/>
  <c r="P15" i="32"/>
  <c r="E33" i="33"/>
  <c r="P11" i="33"/>
  <c r="N8" i="32" s="1"/>
  <c r="P8" i="32" s="1"/>
  <c r="P18" i="33"/>
  <c r="P10" i="33"/>
  <c r="P20" i="33"/>
  <c r="P22" i="33"/>
  <c r="P16" i="33"/>
  <c r="P9" i="33"/>
  <c r="P12" i="33"/>
  <c r="N9" i="32" s="1"/>
  <c r="P9" i="32" s="1"/>
  <c r="F9" i="2" s="1"/>
  <c r="G21" i="33"/>
  <c r="H2" i="33"/>
  <c r="E30" i="33" s="1"/>
  <c r="I2" i="33"/>
  <c r="E31" i="33" s="1"/>
  <c r="J2" i="33"/>
  <c r="E32" i="33" s="1"/>
  <c r="P13" i="32"/>
  <c r="K9" i="30"/>
  <c r="K18" i="30"/>
  <c r="K10" i="30"/>
  <c r="K3" i="30"/>
  <c r="Q3" i="2" s="1"/>
  <c r="G3" i="2" s="1"/>
  <c r="K17" i="30"/>
  <c r="K19" i="30"/>
  <c r="K11" i="30"/>
  <c r="J2" i="31"/>
  <c r="K2" i="31"/>
  <c r="D2" i="31"/>
  <c r="E2" i="31"/>
  <c r="K5" i="30"/>
  <c r="K16" i="30"/>
  <c r="I15" i="25"/>
  <c r="I19" i="25"/>
  <c r="I5" i="25"/>
  <c r="I14" i="25"/>
  <c r="I6" i="25"/>
  <c r="I21" i="25"/>
  <c r="I13" i="25"/>
  <c r="I12" i="25"/>
  <c r="I11" i="25"/>
  <c r="I20" i="25"/>
  <c r="I17" i="25"/>
  <c r="I9" i="25"/>
  <c r="I16" i="25"/>
  <c r="I8" i="25"/>
  <c r="I7" i="25"/>
  <c r="E23" i="26"/>
  <c r="F23" i="26"/>
  <c r="G23" i="26"/>
  <c r="H23" i="26"/>
  <c r="E22" i="26"/>
  <c r="F22" i="26"/>
  <c r="G22" i="26"/>
  <c r="H22" i="26"/>
  <c r="E21" i="26"/>
  <c r="F21" i="26"/>
  <c r="G21" i="26"/>
  <c r="H21" i="26"/>
  <c r="D23" i="26"/>
  <c r="D22" i="26"/>
  <c r="D21" i="26"/>
  <c r="E2" i="24"/>
  <c r="C3" i="24"/>
  <c r="H2" i="24"/>
  <c r="J2" i="24"/>
  <c r="J44" i="25"/>
  <c r="I44" i="25"/>
  <c r="H44" i="25"/>
  <c r="G44" i="25"/>
  <c r="F44" i="25"/>
  <c r="E44" i="25"/>
  <c r="U22" i="24"/>
  <c r="J42" i="25" s="1"/>
  <c r="P22" i="24"/>
  <c r="I42" i="25" s="1"/>
  <c r="G22" i="24"/>
  <c r="E42" i="25" s="1"/>
  <c r="U21" i="24"/>
  <c r="L21" i="24"/>
  <c r="F41" i="25" s="1"/>
  <c r="P21" i="24"/>
  <c r="U20" i="24"/>
  <c r="P20" i="24"/>
  <c r="L20" i="24"/>
  <c r="F40" i="25" s="1"/>
  <c r="G20" i="24"/>
  <c r="U19" i="24"/>
  <c r="P19" i="24"/>
  <c r="L19" i="24"/>
  <c r="F39" i="25" s="1"/>
  <c r="G19" i="24"/>
  <c r="U18" i="24"/>
  <c r="L18" i="24"/>
  <c r="F38" i="25" s="1"/>
  <c r="G18" i="24"/>
  <c r="U17" i="24"/>
  <c r="L17" i="24"/>
  <c r="F37" i="25" s="1"/>
  <c r="G17" i="24"/>
  <c r="U16" i="24"/>
  <c r="P16" i="24"/>
  <c r="L16" i="24"/>
  <c r="F36" i="25" s="1"/>
  <c r="G16" i="24"/>
  <c r="U15" i="24"/>
  <c r="L15" i="24"/>
  <c r="F35" i="25" s="1"/>
  <c r="G15" i="24"/>
  <c r="U14" i="24"/>
  <c r="J34" i="25" s="1"/>
  <c r="P14" i="24"/>
  <c r="L14" i="24"/>
  <c r="F34" i="25" s="1"/>
  <c r="G14" i="24"/>
  <c r="U13" i="24"/>
  <c r="P13" i="24"/>
  <c r="L13" i="24"/>
  <c r="F33" i="25" s="1"/>
  <c r="G13" i="24"/>
  <c r="U12" i="24"/>
  <c r="L12" i="24"/>
  <c r="F32" i="25" s="1"/>
  <c r="G12" i="24"/>
  <c r="U11" i="24"/>
  <c r="P11" i="24"/>
  <c r="L11" i="24"/>
  <c r="F31" i="25" s="1"/>
  <c r="G11" i="24"/>
  <c r="U10" i="24"/>
  <c r="P10" i="24"/>
  <c r="L10" i="24"/>
  <c r="F30" i="25" s="1"/>
  <c r="G10" i="24"/>
  <c r="U9" i="24"/>
  <c r="P9" i="24"/>
  <c r="L9" i="24"/>
  <c r="F29" i="25" s="1"/>
  <c r="G9" i="24"/>
  <c r="U8" i="24"/>
  <c r="L8" i="24"/>
  <c r="F28" i="25" s="1"/>
  <c r="G8" i="24"/>
  <c r="U7" i="24"/>
  <c r="P7" i="24"/>
  <c r="L7" i="24"/>
  <c r="F27" i="25" s="1"/>
  <c r="G7" i="24"/>
  <c r="U6" i="24"/>
  <c r="P6" i="24"/>
  <c r="L6" i="24"/>
  <c r="F26" i="25" s="1"/>
  <c r="G6" i="24"/>
  <c r="E30" i="24"/>
  <c r="F2" i="24"/>
  <c r="E29" i="24"/>
  <c r="D2" i="24"/>
  <c r="E28" i="24" s="1"/>
  <c r="U1" i="24"/>
  <c r="S2" i="24" s="1"/>
  <c r="P1" i="24"/>
  <c r="L1" i="24"/>
  <c r="G1" i="24"/>
  <c r="J13" i="16"/>
  <c r="L13" i="16" s="1"/>
  <c r="G7" i="16"/>
  <c r="G8" i="16"/>
  <c r="G9" i="16"/>
  <c r="G10" i="16"/>
  <c r="G11" i="16"/>
  <c r="G12" i="16"/>
  <c r="G13" i="16"/>
  <c r="G14" i="16"/>
  <c r="G15" i="16"/>
  <c r="G16" i="16"/>
  <c r="G17" i="16"/>
  <c r="G18" i="16"/>
  <c r="G19" i="16"/>
  <c r="G20" i="16"/>
  <c r="G21" i="16"/>
  <c r="G22" i="16"/>
  <c r="S8" i="16"/>
  <c r="U8" i="16" s="1"/>
  <c r="O8" i="16"/>
  <c r="N8" i="16"/>
  <c r="P8" i="16" s="1"/>
  <c r="L8" i="16"/>
  <c r="J11" i="16"/>
  <c r="L11" i="16" s="1"/>
  <c r="O22" i="16"/>
  <c r="N22" i="16"/>
  <c r="J22" i="16"/>
  <c r="J10" i="16"/>
  <c r="L10" i="16" s="1"/>
  <c r="S20" i="16"/>
  <c r="U20" i="16" s="1"/>
  <c r="O20" i="16"/>
  <c r="N20" i="16"/>
  <c r="L20" i="16"/>
  <c r="S19" i="16"/>
  <c r="U19" i="16" s="1"/>
  <c r="O19" i="16"/>
  <c r="N19" i="16"/>
  <c r="L19" i="16"/>
  <c r="S18" i="16"/>
  <c r="U18" i="16" s="1"/>
  <c r="O18" i="16"/>
  <c r="N18" i="16"/>
  <c r="L18" i="16"/>
  <c r="S17" i="16"/>
  <c r="U17" i="16" s="1"/>
  <c r="O17" i="16"/>
  <c r="N17" i="16"/>
  <c r="L17" i="16"/>
  <c r="S16" i="16"/>
  <c r="U16" i="16" s="1"/>
  <c r="O16" i="16"/>
  <c r="N16" i="16"/>
  <c r="L16" i="16"/>
  <c r="S15" i="16"/>
  <c r="U15" i="16" s="1"/>
  <c r="O15" i="16"/>
  <c r="N15" i="16"/>
  <c r="L15" i="16"/>
  <c r="S14" i="16"/>
  <c r="U14" i="16" s="1"/>
  <c r="O14" i="16"/>
  <c r="N14" i="16"/>
  <c r="L14" i="16"/>
  <c r="S13" i="16"/>
  <c r="U13" i="16" s="1"/>
  <c r="O13" i="16"/>
  <c r="N13" i="16"/>
  <c r="S12" i="16"/>
  <c r="U12" i="16" s="1"/>
  <c r="O12" i="16"/>
  <c r="N12" i="16"/>
  <c r="L12" i="16"/>
  <c r="S11" i="16"/>
  <c r="U11" i="16" s="1"/>
  <c r="O11" i="16"/>
  <c r="N11" i="16"/>
  <c r="P11" i="16" s="1"/>
  <c r="S10" i="16"/>
  <c r="U10" i="16" s="1"/>
  <c r="O10" i="16"/>
  <c r="N10" i="16"/>
  <c r="L7" i="16"/>
  <c r="L9" i="16"/>
  <c r="L21" i="16"/>
  <c r="L22" i="16"/>
  <c r="U22" i="16"/>
  <c r="S21" i="16"/>
  <c r="U21" i="16" s="1"/>
  <c r="O21" i="16"/>
  <c r="N21" i="16"/>
  <c r="P21" i="16" s="1"/>
  <c r="E21" i="16"/>
  <c r="S9" i="16"/>
  <c r="U9" i="16" s="1"/>
  <c r="O9" i="16"/>
  <c r="N9" i="16"/>
  <c r="U6" i="16"/>
  <c r="P6" i="16"/>
  <c r="L6" i="16"/>
  <c r="G6" i="16"/>
  <c r="S7" i="16"/>
  <c r="U7" i="16" s="1"/>
  <c r="O7" i="16"/>
  <c r="N7" i="16"/>
  <c r="P7" i="16" s="1"/>
  <c r="K4" i="5"/>
  <c r="K5" i="5"/>
  <c r="K6" i="5"/>
  <c r="K7" i="5"/>
  <c r="K8" i="5"/>
  <c r="K9" i="5"/>
  <c r="K10" i="5"/>
  <c r="K11" i="5"/>
  <c r="K12" i="5"/>
  <c r="K13" i="5"/>
  <c r="K14" i="5"/>
  <c r="K15" i="5"/>
  <c r="K16" i="5"/>
  <c r="K17" i="5"/>
  <c r="K18" i="5"/>
  <c r="K19" i="5"/>
  <c r="K3" i="5"/>
  <c r="F22" i="5"/>
  <c r="G22" i="5"/>
  <c r="H22" i="5"/>
  <c r="I22" i="5"/>
  <c r="J22" i="5"/>
  <c r="E22" i="5"/>
  <c r="J4" i="5"/>
  <c r="J5" i="5"/>
  <c r="J6" i="5"/>
  <c r="J7" i="5"/>
  <c r="J8" i="5"/>
  <c r="J9" i="5"/>
  <c r="J10" i="5"/>
  <c r="J11" i="5"/>
  <c r="J12" i="5"/>
  <c r="J13" i="5"/>
  <c r="J14" i="5"/>
  <c r="J15" i="5"/>
  <c r="J16" i="5"/>
  <c r="J17" i="5"/>
  <c r="J18" i="5"/>
  <c r="J19" i="5"/>
  <c r="J3" i="5"/>
  <c r="I4" i="5"/>
  <c r="I5" i="5"/>
  <c r="I6" i="5"/>
  <c r="I7" i="5"/>
  <c r="I8" i="5"/>
  <c r="I9" i="5"/>
  <c r="I10" i="5"/>
  <c r="I11" i="5"/>
  <c r="I12" i="5"/>
  <c r="I13" i="5"/>
  <c r="I14" i="5"/>
  <c r="I15" i="5"/>
  <c r="I16" i="5"/>
  <c r="I17" i="5"/>
  <c r="I18" i="5"/>
  <c r="I19" i="5"/>
  <c r="I3" i="5"/>
  <c r="P7" i="6"/>
  <c r="P8" i="6"/>
  <c r="P9" i="6"/>
  <c r="P10" i="6"/>
  <c r="P11" i="6"/>
  <c r="P12" i="6"/>
  <c r="P13" i="6"/>
  <c r="P14" i="6"/>
  <c r="P15" i="6"/>
  <c r="P16" i="6"/>
  <c r="P17" i="6"/>
  <c r="P18" i="6"/>
  <c r="P19" i="6"/>
  <c r="P20" i="6"/>
  <c r="P21" i="6"/>
  <c r="P22" i="6"/>
  <c r="U7" i="6"/>
  <c r="U8" i="6"/>
  <c r="U9" i="6"/>
  <c r="U10" i="6"/>
  <c r="U11" i="6"/>
  <c r="U12" i="6"/>
  <c r="U13" i="6"/>
  <c r="U14" i="6"/>
  <c r="U15" i="6"/>
  <c r="U16" i="6"/>
  <c r="U17" i="6"/>
  <c r="U18" i="6"/>
  <c r="U19" i="6"/>
  <c r="U20" i="6"/>
  <c r="U21" i="6"/>
  <c r="U22" i="6"/>
  <c r="T7" i="6"/>
  <c r="T8" i="6"/>
  <c r="T9" i="6"/>
  <c r="T10" i="6"/>
  <c r="T11" i="6"/>
  <c r="T12" i="6"/>
  <c r="T13" i="6"/>
  <c r="T14" i="6"/>
  <c r="T15" i="6"/>
  <c r="T16" i="6"/>
  <c r="T17" i="6"/>
  <c r="T18" i="6"/>
  <c r="T19" i="6"/>
  <c r="T20" i="6"/>
  <c r="T21" i="6"/>
  <c r="T22" i="6"/>
  <c r="S7" i="6"/>
  <c r="S8" i="6"/>
  <c r="S9" i="6"/>
  <c r="S10" i="6"/>
  <c r="S11" i="6"/>
  <c r="S12" i="6"/>
  <c r="S13" i="6"/>
  <c r="S14" i="6"/>
  <c r="S15" i="6"/>
  <c r="S16" i="6"/>
  <c r="S17" i="6"/>
  <c r="S18" i="6"/>
  <c r="S19" i="6"/>
  <c r="S20" i="6"/>
  <c r="S21" i="6"/>
  <c r="S22" i="6"/>
  <c r="T6" i="6"/>
  <c r="S6" i="6"/>
  <c r="Q7" i="6"/>
  <c r="Q8" i="6"/>
  <c r="Q9" i="6"/>
  <c r="Q10" i="6"/>
  <c r="Q11" i="6"/>
  <c r="Q12" i="6"/>
  <c r="Q13" i="6"/>
  <c r="Q14" i="6"/>
  <c r="Q15" i="6"/>
  <c r="Q16" i="6"/>
  <c r="Q17" i="6"/>
  <c r="Q18" i="6"/>
  <c r="Q19" i="6"/>
  <c r="Q20" i="6"/>
  <c r="Q21" i="6"/>
  <c r="Q22" i="6"/>
  <c r="Q6" i="6"/>
  <c r="N7" i="6"/>
  <c r="N8" i="6"/>
  <c r="N9" i="6"/>
  <c r="N10" i="6"/>
  <c r="N11" i="6"/>
  <c r="N12" i="6"/>
  <c r="N13" i="6"/>
  <c r="N14" i="6"/>
  <c r="N15" i="6"/>
  <c r="N16" i="6"/>
  <c r="N17" i="6"/>
  <c r="N18" i="6"/>
  <c r="N19" i="6"/>
  <c r="N20" i="6"/>
  <c r="N21" i="6"/>
  <c r="N22" i="6"/>
  <c r="N6" i="6"/>
  <c r="M6" i="6"/>
  <c r="M7" i="6"/>
  <c r="M8" i="6"/>
  <c r="M9" i="6"/>
  <c r="M10" i="6"/>
  <c r="M11" i="6"/>
  <c r="M12" i="6"/>
  <c r="M13" i="6"/>
  <c r="M14" i="6"/>
  <c r="M15" i="6"/>
  <c r="M16" i="6"/>
  <c r="M17" i="6"/>
  <c r="M18" i="6"/>
  <c r="M19" i="6"/>
  <c r="M20" i="6"/>
  <c r="M21" i="6"/>
  <c r="M22" i="6"/>
  <c r="N8" i="23"/>
  <c r="K34" i="25" l="1"/>
  <c r="E11" i="2" s="1"/>
  <c r="R11" i="2" s="1"/>
  <c r="K27" i="25"/>
  <c r="E4" i="2" s="1"/>
  <c r="R4" i="2" s="1"/>
  <c r="K35" i="25"/>
  <c r="E12" i="2" s="1"/>
  <c r="K31" i="25"/>
  <c r="E8" i="2" s="1"/>
  <c r="R8" i="2" s="1"/>
  <c r="K33" i="25"/>
  <c r="E10" i="2" s="1"/>
  <c r="R10" i="2" s="1"/>
  <c r="K40" i="25"/>
  <c r="E17" i="2" s="1"/>
  <c r="R17" i="2" s="1"/>
  <c r="K37" i="25"/>
  <c r="E14" i="2" s="1"/>
  <c r="R14" i="2" s="1"/>
  <c r="K26" i="25"/>
  <c r="E3" i="2" s="1"/>
  <c r="K38" i="25"/>
  <c r="E15" i="2" s="1"/>
  <c r="R15" i="2" s="1"/>
  <c r="K39" i="25"/>
  <c r="E16" i="2" s="1"/>
  <c r="R16" i="2" s="1"/>
  <c r="K36" i="25"/>
  <c r="E13" i="2" s="1"/>
  <c r="K28" i="25"/>
  <c r="E5" i="2" s="1"/>
  <c r="R5" i="2" s="1"/>
  <c r="K29" i="25"/>
  <c r="E6" i="2" s="1"/>
  <c r="R6" i="2" s="1"/>
  <c r="K41" i="25"/>
  <c r="E18" i="2" s="1"/>
  <c r="R18" i="2" s="1"/>
  <c r="K30" i="25"/>
  <c r="E7" i="2" s="1"/>
  <c r="R7" i="2" s="1"/>
  <c r="K42" i="25"/>
  <c r="E19" i="2" s="1"/>
  <c r="K32" i="25"/>
  <c r="P12" i="24"/>
  <c r="P15" i="24"/>
  <c r="P18" i="24"/>
  <c r="P17" i="24"/>
  <c r="P8" i="24"/>
  <c r="E33" i="24"/>
  <c r="G21" i="24"/>
  <c r="E31" i="24"/>
  <c r="E34" i="24"/>
  <c r="E32" i="24"/>
  <c r="P9" i="16"/>
  <c r="P10" i="16"/>
  <c r="P14" i="16"/>
  <c r="P20" i="16"/>
  <c r="K17" i="8" s="1"/>
  <c r="K5" i="8"/>
  <c r="P16" i="16"/>
  <c r="K13" i="8" s="1"/>
  <c r="P13" i="16"/>
  <c r="K10" i="8" s="1"/>
  <c r="P18" i="16"/>
  <c r="K15" i="8" s="1"/>
  <c r="P12" i="16"/>
  <c r="P22" i="16"/>
  <c r="K19" i="8" s="1"/>
  <c r="P15" i="16"/>
  <c r="K12" i="8" s="1"/>
  <c r="P17" i="16"/>
  <c r="P19" i="16"/>
  <c r="K16" i="8" s="1"/>
  <c r="N18" i="23"/>
  <c r="N17" i="23"/>
  <c r="N15" i="23"/>
  <c r="N14" i="23"/>
  <c r="N13" i="23"/>
  <c r="N12" i="23"/>
  <c r="N11" i="23"/>
  <c r="N10" i="23"/>
  <c r="N9" i="23"/>
  <c r="N7" i="23"/>
  <c r="N6" i="23"/>
  <c r="N5" i="23"/>
  <c r="N4" i="23"/>
  <c r="N3" i="23"/>
  <c r="E4" i="22"/>
  <c r="F4" i="22"/>
  <c r="I4" i="22"/>
  <c r="J4" i="22"/>
  <c r="E5" i="22"/>
  <c r="F5" i="22"/>
  <c r="I5" i="22"/>
  <c r="K5" i="22" s="1"/>
  <c r="J5" i="22"/>
  <c r="E6" i="22"/>
  <c r="F6" i="22"/>
  <c r="I6" i="22"/>
  <c r="J6" i="22"/>
  <c r="E7" i="22"/>
  <c r="F7" i="22"/>
  <c r="I7" i="22"/>
  <c r="J7" i="22"/>
  <c r="E8" i="22"/>
  <c r="F8" i="22"/>
  <c r="I8" i="22"/>
  <c r="J8" i="22"/>
  <c r="I9" i="22"/>
  <c r="I10" i="22"/>
  <c r="E11" i="22"/>
  <c r="F11" i="22"/>
  <c r="I11" i="22"/>
  <c r="J11" i="22"/>
  <c r="E12" i="22"/>
  <c r="F12" i="22"/>
  <c r="I12" i="22"/>
  <c r="J12" i="22"/>
  <c r="E13" i="22"/>
  <c r="F13" i="22"/>
  <c r="I13" i="22"/>
  <c r="K13" i="22" s="1"/>
  <c r="J13" i="22"/>
  <c r="E14" i="22"/>
  <c r="F14" i="22"/>
  <c r="I14" i="22"/>
  <c r="J14" i="22"/>
  <c r="E15" i="22"/>
  <c r="F15" i="22"/>
  <c r="I15" i="22"/>
  <c r="K15" i="22" s="1"/>
  <c r="J15" i="22"/>
  <c r="E16" i="22"/>
  <c r="F16" i="22"/>
  <c r="I16" i="22"/>
  <c r="J16" i="22"/>
  <c r="E17" i="22"/>
  <c r="F17" i="22"/>
  <c r="I17" i="22"/>
  <c r="J17" i="22"/>
  <c r="E18" i="22"/>
  <c r="F18" i="22"/>
  <c r="I18" i="22"/>
  <c r="J18" i="22"/>
  <c r="E19" i="22"/>
  <c r="F19" i="22"/>
  <c r="I19" i="22"/>
  <c r="K19" i="22" s="1"/>
  <c r="J19" i="22"/>
  <c r="I3" i="22"/>
  <c r="K4" i="22"/>
  <c r="K12" i="22"/>
  <c r="J21" i="22"/>
  <c r="I21" i="22"/>
  <c r="H21" i="22"/>
  <c r="G21" i="22"/>
  <c r="F21" i="22"/>
  <c r="E21" i="22"/>
  <c r="K18" i="22"/>
  <c r="K17" i="22"/>
  <c r="K16" i="22"/>
  <c r="K14" i="22"/>
  <c r="K8" i="22"/>
  <c r="K7" i="22"/>
  <c r="K6" i="22"/>
  <c r="U22" i="21"/>
  <c r="P22" i="21"/>
  <c r="L22" i="21"/>
  <c r="G22" i="21"/>
  <c r="U21" i="21"/>
  <c r="P21" i="21"/>
  <c r="L21" i="21"/>
  <c r="G21" i="21"/>
  <c r="U20" i="21"/>
  <c r="P20" i="21"/>
  <c r="L20" i="21"/>
  <c r="G20" i="21"/>
  <c r="U19" i="21"/>
  <c r="P19" i="21"/>
  <c r="L19" i="21"/>
  <c r="G19" i="21"/>
  <c r="U18" i="21"/>
  <c r="P18" i="21"/>
  <c r="L18" i="21"/>
  <c r="G18" i="21"/>
  <c r="U17" i="21"/>
  <c r="P17" i="21"/>
  <c r="L17" i="21"/>
  <c r="G17" i="21"/>
  <c r="U16" i="21"/>
  <c r="P16" i="21"/>
  <c r="L16" i="21"/>
  <c r="G16" i="21"/>
  <c r="U15" i="21"/>
  <c r="P15" i="21"/>
  <c r="L15" i="21"/>
  <c r="G15" i="21"/>
  <c r="U14" i="21"/>
  <c r="P14" i="21"/>
  <c r="L14" i="21"/>
  <c r="G14" i="21"/>
  <c r="U13" i="21"/>
  <c r="J10" i="22" s="1"/>
  <c r="P13" i="21"/>
  <c r="L13" i="21"/>
  <c r="F10" i="22" s="1"/>
  <c r="G13" i="21"/>
  <c r="E10" i="22" s="1"/>
  <c r="U12" i="21"/>
  <c r="J9" i="22" s="1"/>
  <c r="P12" i="21"/>
  <c r="L12" i="21"/>
  <c r="F9" i="22" s="1"/>
  <c r="G12" i="21"/>
  <c r="E9" i="22" s="1"/>
  <c r="U11" i="21"/>
  <c r="P11" i="21"/>
  <c r="L11" i="21"/>
  <c r="G11" i="21"/>
  <c r="U10" i="21"/>
  <c r="P10" i="21"/>
  <c r="L10" i="21"/>
  <c r="G10" i="21"/>
  <c r="U9" i="21"/>
  <c r="P9" i="21"/>
  <c r="L9" i="21"/>
  <c r="G9" i="21"/>
  <c r="U8" i="21"/>
  <c r="P8" i="21"/>
  <c r="L8" i="21"/>
  <c r="G8" i="21"/>
  <c r="U7" i="21"/>
  <c r="P7" i="21"/>
  <c r="L7" i="21"/>
  <c r="G7" i="21"/>
  <c r="U6" i="21"/>
  <c r="J3" i="22" s="1"/>
  <c r="P6" i="21"/>
  <c r="L6" i="21"/>
  <c r="F3" i="22" s="1"/>
  <c r="G6" i="21"/>
  <c r="E3" i="22" s="1"/>
  <c r="I2" i="21"/>
  <c r="U1" i="21"/>
  <c r="Q2" i="21" s="1"/>
  <c r="P1" i="21"/>
  <c r="L1" i="21"/>
  <c r="H2" i="21" s="1"/>
  <c r="G1" i="21"/>
  <c r="F2" i="21" s="1"/>
  <c r="M4" i="2"/>
  <c r="M5" i="2"/>
  <c r="M6" i="2"/>
  <c r="M7" i="2"/>
  <c r="M8" i="2"/>
  <c r="M9" i="2"/>
  <c r="M11" i="2"/>
  <c r="M12" i="2"/>
  <c r="M13" i="2"/>
  <c r="M14" i="2"/>
  <c r="M15" i="2"/>
  <c r="M16" i="2"/>
  <c r="M17" i="2"/>
  <c r="M18" i="2"/>
  <c r="M19" i="2"/>
  <c r="M3" i="2"/>
  <c r="L21" i="8"/>
  <c r="H21" i="8"/>
  <c r="I21" i="8"/>
  <c r="J21" i="8"/>
  <c r="K21" i="8"/>
  <c r="G21" i="8"/>
  <c r="G21" i="20"/>
  <c r="H21" i="20"/>
  <c r="I21" i="20"/>
  <c r="J21" i="20"/>
  <c r="F21" i="20"/>
  <c r="E21" i="20"/>
  <c r="J4" i="20"/>
  <c r="J5" i="20"/>
  <c r="J6" i="20"/>
  <c r="J7" i="20"/>
  <c r="J8" i="20"/>
  <c r="J9" i="20"/>
  <c r="J11" i="20"/>
  <c r="J12" i="20"/>
  <c r="J13" i="20"/>
  <c r="J14" i="20"/>
  <c r="J15" i="20"/>
  <c r="J16" i="20"/>
  <c r="J17" i="20"/>
  <c r="J18" i="20"/>
  <c r="J19" i="20"/>
  <c r="I4" i="20"/>
  <c r="I5" i="20"/>
  <c r="I6" i="20"/>
  <c r="I7" i="20"/>
  <c r="I8" i="20"/>
  <c r="I9" i="20"/>
  <c r="I10" i="20"/>
  <c r="I11" i="20"/>
  <c r="I12" i="20"/>
  <c r="I13" i="20"/>
  <c r="I14" i="20"/>
  <c r="I15" i="20"/>
  <c r="I16" i="20"/>
  <c r="I17" i="20"/>
  <c r="I18" i="20"/>
  <c r="I19" i="20"/>
  <c r="J3" i="20"/>
  <c r="I3" i="20"/>
  <c r="L7" i="19"/>
  <c r="F4" i="20" s="1"/>
  <c r="L8" i="19"/>
  <c r="L9" i="19"/>
  <c r="L10" i="19"/>
  <c r="L11" i="19"/>
  <c r="L12" i="19"/>
  <c r="L13" i="19"/>
  <c r="F10" i="20" s="1"/>
  <c r="L14" i="19"/>
  <c r="F11" i="20" s="1"/>
  <c r="L15" i="19"/>
  <c r="F12" i="20" s="1"/>
  <c r="L16" i="19"/>
  <c r="L17" i="19"/>
  <c r="L18" i="19"/>
  <c r="L19" i="19"/>
  <c r="L20" i="19"/>
  <c r="L21" i="19"/>
  <c r="L22" i="19"/>
  <c r="F19" i="20" s="1"/>
  <c r="L6" i="19"/>
  <c r="F5" i="20"/>
  <c r="F6" i="20"/>
  <c r="F7" i="20"/>
  <c r="F8" i="20"/>
  <c r="F9" i="20"/>
  <c r="F13" i="20"/>
  <c r="F14" i="20"/>
  <c r="F15" i="20"/>
  <c r="F16" i="20"/>
  <c r="F17" i="20"/>
  <c r="F18" i="20"/>
  <c r="F3" i="20"/>
  <c r="E4" i="20"/>
  <c r="E5" i="20"/>
  <c r="E6" i="20"/>
  <c r="E7" i="20"/>
  <c r="E8" i="20"/>
  <c r="E9" i="20"/>
  <c r="E11" i="20"/>
  <c r="E12" i="20"/>
  <c r="E13" i="20"/>
  <c r="E14" i="20"/>
  <c r="E15" i="20"/>
  <c r="E16" i="20"/>
  <c r="E17" i="20"/>
  <c r="E18" i="20"/>
  <c r="E19" i="20"/>
  <c r="E3" i="20"/>
  <c r="U8" i="19"/>
  <c r="P8" i="19"/>
  <c r="G8" i="19"/>
  <c r="U21" i="19"/>
  <c r="P21" i="19"/>
  <c r="G21" i="19"/>
  <c r="U18" i="19"/>
  <c r="P18" i="19"/>
  <c r="G18" i="19"/>
  <c r="U17" i="19"/>
  <c r="P17" i="19"/>
  <c r="G17" i="19"/>
  <c r="U22" i="19"/>
  <c r="P22" i="19"/>
  <c r="G22" i="19"/>
  <c r="U20" i="19"/>
  <c r="P20" i="19"/>
  <c r="G20" i="19"/>
  <c r="U19" i="19"/>
  <c r="P19" i="19"/>
  <c r="G19" i="19"/>
  <c r="U16" i="19"/>
  <c r="P16" i="19"/>
  <c r="G16" i="19"/>
  <c r="U15" i="19"/>
  <c r="P15" i="19"/>
  <c r="G15" i="19"/>
  <c r="U14" i="19"/>
  <c r="P14" i="19"/>
  <c r="G14" i="19"/>
  <c r="P11" i="19"/>
  <c r="G11" i="19"/>
  <c r="P12" i="19"/>
  <c r="G12" i="19"/>
  <c r="U9" i="19"/>
  <c r="P9" i="19"/>
  <c r="G9" i="19"/>
  <c r="U7" i="19"/>
  <c r="U10" i="19"/>
  <c r="U11" i="19"/>
  <c r="U12" i="19"/>
  <c r="U13" i="19"/>
  <c r="J10" i="20" s="1"/>
  <c r="P7" i="19"/>
  <c r="P10" i="19"/>
  <c r="P13" i="19"/>
  <c r="U6" i="19"/>
  <c r="P6" i="19"/>
  <c r="G7" i="19"/>
  <c r="G10" i="19"/>
  <c r="G13" i="19"/>
  <c r="E10" i="20" s="1"/>
  <c r="G6" i="19"/>
  <c r="U1" i="19"/>
  <c r="Q2" i="19" s="1"/>
  <c r="E34" i="19" s="1"/>
  <c r="P1" i="19"/>
  <c r="L1" i="19"/>
  <c r="G1" i="19"/>
  <c r="F2" i="19" s="1"/>
  <c r="S2" i="19"/>
  <c r="H2" i="19"/>
  <c r="E30" i="19" s="1"/>
  <c r="E2" i="19"/>
  <c r="E29" i="19" s="1"/>
  <c r="D2" i="19"/>
  <c r="E28" i="19" s="1"/>
  <c r="K2" i="19"/>
  <c r="M2" i="6"/>
  <c r="U1" i="6"/>
  <c r="Q2" i="6" s="1"/>
  <c r="E34" i="6" s="1"/>
  <c r="P1" i="6"/>
  <c r="O2" i="6" s="1"/>
  <c r="L1" i="6"/>
  <c r="K2" i="6" s="1"/>
  <c r="G1" i="6"/>
  <c r="U1" i="16"/>
  <c r="P1" i="16"/>
  <c r="L1" i="16"/>
  <c r="I2" i="16" s="1"/>
  <c r="E31" i="16" s="1"/>
  <c r="G1" i="16"/>
  <c r="L20" i="3"/>
  <c r="L24" i="3" s="1"/>
  <c r="L21" i="3"/>
  <c r="L22" i="3"/>
  <c r="L23" i="3"/>
  <c r="L19" i="3"/>
  <c r="D2" i="6"/>
  <c r="E2" i="6"/>
  <c r="F2" i="6"/>
  <c r="S2" i="6"/>
  <c r="J2" i="6"/>
  <c r="I2" i="6"/>
  <c r="E31" i="6" s="1"/>
  <c r="H2" i="6"/>
  <c r="E30" i="6" s="1"/>
  <c r="U6" i="6"/>
  <c r="P6" i="6"/>
  <c r="L6" i="6"/>
  <c r="G6" i="6"/>
  <c r="Q2" i="16"/>
  <c r="E34" i="16" s="1"/>
  <c r="J2" i="16"/>
  <c r="K2" i="16"/>
  <c r="S2" i="16"/>
  <c r="H2" i="16"/>
  <c r="E30" i="16" s="1"/>
  <c r="G4" i="8"/>
  <c r="H4" i="8"/>
  <c r="K4" i="8"/>
  <c r="L4" i="8"/>
  <c r="G5" i="8"/>
  <c r="H5" i="8"/>
  <c r="L5" i="8"/>
  <c r="G6" i="8"/>
  <c r="H6" i="8"/>
  <c r="K6" i="8"/>
  <c r="L6" i="8"/>
  <c r="G7" i="8"/>
  <c r="H7" i="8"/>
  <c r="K7" i="8"/>
  <c r="L7" i="8"/>
  <c r="G8" i="8"/>
  <c r="H8" i="8"/>
  <c r="K8" i="8"/>
  <c r="L8" i="8"/>
  <c r="G9" i="8"/>
  <c r="H9" i="8"/>
  <c r="K9" i="8"/>
  <c r="L9" i="8"/>
  <c r="G10" i="8"/>
  <c r="H10" i="8"/>
  <c r="L10" i="8"/>
  <c r="G11" i="8"/>
  <c r="H11" i="8"/>
  <c r="K11" i="8"/>
  <c r="L11" i="8"/>
  <c r="G12" i="8"/>
  <c r="H12" i="8"/>
  <c r="L12" i="8"/>
  <c r="G13" i="8"/>
  <c r="H13" i="8"/>
  <c r="L13" i="8"/>
  <c r="G14" i="8"/>
  <c r="H14" i="8"/>
  <c r="K14" i="8"/>
  <c r="L14" i="8"/>
  <c r="G15" i="8"/>
  <c r="H15" i="8"/>
  <c r="L15" i="8"/>
  <c r="G16" i="8"/>
  <c r="H16" i="8"/>
  <c r="L16" i="8"/>
  <c r="G17" i="8"/>
  <c r="H17" i="8"/>
  <c r="L17" i="8"/>
  <c r="G18" i="8"/>
  <c r="H18" i="8"/>
  <c r="K18" i="8"/>
  <c r="L18" i="8"/>
  <c r="G19" i="8"/>
  <c r="H19" i="8"/>
  <c r="L19" i="8"/>
  <c r="G3" i="8"/>
  <c r="H3" i="8"/>
  <c r="K3" i="8"/>
  <c r="L3" i="8"/>
  <c r="K24" i="3"/>
  <c r="J24" i="3"/>
  <c r="I24" i="3"/>
  <c r="H24" i="3"/>
  <c r="G24" i="3"/>
  <c r="F24" i="3"/>
  <c r="AP16" i="9"/>
  <c r="AP15" i="9"/>
  <c r="AF8" i="9"/>
  <c r="AF9" i="9"/>
  <c r="V22" i="9"/>
  <c r="V21" i="9"/>
  <c r="V20" i="9"/>
  <c r="AP13" i="9"/>
  <c r="V18" i="9"/>
  <c r="E15" i="9"/>
  <c r="E14" i="9"/>
  <c r="AP11" i="9"/>
  <c r="J11" i="9"/>
  <c r="J12" i="9"/>
  <c r="AP7" i="9"/>
  <c r="AP8" i="9"/>
  <c r="AP9" i="9"/>
  <c r="V7" i="9"/>
  <c r="V8" i="9"/>
  <c r="V9" i="9"/>
  <c r="V10" i="9"/>
  <c r="J8" i="9"/>
  <c r="J9" i="9"/>
  <c r="L15" i="3"/>
  <c r="F16" i="3" s="1"/>
  <c r="L58" i="3"/>
  <c r="K58" i="3"/>
  <c r="J58" i="3"/>
  <c r="I58" i="3"/>
  <c r="H58" i="3"/>
  <c r="G58" i="3"/>
  <c r="F58" i="3"/>
  <c r="L55" i="3"/>
  <c r="K55" i="3"/>
  <c r="J55" i="3"/>
  <c r="I55" i="3"/>
  <c r="H55" i="3"/>
  <c r="G55" i="3"/>
  <c r="F55" i="3"/>
  <c r="L53" i="3"/>
  <c r="K53" i="3"/>
  <c r="J53" i="3"/>
  <c r="I53" i="3"/>
  <c r="H53" i="3"/>
  <c r="G53" i="3"/>
  <c r="F53" i="3"/>
  <c r="L52" i="3"/>
  <c r="K52" i="3"/>
  <c r="J52" i="3"/>
  <c r="I52" i="3"/>
  <c r="H52" i="3"/>
  <c r="G52" i="3"/>
  <c r="F52" i="3"/>
  <c r="L50" i="3"/>
  <c r="L51" i="3" s="1"/>
  <c r="L49" i="3"/>
  <c r="K50" i="3"/>
  <c r="K49" i="3"/>
  <c r="J50" i="3"/>
  <c r="J49" i="3"/>
  <c r="I50" i="3"/>
  <c r="I51" i="3" s="1"/>
  <c r="I49" i="3"/>
  <c r="H50" i="3"/>
  <c r="H49" i="3"/>
  <c r="G50" i="3"/>
  <c r="G51" i="3" s="1"/>
  <c r="G49" i="3"/>
  <c r="F50" i="3"/>
  <c r="F49" i="3"/>
  <c r="L9" i="3"/>
  <c r="F10" i="3" s="1"/>
  <c r="H10" i="3"/>
  <c r="H48" i="3" s="1"/>
  <c r="I10" i="3"/>
  <c r="I48" i="3" s="1"/>
  <c r="J10" i="3"/>
  <c r="J48" i="3" s="1"/>
  <c r="F23" i="2"/>
  <c r="F22" i="2"/>
  <c r="F21" i="2"/>
  <c r="R1" i="2"/>
  <c r="K3" i="22" l="1"/>
  <c r="E23" i="2"/>
  <c r="E9" i="2"/>
  <c r="R9" i="2" s="1"/>
  <c r="E22" i="2"/>
  <c r="E33" i="16"/>
  <c r="M17" i="8"/>
  <c r="M5" i="8"/>
  <c r="K11" i="22"/>
  <c r="J2" i="21"/>
  <c r="K2" i="21"/>
  <c r="D2" i="21"/>
  <c r="S2" i="21"/>
  <c r="E2" i="21"/>
  <c r="M13" i="8"/>
  <c r="D13" i="2" s="1"/>
  <c r="M9" i="8"/>
  <c r="M4" i="8"/>
  <c r="M19" i="8"/>
  <c r="D19" i="2" s="1"/>
  <c r="R19" i="2" s="1"/>
  <c r="M11" i="8"/>
  <c r="M3" i="8"/>
  <c r="M18" i="8"/>
  <c r="M10" i="8"/>
  <c r="M16" i="8"/>
  <c r="M8" i="8"/>
  <c r="M15" i="8"/>
  <c r="M7" i="8"/>
  <c r="M14" i="8"/>
  <c r="M6" i="8"/>
  <c r="M12" i="8"/>
  <c r="D12" i="2" s="1"/>
  <c r="R12" i="2" s="1"/>
  <c r="K14" i="20"/>
  <c r="K12" i="20"/>
  <c r="K3" i="20"/>
  <c r="K11" i="20"/>
  <c r="K4" i="20"/>
  <c r="K10" i="20"/>
  <c r="M10" i="2" s="1"/>
  <c r="K18" i="20"/>
  <c r="K8" i="20"/>
  <c r="K16" i="20"/>
  <c r="K6" i="20"/>
  <c r="K5" i="20"/>
  <c r="K7" i="20"/>
  <c r="K13" i="20"/>
  <c r="K15" i="20"/>
  <c r="K17" i="20"/>
  <c r="K9" i="20"/>
  <c r="K19" i="20"/>
  <c r="E33" i="19"/>
  <c r="I2" i="19"/>
  <c r="E31" i="19" s="1"/>
  <c r="J2" i="19"/>
  <c r="E32" i="19" s="1"/>
  <c r="N2" i="6"/>
  <c r="E29" i="6"/>
  <c r="E28" i="6"/>
  <c r="E33" i="6"/>
  <c r="E32" i="6"/>
  <c r="F48" i="3"/>
  <c r="F51" i="3"/>
  <c r="J51" i="3"/>
  <c r="G10" i="3"/>
  <c r="G48" i="3" s="1"/>
  <c r="K51" i="3"/>
  <c r="I25" i="3"/>
  <c r="H51" i="3"/>
  <c r="K10" i="3"/>
  <c r="K48" i="3" s="1"/>
  <c r="F2" i="16"/>
  <c r="E32" i="16" s="1"/>
  <c r="E2" i="16"/>
  <c r="E29" i="16" s="1"/>
  <c r="G16" i="3"/>
  <c r="H16" i="3"/>
  <c r="I16" i="3"/>
  <c r="K16" i="3"/>
  <c r="J16" i="3"/>
  <c r="H25" i="3"/>
  <c r="J25" i="3"/>
  <c r="D2" i="16"/>
  <c r="E28" i="16" s="1"/>
  <c r="K25" i="3"/>
  <c r="F25" i="3"/>
  <c r="G25" i="3"/>
  <c r="R13" i="2" l="1"/>
  <c r="R23" i="2" s="1"/>
  <c r="E21" i="2"/>
  <c r="L16" i="3"/>
  <c r="L48" i="3"/>
  <c r="L10" i="3"/>
  <c r="R21" i="2" l="1"/>
  <c r="D22" i="2"/>
  <c r="D21" i="2"/>
  <c r="R22" i="2"/>
  <c r="D2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tc={8114EA01-3815-4149-AAB5-AC6F3D4FDFB1}</author>
  </authors>
  <commentList>
    <comment ref="K9" authorId="0" shapeId="0" xr:uid="{8114EA01-3815-4149-AAB5-AC6F3D4FDFB1}">
      <text>
        <t>[Threaded comment]
Your version of Excel allows you to read this threaded comment; however, any edits to it will get removed if the file is opened in a newer version of Excel. Learn more: https://go.microsoft.com/fwlink/?linkid=870924
Comment:
    Tiene un fork de mi repo. Revisar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tc={877E9D09-BC84-4A3B-BFBD-22D54A8903DF}</author>
    <author>tc={0ACC5E65-2FE6-40F1-8106-BCF6C52326AD}</author>
    <author>tc={77C8272E-73A1-4301-8F49-1165A99CE4F8}</author>
    <author>tc={80BB6B94-97D3-483F-9586-A3E7FFDD0AFC}</author>
    <author>tc={2DD2B3F5-4325-4689-B8CD-36F4F78AAD17}</author>
    <author>tc={7911E59C-A268-4565-961F-88F429196B94}</author>
    <author>tc={A277199D-C838-4A5D-8B7F-C642AF94C766}</author>
    <author>tc={0FC3DB79-CBC8-47DE-B734-6A578158AA79}</author>
    <author>tc={16F9C030-3CD5-4991-9820-1B286FBF5A2E}</author>
  </authors>
  <commentList>
    <comment ref="K47" authorId="0" shapeId="0" xr:uid="{877E9D09-BC84-4A3B-BFBD-22D54A8903DF}">
      <text>
        <t>[Threaded comment]
Your version of Excel allows you to read this threaded comment; however, any edits to it will get removed if the file is opened in a newer version of Excel. Learn more: https://go.microsoft.com/fwlink/?linkid=870924
Comment:
    La sobreeescritura debe tener los mismos datos</t>
      </text>
    </comment>
    <comment ref="P47" authorId="1" shapeId="0" xr:uid="{0ACC5E65-2FE6-40F1-8106-BCF6C52326AD}">
      <text>
        <t>[Threaded comment]
Your version of Excel allows you to read this threaded comment; however, any edits to it will get removed if the file is opened in a newer version of Excel. Learn more: https://go.microsoft.com/fwlink/?linkid=870924
Comment:
    El atributo peso solo debería estar en la clase padre</t>
      </text>
    </comment>
    <comment ref="M48" authorId="2" shapeId="0" xr:uid="{77C8272E-73A1-4301-8F49-1165A99CE4F8}">
      <text>
        <t>[Threaded comment]
Your version of Excel allows you to read this threaded comment; however, any edits to it will get removed if the file is opened in a newer version of Excel. Learn more: https://go.microsoft.com/fwlink/?linkid=870924
Comment:
    Esta en el sentido contrario</t>
      </text>
    </comment>
    <comment ref="N48" authorId="3" shapeId="0" xr:uid="{80BB6B94-97D3-483F-9586-A3E7FFDD0AFC}">
      <text>
        <t>[Threaded comment]
Your version of Excel allows you to read this threaded comment; however, any edits to it will get removed if the file is opened in a newer version of Excel. Learn more: https://go.microsoft.com/fwlink/?linkid=870924
Comment:
    Sentido incorrecto</t>
      </text>
    </comment>
    <comment ref="M49" authorId="4" shapeId="0" xr:uid="{2DD2B3F5-4325-4689-B8CD-36F4F78AAD17}">
      <text>
        <t>[Threaded comment]
Your version of Excel allows you to read this threaded comment; however, any edits to it will get removed if the file is opened in a newer version of Excel. Learn more: https://go.microsoft.com/fwlink/?linkid=870924
Comment:
    Debería ser una flecha no una relación de agregación</t>
      </text>
    </comment>
    <comment ref="E52" authorId="5" shapeId="0" xr:uid="{7911E59C-A268-4565-961F-88F429196B94}">
      <text>
        <t>[Threaded comment]
Your version of Excel allows you to read this threaded comment; however, any edits to it will get removed if the file is opened in a newer version of Excel. Learn more: https://go.microsoft.com/fwlink/?linkid=870924
Comment:
    El* esta mal ubicado</t>
      </text>
    </comment>
    <comment ref="J55" authorId="6" shapeId="0" xr:uid="{A277199D-C838-4A5D-8B7F-C642AF94C766}">
      <text>
        <t>[Threaded comment]
Your version of Excel allows you to read this threaded comment; however, any edits to it will get removed if the file is opened in a newer version of Excel. Learn more: https://go.microsoft.com/fwlink/?linkid=870924
Comment:
    Es en animal grande no en animal pequeño</t>
      </text>
    </comment>
    <comment ref="M55" authorId="7" shapeId="0" xr:uid="{0FC3DB79-CBC8-47DE-B734-6A578158AA79}">
      <text>
        <t>[Threaded comment]
Your version of Excel allows you to read this threaded comment; however, any edits to it will get removed if the file is opened in a newer version of Excel. Learn more: https://go.microsoft.com/fwlink/?linkid=870924
Comment:
    Debería ser de asociación</t>
      </text>
    </comment>
    <comment ref="F72" authorId="8" shapeId="0" xr:uid="{16F9C030-3CD5-4991-9820-1B286FBF5A2E}">
      <text>
        <t>[Threaded comment]
Your version of Excel allows you to read this threaded comment; however, any edits to it will get removed if the file is opened in a newer version of Excel. Learn more: https://go.microsoft.com/fwlink/?linkid=870924
Comment:
    La relación sería de uso</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tc={1BB2CB2E-9822-4DC0-942E-B5DE77FEA226}</author>
  </authors>
  <commentList>
    <comment ref="K9" authorId="0" shapeId="0" xr:uid="{1BB2CB2E-9822-4DC0-942E-B5DE77FEA226}">
      <text>
        <t>[Threaded comment]
Your version of Excel allows you to read this threaded comment; however, any edits to it will get removed if the file is opened in a newer version of Excel. Learn more: https://go.microsoft.com/fwlink/?linkid=870924
Comment:
    Excusa. Casos citas médicas o probelma de salud de mamá</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tc={C7C106BC-6915-412B-B074-E712213D42A5}</author>
  </authors>
  <commentList>
    <comment ref="F9" authorId="0" shapeId="0" xr:uid="{C7C106BC-6915-412B-B074-E712213D42A5}">
      <text>
        <t>[Threaded comment]
Your version of Excel allows you to read this threaded comment; however, any edits to it will get removed if the file is opened in a newer version of Excel. Learn more: https://go.microsoft.com/fwlink/?linkid=870924
Comment:
    Solo está el esqueleto que yo les entregué</t>
      </text>
    </comment>
  </commentList>
</comments>
</file>

<file path=xl/sharedStrings.xml><?xml version="1.0" encoding="utf-8"?>
<sst xmlns="http://schemas.openxmlformats.org/spreadsheetml/2006/main" count="1619" uniqueCount="387">
  <si>
    <t>NO.</t>
  </si>
  <si>
    <t>EMPLID</t>
  </si>
  <si>
    <t>NOMBRE</t>
  </si>
  <si>
    <t>Proyecto 1</t>
  </si>
  <si>
    <t>Proyecto 3</t>
  </si>
  <si>
    <t>Ensayo</t>
  </si>
  <si>
    <t>8956577</t>
  </si>
  <si>
    <t xml:space="preserve"> Pedroza Barrios,Edinson Steve</t>
  </si>
  <si>
    <t>8957833</t>
  </si>
  <si>
    <t>Aguado Valderrama,Juan Jose</t>
  </si>
  <si>
    <t>8957988</t>
  </si>
  <si>
    <t>Cespedes Mendez,Juan Paulo</t>
  </si>
  <si>
    <t>8959187</t>
  </si>
  <si>
    <t>Collazos Bravo,Emmanuel</t>
  </si>
  <si>
    <t>8960928</t>
  </si>
  <si>
    <t>Escobar Rueda,Isaac</t>
  </si>
  <si>
    <t>8959348</t>
  </si>
  <si>
    <t>Gomez Mendoza,Daniela</t>
  </si>
  <si>
    <t>8961789</t>
  </si>
  <si>
    <t>Hurtado Gonzalez,Stefania</t>
  </si>
  <si>
    <t>8960763</t>
  </si>
  <si>
    <t>Llanos Franco,Esteban David</t>
  </si>
  <si>
    <t>8957774</t>
  </si>
  <si>
    <t>Lopez Riani,Jose Miguel</t>
  </si>
  <si>
    <t>8959688</t>
  </si>
  <si>
    <t>Moreno Roldan,Jaime Andres</t>
  </si>
  <si>
    <t>8958765</t>
  </si>
  <si>
    <t>Nuñez Zapata,Daniel Alejandro</t>
  </si>
  <si>
    <t>8957985</t>
  </si>
  <si>
    <t>Peña Nieto,Santiago</t>
  </si>
  <si>
    <t>8952620</t>
  </si>
  <si>
    <t>Rios Rodriguez,Juan Fernando</t>
  </si>
  <si>
    <t>8952608</t>
  </si>
  <si>
    <t>Torres Murcia,Brenda Dayanna</t>
  </si>
  <si>
    <t>8958097</t>
  </si>
  <si>
    <t>Triana Villarraga,Juan Manuel</t>
  </si>
  <si>
    <t>8956583</t>
  </si>
  <si>
    <t>Valencia Sanchez,Jesus Antonio</t>
  </si>
  <si>
    <t>8961101</t>
  </si>
  <si>
    <t>Victoria Franco,Daniel</t>
  </si>
  <si>
    <t>Proyecto1</t>
  </si>
  <si>
    <t>Final</t>
  </si>
  <si>
    <t>Promedio =</t>
  </si>
  <si>
    <t>Ganaron =</t>
  </si>
  <si>
    <t>Perdieron =</t>
  </si>
  <si>
    <t>1</t>
  </si>
  <si>
    <t>2</t>
  </si>
  <si>
    <t>3</t>
  </si>
  <si>
    <t>4</t>
  </si>
  <si>
    <t>5</t>
  </si>
  <si>
    <t>6</t>
  </si>
  <si>
    <t>FORMULA</t>
  </si>
  <si>
    <t>Suma</t>
  </si>
  <si>
    <t>Técnico</t>
  </si>
  <si>
    <t>Porcentaje</t>
  </si>
  <si>
    <t>BALANCE</t>
  </si>
  <si>
    <t>Resumen de las calificaciones de los estudiantes</t>
  </si>
  <si>
    <t>Curso:</t>
  </si>
  <si>
    <t>Programación Orientada a Objetos</t>
  </si>
  <si>
    <t>Periodo:</t>
  </si>
  <si>
    <t>Profesor:</t>
  </si>
  <si>
    <t>Fórmula del Curso</t>
  </si>
  <si>
    <t>Total</t>
  </si>
  <si>
    <t>Pesos</t>
  </si>
  <si>
    <t>Resultados</t>
  </si>
  <si>
    <t>Estudiante</t>
  </si>
  <si>
    <t>Nota Final</t>
  </si>
  <si>
    <t>Población Total</t>
  </si>
  <si>
    <t>Promedio</t>
  </si>
  <si>
    <t>Desv. Estándar</t>
  </si>
  <si>
    <t>DE/Promedio</t>
  </si>
  <si>
    <t>Mínimo</t>
  </si>
  <si>
    <t>Maximo</t>
  </si>
  <si>
    <t>No Estudiantes</t>
  </si>
  <si>
    <t>%Aprueban</t>
  </si>
  <si>
    <t>Estudiantes que aprobaron</t>
  </si>
  <si>
    <t>CodigoLista</t>
  </si>
  <si>
    <t>Codigo</t>
  </si>
  <si>
    <t>Luisa Rincón</t>
  </si>
  <si>
    <t>2021-2</t>
  </si>
  <si>
    <t>Indicadores</t>
  </si>
  <si>
    <t>Distribución de Resultados de Programa</t>
  </si>
  <si>
    <t>Tareas, participación</t>
  </si>
  <si>
    <t>Resultado de Programa 1: Resolución de problemas (20%)</t>
  </si>
  <si>
    <t>Dimensión</t>
  </si>
  <si>
    <t>Peso</t>
  </si>
  <si>
    <t>Niveles de Desempeño</t>
  </si>
  <si>
    <t>Ponderado</t>
  </si>
  <si>
    <t>No Existente</t>
  </si>
  <si>
    <t>Insuficiente</t>
  </si>
  <si>
    <t>Regular</t>
  </si>
  <si>
    <t>Aceptable</t>
  </si>
  <si>
    <t>Bueno</t>
  </si>
  <si>
    <t>Sobresaliente</t>
  </si>
  <si>
    <t>1.1 Conocimiento de fundamentos de la programación orientada a objetos (Punto 1)</t>
  </si>
  <si>
    <t>X</t>
  </si>
  <si>
    <t>Resultado de Programa 2: Diseño, implementación y evaluación de soluciones basadas en computación (40%)</t>
  </si>
  <si>
    <t>2.3 Descripción de requisitos funcionales (Punto 2a)</t>
  </si>
  <si>
    <t>2.3 Implementación de un diseño (Punto 2d)</t>
  </si>
  <si>
    <t>2.2 Construcción de pruebas de software(Punto 2e)</t>
  </si>
  <si>
    <t>Resultado de Programa 6: Aplicación de teoría computacional y fundamentos de ingeniería de software (40%)</t>
  </si>
  <si>
    <t>6.1 Diseño UML para un sistema dado (Punto 2b)</t>
  </si>
  <si>
    <t>6.5 Conocimiento del patrón MVC (Punto 2c)</t>
  </si>
  <si>
    <t>1.1 Descripción del uso de una clase en una aplicación orientada a objetos (Punto 4)</t>
  </si>
  <si>
    <t>2.2 Desarrollo de interfaces (Punto 3.a)</t>
  </si>
  <si>
    <t>2.2 Desarrollo de clases abstractas (Punto 3.b)</t>
  </si>
  <si>
    <t>2.2 Desarrollo de clases que heredan de clases abstractas (Punto 3.c)</t>
  </si>
  <si>
    <t>2.2 Desarrollo de clases que heredan de clases abstractas e interfaces (Punto 3.d)</t>
  </si>
  <si>
    <t>6.1 Conocimiento de fundamentos de la programación orientada a objetos (Punto 1)</t>
  </si>
  <si>
    <t>1.1 Punto 1</t>
  </si>
  <si>
    <t>1.1 Punto 2</t>
  </si>
  <si>
    <t>2.2 Diseñar procesos y artefactos de software, e implementar componentes (Práctica 1)</t>
  </si>
  <si>
    <t>2.4 Descripción de procesos (Exposición SOLID)</t>
  </si>
  <si>
    <t>6.5 Aplicación de nuevo conocimiento para resolver un problema o desarrollar una solución (Práctica 1)</t>
  </si>
  <si>
    <t>1.2 Solución de problemas relacionados con la disciplina (Miniproyecto)</t>
  </si>
  <si>
    <t>2.2 Diseño orientado a objetos</t>
  </si>
  <si>
    <t>2.2 Implementación de los componentes de software</t>
  </si>
  <si>
    <t>2.3 Evaluación de la solución mediante un esquema de pruebas</t>
  </si>
  <si>
    <t>Resultado de Programa 5: Trabajo en equipo (27%)</t>
  </si>
  <si>
    <t>5.4 Seguimiento de cronogramas, uso de recursos y cumplimiento de objetivos</t>
  </si>
  <si>
    <t>6.5 Uso correcto de los principios de la programación orientada objetos y la ingeniería de software</t>
  </si>
  <si>
    <t>6.1 Desarrollo de la interfaz gráfica (patrones visuales)</t>
  </si>
  <si>
    <t>Resultado de Programa 1: Resolución de problemas</t>
  </si>
  <si>
    <t>Resultado de Programa 2: Diseño, implementación y evaluación de soluciones basadas en computación</t>
  </si>
  <si>
    <t>Resultado de Programa 5: Trabajo en equipo</t>
  </si>
  <si>
    <t xml:space="preserve">Resultado de Programa 6: Aplicación de teoría computacional y fundamentos de ingeniería de software </t>
  </si>
  <si>
    <t xml:space="preserve">1.2 Solve problems related to the discipline and other areas by using knowledge, models and formalisms from computer science. </t>
  </si>
  <si>
    <t>6.1 Recognize the importance of modeling when solving a problem</t>
  </si>
  <si>
    <t xml:space="preserve">1.1 Conocimiento de fundamentos de la programación orientada a objetos. 
1.1 Identify the fundamental scientific and engineering principles that govern a given process or system and relate theoretical concepts and principles to practical problem solving </t>
  </si>
  <si>
    <t xml:space="preserve">2.1 Use standards of coding when implementing software components. </t>
  </si>
  <si>
    <t>2.2 Design processes and software artifacts by using appropriate techniques, tools and notation. 
2.2 Diseño orientado a objetos</t>
  </si>
  <si>
    <t>2.2 Implement and integrate software components that faithfully follow the design criteria.
2.2 Implementación de los componentes de software</t>
  </si>
  <si>
    <t>2.3 Evaluate and verify software solutions with respect to system requirements and constraints.
2.3 Evaluación de la solución mediante un esquema de pruebas</t>
  </si>
  <si>
    <t xml:space="preserve">6.3 Show flexibility to adapt to different programming languages and paradigms (Valuation). </t>
  </si>
  <si>
    <t>6.5 Apply new knowledge to solve a problem or develop a solution. 
6.5 Uso correcto de los principios de la programación orientada objetos y la ingeniería de software</t>
  </si>
  <si>
    <t xml:space="preserve">6.6 Interpret and assess information from multiple sources and link it with prior knowledge </t>
  </si>
  <si>
    <t xml:space="preserve">1.5 Identify components, interactions, relationships and interfaces among components.   </t>
  </si>
  <si>
    <t>5.1 Recognize the increasing role of computing in multidisciplinary settings (Knowledge).</t>
  </si>
  <si>
    <t xml:space="preserve">5.2 Integrate points of view, information, feedbacks and criticisms to propose a solution (Synthesis). </t>
  </si>
  <si>
    <t>Seguimiento de mejores prácticas</t>
  </si>
  <si>
    <t>Calificación compañeros</t>
  </si>
  <si>
    <t>Autoevaluación</t>
  </si>
  <si>
    <t>Diseño</t>
  </si>
  <si>
    <t>Entregables</t>
  </si>
  <si>
    <t>Funcionalidad</t>
  </si>
  <si>
    <t>Estilo coding</t>
  </si>
  <si>
    <t>x</t>
  </si>
  <si>
    <t>Calificacion compañeros</t>
  </si>
  <si>
    <t xml:space="preserve">Autoevaluación </t>
  </si>
  <si>
    <t>Tarea Extra figuras</t>
  </si>
  <si>
    <t>Ojo error de sintaxis. Falta el view</t>
  </si>
  <si>
    <t>Resultado del programa 1</t>
  </si>
  <si>
    <t>Resultado del programa 2</t>
  </si>
  <si>
    <t>Resultado del programa 6</t>
  </si>
  <si>
    <t>Resultado del programa 5</t>
  </si>
  <si>
    <t>Grupo</t>
  </si>
  <si>
    <t>https://github.com/Belhill100/ProyectoACV.git</t>
  </si>
  <si>
    <t>https://github.com/IsaacEscobar/POSGSOFT-IER-SHG.git</t>
  </si>
  <si>
    <t>2. Autoevaluación  teams</t>
  </si>
  <si>
    <t xml:space="preserve">https://github.com/EstebanLlanos2811/POO2021-2EDLF.git </t>
  </si>
  <si>
    <t>https://github.com/basicallydanny/POOProyecto1_TLG.git</t>
  </si>
  <si>
    <t xml:space="preserve">https://github.com/EdinsonPedroza/POO2021-2ESPB.git </t>
  </si>
  <si>
    <t>https://github.com/Lordrap2002/POSGSOFT-SantiPJuanPaC.git</t>
  </si>
  <si>
    <t xml:space="preserve">https://github.com/Juan-F-Rios/POSGSOFT_JFRR.git </t>
  </si>
  <si>
    <t>7 teams</t>
  </si>
  <si>
    <t>NO</t>
  </si>
  <si>
    <t>3:10pm</t>
  </si>
  <si>
    <t>3:30pm</t>
  </si>
  <si>
    <t>3:40pm</t>
  </si>
  <si>
    <t>4:00pm</t>
  </si>
  <si>
    <t>4:10pm</t>
  </si>
  <si>
    <t>5:00pm</t>
  </si>
  <si>
    <t xml:space="preserve">6.5 Apply new knowledge to solve a problem or develop a solution. 
</t>
  </si>
  <si>
    <t>1. Autoevaluación en Whatsapp</t>
  </si>
  <si>
    <t xml:space="preserve">Lo que mas le gustó fue como hicieron la parte de importar y exportar el acta.  Esta bn documentado. Investigaron de manera bn chevere la parte de las cadenas con streams. También metieron los criterios dentro del archivo. En general esta muy bn documentado.  Usaron muchos métodos diferentes para la manipulación de archivos. </t>
  </si>
  <si>
    <t>Intentaron trabajar con herencia . Eso les complicó un poco el trabajo.  Se complementó con Isaac.  Fue dificil ponerse de acuerdo para pode programar.  Falto la funcionalidad del exporta en CSV</t>
  </si>
  <si>
    <t xml:space="preserve">Tuvo ayuda del monitor para que quedara bn el proyecto.  Exportar lo hizo a un txt.  Solo exportó el acta.  Falta algo de documentación. </t>
  </si>
  <si>
    <t xml:space="preserve">Falto la parte de la evaluación  de los jurados. En detalle acta falto la parte de los sets y los gets. Exporta el acta pero le falta la detalle. </t>
  </si>
  <si>
    <t>Participacion EjercioClase + repasoConceptos Preparcial  Oct 4 2021</t>
  </si>
  <si>
    <t>Excusa</t>
  </si>
  <si>
    <t>Práctica debugger. Sept 29</t>
  </si>
  <si>
    <t>Casino de Gon$ino
Sept 22</t>
  </si>
  <si>
    <t>Ejercicio tienda
Sept 5</t>
  </si>
  <si>
    <t>Ejercicio en repositorio - codificación  enunciado propiedades de niza. Oct 6 2021</t>
  </si>
  <si>
    <t>Ejercicio subido en BrightSpace - diseño UML propiedades de Niza. 
Oct 6 2021</t>
  </si>
  <si>
    <t>6.5 Apply new knowledge to solve a problem or develop a solution. 
6.5 Demuestra uso del debugger</t>
  </si>
  <si>
    <t>0</t>
  </si>
  <si>
    <t>2.3 Evaluate and verify software solutions with respect to system requirements and constraints.
Uso del debugger</t>
  </si>
  <si>
    <t xml:space="preserve">2.3 Evaluate and verify software solutions with respect to system requirements and constraints.
</t>
  </si>
  <si>
    <t>--</t>
  </si>
  <si>
    <t>EntregaBorrador</t>
  </si>
  <si>
    <t>Título</t>
  </si>
  <si>
    <t>Intro</t>
  </si>
  <si>
    <t>Tesis</t>
  </si>
  <si>
    <t>Argumentos</t>
  </si>
  <si>
    <t>Conclusión</t>
  </si>
  <si>
    <t>Citas</t>
  </si>
  <si>
    <t>Redaccion</t>
  </si>
  <si>
    <t>Puntuación</t>
  </si>
  <si>
    <t>Ortografía</t>
  </si>
  <si>
    <t>Formato</t>
  </si>
  <si>
    <t xml:space="preserve">En el texto no es clara la relación de las microeconomías con las macroeconomías.  
Cada párrafo tiene una idea principal, sin embargo, la conexión entre cada uno de los párrafos y el objetivo pricipal del texto no es tan clara a fin de ver coherencia total del texto.
Parecería que tu interés es proponer como solución una APP llamada AMBUAPP, sin embargo en el texto no es claro si la aplicación existe o si es una propuesta.
Las conclusiones no tienen relación con el tema del título que son las micro y las macroeconomías.
Las citaciones y las fuentes de información en el texto están bien manejados. 
Te recomiendo justificar los textos para mejorar la presentación de los documentos. </t>
  </si>
  <si>
    <t xml:space="preserve">Juan Jose tuviste un muy buen orden con el cual planteaste tus propuestas, soportadas por casos citados pertinentes al igual que los contras de la propuesta y cómo afrontarlos. Hay leves errores de puntuación, pero no afecta la lectura en general. </t>
  </si>
  <si>
    <t xml:space="preserve">Juan Paulo muy buen trabajo en la organización del texto y las menciones que traes a colación para presentar tus argumentos y contraargumentos. El único detalle es la extensión de algunos párrafos. </t>
  </si>
  <si>
    <t xml:space="preserve">Emmanuel muy buen trabajo. Ten pendiente la longitud de los párrafos a la hora de separar tus ideas. En este orden de ideas, también ten en cuenta la longitud de las citas: más que la palabra por palabra, es bueno tener tu valoración del tema. </t>
  </si>
  <si>
    <t xml:space="preserve">Isaac hiciste un listado de buenas propuestas en tu ensayo que son válidas como soluciones. Sin embargo, respaldarlas por medio de citas a textos académicos para darles mayor veracidad era un componente de evaluación. También te recomiendo revisar el manejo de los conectores. Por ejemplo un "Entonces, a modo de conclusión" ó "Así, a raíz de esto" se vuelven redundantes. </t>
  </si>
  <si>
    <t xml:space="preserve">Stefania tuviste un enfoque crítico con el que abordar la situación. Atribuiste mucho texto en contextualizar la situación antes de presentar tu tésis; ten en cuenta mencionarla más pronto y la longitud de los párrafos. Recuerda que debes incluir la biografía de las fuentes citadas, además de incluir noticias o investigaciones que soporten la solución que propones. </t>
  </si>
  <si>
    <t>Esteban tienes un enfoque muy claro en cuanto a la necesidad de capacitar a las personas, además de un enfoque positivo frente a esta solución. Recuerda que para apoyar tus ideas debes citar los casos donde esto haya sido posible o pueda verse soportado, no solo mencionarlos. También recuerda el mínimo de palabras requeridas es del contenido del ensayo sin contar referencias o la portada.</t>
  </si>
  <si>
    <t xml:space="preserve">Jose recuerda que el título es una parte importante del texto. A pesar de haber entrado en blanco, tu propuesta es clara sobre por qué se necesita de la tecnología para reactivar la economía. Ten en cuenta la extensión de algunos párrafos y errores gramaticales. </t>
  </si>
  <si>
    <t xml:space="preserve">Jaime tienes una contextualización muy extensa de la situación, lo cual opaca tu tésis de los centros TIC presentada mucho después. Recuerda que debes incluirla al inicio. Sin embargo, expresas la propuesta de forma pertinente a lo largo del texto. Recuerda citar los datos que utilizas al momento de mencionarlos, no solo al final. </t>
  </si>
  <si>
    <t xml:space="preserve">Daniel muy buenas ideas para posibles soluciones que buscan ayudar al colectivo. No obstante, recuerda incluir citas que soportes tus argumentos. Algunas de estas ideas ya están siendo puestas en parcha y sería bueno que las mencionaras. A pesar de las ideas, no tuviste una conclusión que las unificara, y no alcanzaron el límite de 800 palabras. Recuerda que el manejo de tildes es importante para la credibilidad de tus ensayos.
 </t>
  </si>
  <si>
    <t xml:space="preserve">Santiago tienes un tema muy interesante en el cual ofreces una solución concreta a una problemática vigente e importante. Recuerda hacer que el título dirija al lector al tema que tocarás y sustentar tu proyecto con otros casos (donde una base de datos haya solucionado una situación similar en otro país).
 </t>
  </si>
  <si>
    <t xml:space="preserve">Juan tienes un tema con el cual utilizas ejemplos puntuales y relevantes que soportan el título de tu ensayo. No obstante, ten en cuenta la extención de algunos parrafos e incluir tu tésis antes de presentar casos. 
</t>
  </si>
  <si>
    <t>Jesús utilizas buenos puntos para resaltar la importancia de la tecnología en el desarrollo socioeconómico. Sin embargo, tocas tantos usos de la tecnología (pasar de los negocios a la educación y nuevamente a la pobreza sin ideas conectoras concretas) que es dificil reforzar tu tésis no implícita. Recuerda que un ensayo debe dejar espacios al debate por parte del lector y no únicamente centrarse en presentar datos.</t>
  </si>
  <si>
    <t>Nota</t>
  </si>
  <si>
    <t xml:space="preserve">Muy buen trabajo. Tienes muy buena claridad en las ideas y presentas tu punto con argumentos y contrargumentos bien interesantes. Muy buen trabajo. </t>
  </si>
  <si>
    <t xml:space="preserve">Juan aunque te encuentras por debajo del número de palabras (706) tu tema  fue pertinente. Hay algunas ideas sueltas y parrafos sin puntuación que opacan tus ideas o no. Recurres mucho al uso del "etc" y este podría ser reemplazado por un solo caso puntual bien explicado. Usaste un buen ejemplo por medio del emprendimiento y una relación con relevancia internacional. 
Revisa las palabras señaladas pues son problemas de ortografía. 
Muy bien usadas las referencias.
Muy interesante el tema.
A corregir en el ensayo que no es evidente la tesis que quieres proponer desde el principio y eso es importante pq es un ensayo argumentativo. 
</t>
  </si>
  <si>
    <t>No entregado</t>
  </si>
  <si>
    <t>AcumuladoTallers</t>
  </si>
  <si>
    <t>Sustentación - factor de propiedad intelectual</t>
  </si>
  <si>
    <t>Observaciones</t>
  </si>
  <si>
    <t>Buen diseño de las clases y de los métodos.  Buen manejo de constantes y variables. Código ordenado. Funcionalidades completas.  Agregar en el diseño los parámetros de los métodos.
Podría mejorar la documentación del código
Falta programación defensiva en algunos métodos para evitar valores que no tengan sentido. Por ejemplo notas que no esten en el rango de 1 a 5. 
El informe técnico esta completo. Sólo debe mejorar la ortografía para incorporar el uso de tildes</t>
  </si>
  <si>
    <t xml:space="preserve">Buen diseño de las clases y de los métodos.  Buen manejo de constantes y variables. Código ordenado. Funcionalidades completas.  Agregar en el diseño los parámetros de los métodos.
Podría mejorar la documentación del código
Falta programación defensiva en algunos métodos para evitar valores que no tengan sentido. Por ejemplo notas que no esten en el rango de 1 a 5. 
El informe técnico esta completo. Sólo debe mejorar la ortografía para incorporar el uso de tildes. 
Omitiste verdades en el informe de autoevaluación lo cuál es una lástima porque estos informes son una oportunidad muy buena para detectar oportunidades de mejora.  </t>
  </si>
  <si>
    <t>NO me contestaste el miercoles para hacer la sustentación como habíamos agendado. Estabas en discord pero no me respondiste. El proyecto esta incompleto pero lo que alcanzaron a hacer en general esta bn hecho. El código esta ordenado y cumple en principio con lo solicitado.  En cuanto a aspectos a mejorar falta incorporar prácticas de programación defensiva para evitar valores que no tengan sentido como por ejemplo números negativos en algunas partes, podenderaciones que no se encuentran en el rango de cero a 100,etc.
Falta documentación del código
El manual técnico no tiene toda la información que solicité en la descripción del proyecto.
Omitiste verdades en el informe de autoevaluación lo cuál es una lástima porque estos informes son una oportunidad muy buena para detectar oportunidades de mejora.  
No esta disponbile el diagrama de clases, por lo tanto no puedo ver si el diseño corresponde con el código fuente. Suban la imagen en el manual técnico pues el draw.io no lo puedo abrir</t>
  </si>
  <si>
    <t>El código está ordenado.  Si bien tienen cositas de validación defensiva podrían agregarse otras para por ejemplo verificar si el acta existe antes de proseguir con la evaluación directa. En términos de diseño  la separación de criterio con los detalles del criterio es importante pq en este momento cada acta tiene una copia diferente de la lista de criterios y por tanto si se edita un criterio este valor no va a quedar cambiado en todas las actas.  Falta la carga del resumen en el sistema. 
Hubiera sido bn chevere ver todo el proyecto funcionando completo y correctamente porque tienen cosas chéveres.
Muy bonito el readme, sin embargo le falta explicar cuáles son las principales funcionalidades del proyecto funcionando. 
El diagrama UML hay flechas al revés entre Personal y DireccionPos, y entre DireccionPos y tipoPersonal. 
En la codificación tiene también una lista de criterios en DireccionPos, faltaría entonces también la flecha. 
No encontré el informé de autoevaluación</t>
  </si>
  <si>
    <t>Entrega fuera de tiempo y fechas sin autorización</t>
  </si>
  <si>
    <t>El código esta muy bien organizado y completo. Tienen métodos bien chéveres de programación defensiva para hacer validaciones como por ejemplo verificar si existen las actas o los criterios
El código esta muy bien documentado. Lo unico para corregir en la documentación técnica es evitar las tildes para evitar problemas con el encoding
Faltó el manual técnico: si bien tiene un readme este readme no contiene toda la información solicitada en el enunciado del proyecto. 
Muy buen trabajo :)</t>
  </si>
  <si>
    <t xml:space="preserve">Buen diseño de las clases y de los métodos.  Buen manejo de constantes y variables. Código ordenado. Funcionalidades completas.  Agregar en el diseño los parámetros de los métodos.
Podría mejorar la documentación del código
Falta programación defensiva en algunos métodos para evitar valores que no tengan sentido. Por ejemplo notas que no esten en el rango de 1 a 5. 
Mejorar la ortografía para incorporar el uso de tildes en los informes. 
Omitiste verdades en el informe de autoevaluación lo cuál es una lástima porque estos informes son una oportunidad muy buena para detectar oportunidades de mejora.  </t>
  </si>
  <si>
    <t xml:space="preserve">Faltan los entregables. No le funciona la parte de cambiar las notas y la poneración. NO eswsta usando cirterioen el detalle. Nunero magico con el 8 en calificar criterios.  El metodo de evaluación esta en la clase equivocada. Se sobrescriben los valores pq  las relaciones no estan bien hechas. </t>
  </si>
  <si>
    <t xml:space="preserve">El código esta bien organizado y es limpio.
Chévere que tiene cositas de validación para verificr por ejemplo si existe un acta dado un id, o un criterio dado un id, 
Faltó exportar y cargar el resumen de actas.
Podría mejorarse la documentación del código. 
Faltó el manual técnico: si bien tiene un readme este readme no contiene toda la información solicitada en el enunciado del proyecto. También podría mejorarse el informe de autoevaluación para incluir más detalles. Además ten encuenta la presentación del documento.  </t>
  </si>
  <si>
    <t>Parcial 2</t>
  </si>
  <si>
    <t>El código está ordenado.  Si bien tienen cositas de validación defensiva podrían agregarse otras para por ejemplo verificar si el acta existe antes de proseguir con la evaluación directa. En términos de diseño  la separación de criterio con los detalles del criterio es importante pq en este momento cada acta tiene una copia diferente de la lista de criterios y por tanto si se edita un criterio este valor no va a quedar cambiado en todas las actas.  Falta la carga del resumen en el sistema. 
Hubiera sido bn chevere ver todo el proyecto funcionando completo y correctamente porque tienen cosas chéveres.
Muy bonito el readme, sin embargo le falta explicar cuáles son las principales funcionalidades del proyecto funcionando /los métodos). 
El diagrama UML hay flechas al revés entre Personal y DireccionPos, y entre DireccionPos y tipoPersonal. 
En la codificación tiene también una lista de criterios en DireccionPos, faltaría entonces también la flecha. 
No encontré el informé de autoevaluación</t>
  </si>
  <si>
    <t>El proyecto esta incompleto pero lo que alcanzaron a hacer en general esta bn hecho. El código esta ordenado y cumple en principio con lo solicitado.  En cuanto a aspectos a mejorar falta incorporar prácticas de programación defensiva para evitar valores que no tengan sentido como por ejemplo números negativos en algunas partes, podenderaciones que no se encuentran en el rango de cero a 100,etc.  
Falta documentación del código
El manual técnico no tiene toda la información que solicité en la descripción del proyecto.
Omitiste verdades en el informe de autoevaluación lo cuál es una lástima porque estos informes son una oportunidad muy buena para detectar oportunidades de mejora.  
No esta disponbile el diagrama de clases, por lo tanto no puedo ver si el diseño corresponde con el código fuente. Suban la imagen en el manual técnico pues el draw.io no lo puedo abrir</t>
  </si>
  <si>
    <t xml:space="preserve">A nivel de funcionalidades el uso de las clases para representar los roles incrementaba la complejidad del proyecto. Si bien faltó la parte de los archivos resolvieron bn la lógica de las otras partes. 
Código limpio y muy bien documentado.
Falta programación defensiva en algunos métodos para evitar valores que no tengan sentido. Por ejemplo notas que no esten en el rango de 1 a 5. Sin embargo si tienen esta práctica en otras partes del código como por ejemplo en la verificación de que el asistente, directora o jurado ya existiera o en partes en las que verificaran que el acta existiera.  El informe técnico esta completo
La clase criterio podría separse en dos sublcases diferentes una que tenga la información básica del criterio ( nombre, descripción y ponderación) y otra que sea la que guarde las notas de los criterios. 
Por esa razón la lógica del modificar criterio no funciona muy bien, pq tocaría cambiarlo en todas las actas para poder ajustar algún criterio.
Dado que usaron herencia, los menus podrían ser métodos de cada clase según corresponda ( Director, Jurado, Asistente)...
Faltó el manual técnico: si bien tiene un readme este readme no contiene toda la información solicitada en el enunciado del proyecto. 
Como te mencioné en la sustentación hay cosas que no hiciste tu pq estabas apoyada de Isaac pero que es imporatnte que práctiques porque si no no vas a poder desarrollar las competencias que necesitas dentro del curso completamente. </t>
  </si>
  <si>
    <t>A nivel de funcionalidades el uso de las clases para representar los roles incrementaba la complejidad del proyecto. Si bien faltó la parte de los archivos resolvieron bn la lógica de las otras partes. 
Código limpio y muy bien documentado.
Falta programación defensiva en algunos métodos para evitar valores que no tengan sentido. Por ejemplo notas que no esten en el rango de 1 a 5. Sin embargo si tienen esta práctica en otras partes del código como por ejemplo en la verificación de que el asistente, directora o jurado ya existiera o en partes en las que verificaran que el acta existiera.  El informe técnico esta completo
La clase criterio podría separse en dos sublcases diferentes una que tenga la información básica del criterio ( nombre, descripción y ponderación) y otra que sea la que guarde las notas de los criterios. 
Por esa razón la lógica del modificar criterio no funciona muy bien, pq tocaría cambiarlo en todas las actas para poder ajustar algún criterio.
Dado que usaron herencia, los menus podrían ser métodos de cada clase según corresponda ( Director, Jurado, Asistente)...
Faltó el manual técnico: si bien tiene un readme este readme no contiene toda la información solicitada en el enunciado del proyecto. 
Muy completo el informe de autoevaluación</t>
  </si>
  <si>
    <t xml:space="preserve">Hiciste un esfuerzo importante para este proyecto y aunque te quedó mejor en algunas partes todavía  en el proyecto falta evidencia  del dominio  del paradigma de programación orientado a objetos. Eso es algo que debes repasar porque como sabes los conceptos son acumulativos.  El diseño no responde completamente a las funcionalidades solicitadas y la funcionalidad del proyecto está incompleta.
Evita los números quemados en el código. 
El metodo de evaluación esta en la clase equivocada. Se sobrescriben los valores pq  las relaciones entre las clases se deben mejorar. 
El manual técnico esta incompleto respecto a lo que solicité. 
Falta programación defensiva en algunos métodos para evitar valores que no tengan sentido. Por ejemplo notas que no esten en el rango de 1 a 5. </t>
  </si>
  <si>
    <t xml:space="preserve">El código esta muy bien organizado y completo. Tienen métodos bien chéveres de programación defensiva para hacer validaciones como por ejemplo verificar si existen las actas o los criterios
El código esta muy bien documentado. Lo unico para corregir en la documentación técnica es evitar las tildes para evitar problemas con el encoding.
Muy buen trabajo :)
Faltó el manual técnico: si bien tiene un readme este readme no contiene toda la información solicitada en el enunciado del proyecto. </t>
  </si>
  <si>
    <t>Parcial</t>
  </si>
  <si>
    <t>Encuentra los errores del diseño dado</t>
  </si>
  <si>
    <t>Diseño propuesto punto 1</t>
  </si>
  <si>
    <t>Punto 2 - Propone una mejora al diseño dado para cumplir con los requisitos</t>
  </si>
  <si>
    <t>Excelente (5)</t>
  </si>
  <si>
    <t>Bueno (4)</t>
  </si>
  <si>
    <t>Regular (3)</t>
  </si>
  <si>
    <t>Deficiente(2)</t>
  </si>
  <si>
    <t>structure</t>
  </si>
  <si>
    <t>Ausente</t>
  </si>
  <si>
    <t>Relaciones entre clases</t>
  </si>
  <si>
    <t>0 = very poor/missing, 1 = poor, 2 = fair, 3 = satisfactory, 4 = good, 5 = exceptional</t>
  </si>
  <si>
    <t xml:space="preserve">Source </t>
  </si>
  <si>
    <t>https://courses.edx.org/assets/courseware/v1/f4fda02cc08bec4ba10ce26852ca3cc0/asset-v1:ASUx+FSE100x+2177C+type@asset+block/Final_Week_10_ePortfolio_Rubric.pdf</t>
  </si>
  <si>
    <t>0: Very poor or missing</t>
  </si>
  <si>
    <t xml:space="preserve">1: Poor </t>
  </si>
  <si>
    <t>Missing answers to significant parts of the question(s). Difficult to understand.
Not enough detail is given to understand the answer.</t>
  </si>
  <si>
    <t>2: Fair</t>
  </si>
  <si>
    <t>Missing some small parts of the question(s). Short or incomplete answers are
given. Insufficient detail is given to completely answer the question(s).</t>
  </si>
  <si>
    <t>Answers all parts of the question(s). The responses are present but are not very
detailed or thorough.</t>
  </si>
  <si>
    <t>3: Satisfactory</t>
  </si>
  <si>
    <t>4: Good</t>
  </si>
  <si>
    <t>All parts of the question(s) are answered with sufficient detail to understand what
is being communicated. The answers might be slightly superficial and do not
show much depth of insight/comprehension.</t>
  </si>
  <si>
    <t xml:space="preserve">5: Exceptional </t>
  </si>
  <si>
    <t>All parts of the question(s) are answered completely and show understanding
and depth of insight into the topic.</t>
  </si>
  <si>
    <t>Missing most or all of the required content. Does not address the specific questions being asked. Unintelligible.</t>
  </si>
  <si>
    <t>No identificó las clases o no entrego</t>
  </si>
  <si>
    <t>Identifica unicamente las clases relacionadas con el problema.  Todas las clases identificadas son pertinentes
El nombre de la clase es un sustantivo y empieza con
mayúscula. 
Globalmente, se detectaron todas las clases importantes
y para cada clase se detectaron todos los
atributos y métodos importantes.
No hay errores ortográficos</t>
  </si>
  <si>
    <t>Se identificaron todas las relaciones importantes en el problema.  NO sobran relaciones.
Las clases usan las relaciones correctas
El sentido y tipo de las relaciones identificas entre las clases es el correcto</t>
  </si>
  <si>
    <t>Clases, atributos y operaciones</t>
  </si>
  <si>
    <t>Identifica la mayoría de clases relacionadas con el problema.   
Existen problemas menores de nombramiento entre clases
Faltan atributos en algunas de las clases
Hay errores ortográficos menores
Faltan metodos en algunas de las clases</t>
  </si>
  <si>
    <t>Identifica algunas de las clases relacionadas con el problema.   
Existen problemas en el nombramiento entre clases
Faltan muchos atributos  en las clases
Hay errores ortográficos
Faltan metodos en muchas de las clases</t>
  </si>
  <si>
    <t>Diagrama incompleto. Faltan muchas de las clases relevantes para el problema</t>
  </si>
  <si>
    <t xml:space="preserve">Se identificaron todas las relaciones importantes en el problema pero sobran relaciones. Hay una relación incorrecta ya sea en el tipo o en el sentido. </t>
  </si>
  <si>
    <t xml:space="preserve">Faltan relaciones importantes en el problema y  sobran relaciones. Hay dos relaciones incorrectas ya sea en el tipo o en el sentido. </t>
  </si>
  <si>
    <t xml:space="preserve">Faltan relaciones importantes en el problema. 
Hay dos relaciones incorrectas ya sea en el tipo o en el sentido. </t>
  </si>
  <si>
    <t xml:space="preserve">No se identificaron las relaciones </t>
  </si>
  <si>
    <t>Relaciones</t>
  </si>
  <si>
    <t>Agregacion entre sistema y reserva</t>
  </si>
  <si>
    <t>Agregacion entre sistema y persona</t>
  </si>
  <si>
    <t>Agregacion entre sistema y evaluacion</t>
  </si>
  <si>
    <t>Herencia Persona-Propietario</t>
  </si>
  <si>
    <t>Herencia Persona- Huesped</t>
  </si>
  <si>
    <t>Asociacion Evaluacion-Persona</t>
  </si>
  <si>
    <t>Asociacion Propietario-Hogar</t>
  </si>
  <si>
    <t>Métodos</t>
  </si>
  <si>
    <t>ConsultarReservas</t>
  </si>
  <si>
    <t>ActualizarPuntaje</t>
  </si>
  <si>
    <t>CrearReserva</t>
  </si>
  <si>
    <t>LiberarReserva</t>
  </si>
  <si>
    <t>AgregarEvaluacion</t>
  </si>
  <si>
    <t>AgregarInfoHogar</t>
  </si>
  <si>
    <t>Clases y atributos</t>
  </si>
  <si>
    <t>Asociación- Reserva-Propietario</t>
  </si>
  <si>
    <t>Asociación- Reserva-Huesped</t>
  </si>
  <si>
    <t>SUM</t>
  </si>
  <si>
    <t>Reserva ( 4 atributos)</t>
  </si>
  <si>
    <t>Persona (5 atributos)</t>
  </si>
  <si>
    <t>Propietario (2)</t>
  </si>
  <si>
    <t>Huesped (2)</t>
  </si>
  <si>
    <t>Hogar (4)</t>
  </si>
  <si>
    <t>Sistema (3)</t>
  </si>
  <si>
    <t>Evaluacion (5)</t>
  </si>
  <si>
    <t>Punto 1</t>
  </si>
  <si>
    <t>En zoologico el vector animales debe ser de apuntadores</t>
  </si>
  <si>
    <t>Sobra atributo nombreVulgar en clases hijas</t>
  </si>
  <si>
    <t>Sobra atributo estaExistincion en clases hijas</t>
  </si>
  <si>
    <t>Falta sobreescribir metodo calcularPrecioAlimento</t>
  </si>
  <si>
    <t>Falta atributo cuidadorUno en Animal</t>
  </si>
  <si>
    <t>Falta atributo cuidadorDos en Animal</t>
  </si>
  <si>
    <t xml:space="preserve">Incorrecta relación entre animal y cuidador. </t>
  </si>
  <si>
    <t>Falta en zoologico el método para mostrarAnimales</t>
  </si>
  <si>
    <t>Falta relación de agregación entre Cuidador y Zoológico</t>
  </si>
  <si>
    <t>Falta relacion de asociación entre animal y cuidador</t>
  </si>
  <si>
    <t>Incorrecta dirección relación entre zoologíco y animal</t>
  </si>
  <si>
    <t>Atributos en animal deberían ser protegidos</t>
  </si>
  <si>
    <t>Hay algun error incorrecto</t>
  </si>
  <si>
    <t>Atributo coordenada refugio es exclusivo para animales grandes</t>
  </si>
  <si>
    <t>NO atributo nombreVulgar en clases hijas</t>
  </si>
  <si>
    <t>No atributo estaExistincion en clases hijas</t>
  </si>
  <si>
    <t>Tiene atributo cuidadorUno en Animal</t>
  </si>
  <si>
    <t>Tiene atributo cuidadorDos en Animal</t>
  </si>
  <si>
    <t>Sobreescribe metodo calcularPrecioAlimento</t>
  </si>
  <si>
    <t>Tiene en zoologico el método para mostrarAnimales</t>
  </si>
  <si>
    <t>Tiene relacion de asociación entre animal y cuidador</t>
  </si>
  <si>
    <t>Tiene relación de agregación entre Cuidador y Zoológico</t>
  </si>
  <si>
    <t xml:space="preserve">Hay algun error </t>
  </si>
  <si>
    <t>Tiene relación de asociación entre zoologíco y animal</t>
  </si>
  <si>
    <t>El enunciado incluye un problema que requiere polimorfismo</t>
  </si>
  <si>
    <t>El enunciado incluye un problema que requiere relaciones de asociación</t>
  </si>
  <si>
    <t>Redacción</t>
  </si>
  <si>
    <t>El diagrama corresponde al enunciado</t>
  </si>
  <si>
    <t>Calidad del diagrama</t>
  </si>
  <si>
    <t>Falta clae Juego.  En ver infoTrabajadores el parámetro no es muy claro, debería ser una colecció de la clase trabajador. Falta el método mostrar información en trabajador. Falta el método de la clase frontMan que permita ver la información del resto de los trabajadores. Con tu descripción parece mas bien que frontman debería heredar de Persona pero no de trabajador</t>
  </si>
  <si>
    <t>NotaPunto</t>
  </si>
  <si>
    <t>El enunciado incluye un problema que requiere relaciones de herencia</t>
  </si>
  <si>
    <t>Falta método mostrarInformación en clase estudiante. No es claro qué debería hacer el método "evaluarConocimientos"</t>
  </si>
  <si>
    <t>Ojo con la dirección de las relaciones. La idea estaba buena. Faltaba solo un comportamiento diferente para cada deporte para que hubiera polimorfimo. Por ejemplo verificarGanador. Eso cambia por cada deporte.  Sobran las relaciones de asociación entre superate y cada tipo de deporte. Falta  algo en el enunciado para tener relación de asociación</t>
  </si>
  <si>
    <t>Punto3: Mario Bros: Esta bien pensando el polifmorfismo con el método enviar mensaje :)
ActivarBloque Debe recibir el bloque y la relación sería de uso</t>
  </si>
  <si>
    <t>Hay métodos descritos en el enunciado que el diagrama no tiene. Por ejemplo despacharAlimentacion()
Falta relación entre Medizzol y Animal . Hay relaciones entre cocina, animal y animal y auxiliar pero no es evidente cuales son los atributos que dan soporte a esas relaciones</t>
  </si>
  <si>
    <t>Sobra la relación de uso entre atracción y persona</t>
  </si>
  <si>
    <t>Comentarios de mejora</t>
  </si>
  <si>
    <t xml:space="preserve">Tiene más sentido que el menu este en el sistema no en Persona.  Los atributos de Persona deberían ser protegidos. La redacción esta flojita no se entiende bien porque hay muchas comas y pocos puntos. </t>
  </si>
  <si>
    <t>Falta el llamado desde sistema para pagar el parquedero. Este método debería recibir la hora de salida para poder hace el cálculo</t>
  </si>
  <si>
    <t>Falto definir en el ejercicio algo que requiriera polimorfismo</t>
  </si>
  <si>
    <t>La redacción se podría mejorar, faltan tildes. Según la redacción una persona podría tener una colección de billetes. Faltaría también en banco el método para cambiarBilletes y cambiarMonedas. Denominación es un atributo de la clase billete. Así como tienenes el enunciado relamente no necesitarías herencia pq no se hace nada diferente según el tipo de billete</t>
  </si>
  <si>
    <t>Me gusta el  tema que escogiste. Falta sobreescribir el método calcularCosto en cada clase para que haya polimorfismo.  La colección de bicicletas en taller debe ser de apuntadores para que funcione el polimorfismo. Falta la relación de asociación entre cliente y bicicleta, pq un cliente tiene bicicleta.  Falta el metodo mostrar en bicicleta</t>
  </si>
  <si>
    <t>Muy completo el diagrama.  Esta muy copiable para futuros ejercicios de mis cursos :)</t>
  </si>
  <si>
    <t>Nota del punto</t>
  </si>
  <si>
    <t>Punto 3 ( MAX 7 pts)</t>
  </si>
  <si>
    <t>Punto 2b ( Max 10 pts)</t>
  </si>
  <si>
    <t>Punto 2a (max pts)</t>
  </si>
  <si>
    <t>Punto 1 ( max pts)</t>
  </si>
  <si>
    <t>Problema punto 3</t>
  </si>
  <si>
    <t>Resultados ABET</t>
  </si>
  <si>
    <t>Punto3</t>
  </si>
  <si>
    <t>Punto2a</t>
  </si>
  <si>
    <t>Punto2b</t>
  </si>
  <si>
    <t>20 pts</t>
  </si>
  <si>
    <t>5 pts</t>
  </si>
  <si>
    <t>10pts</t>
  </si>
  <si>
    <t>15pts</t>
  </si>
  <si>
    <t>Resultados por punto</t>
  </si>
  <si>
    <t>Punto 3: Podría mejorarse la redacción. Contiene todo lo que pedí</t>
  </si>
  <si>
    <t xml:space="preserve">Faltó el polimorfismo. Podría ser algo por ejemplo como hidratarPersona() y que según el tipo de persona se tomara una bebida diferente.  Según tu enunciado la relación entre persona y Bebida es con el tipo de bebida no con la clase Bebida.  En sistema el mapa debe tener apuntadores a persona para que funcione el polimorfismo.  Podrías mejorar un poco la redacción para hacer el enunciado más claro. </t>
  </si>
  <si>
    <t>Definir salario debería saber a quien se lo va a definir. 
La relación de asociación entre UFC y Banco no es clara ni en el enunciado ni en el diagrama. 
Hay un problema de diseño pq según el enunciado años en la compañía no es un atributo común para las tres subclases .
Faltan algunas tildes
Se podría mejorar la redacción.</t>
  </si>
  <si>
    <t>,</t>
  </si>
  <si>
    <t>Ejercicio pruebas unitarias y exepciones torres de niza
Nov 7</t>
  </si>
  <si>
    <t>Turno sustentacion</t>
  </si>
  <si>
    <t>URL repo</t>
  </si>
  <si>
    <t>https://github.com/Aguado4/Proyecto-Final-POO/tree/main/Informes</t>
  </si>
  <si>
    <t>https://github.com/basicallydanny/Recruitment_JPC-EC-DG</t>
  </si>
  <si>
    <t>No tiene actividad de repo</t>
  </si>
  <si>
    <t>https://github.com/Jvalencia330/Proyecto2POO</t>
  </si>
  <si>
    <t>Comentarios</t>
  </si>
  <si>
    <t>Comenzaron el proyecto nov 27. NO van a alcanzar</t>
  </si>
  <si>
    <t>https://github.com/IsaacEscobar/Recruitment-IER-EDLF</t>
  </si>
  <si>
    <t xml:space="preserve">El código esta en inglés, eso es un plus.  Código completo. 
Falto probar el flujo de excepción.
Afgano, Colombiano, Japones, y Aleman.
SI agregamos una nacionalidad que cambios necesitaría tu código. 
Para el siguiente semestre: Más extensiones del polimorfismo. 
Extender la gestión de librería. 
</t>
  </si>
  <si>
    <t xml:space="preserve">Muy buen trabajo. </t>
  </si>
  <si>
    <t xml:space="preserve">Colombiano, coreano, frances o surafricano. 
NO pudieron hacer las pruebas unitarias tuvieron muchos errores de configuraciones. 
Les tocó hacer el ajuste para poder dar cumpliento al requisito del patrón factory. 
Sugerencias: Podrían ser interesante incluir otros lenguajes  y otros IDES.
</t>
  </si>
  <si>
    <t>Hubiera sido muy bueno usar en minecraft</t>
  </si>
  <si>
    <t xml:space="preserve">Conceptos  claros y útiles aplicables.  Borra la barrera teórico práctica. En el colegio tenía bases de programación orientada a objetos. </t>
  </si>
  <si>
    <t>Entrega incompleta. Por mejorar la clase Nacionalidad debería iniciar con N mayúscula. Faltaron las pruebas unitarias. Faltan los destructores de las nacionalidades. Japones, Colombiano, Mexicano, Aleman</t>
  </si>
  <si>
    <t xml:space="preserve">Se ven muy pocas contribuciones de esteban. 
Faltó incorporar las throws exceptions en el proyecto. 
Colombia, España, Australia, Japon
Faltó algo de lógica para el manejo e pruegas unitarias </t>
  </si>
  <si>
    <t>https://github.com/danieln27/POO2021</t>
  </si>
  <si>
    <t>NUÑEZ ZAPATA,DANIEL ALEJANDRO</t>
  </si>
  <si>
    <t>MORENO ROLDAN,JAIME ANDRES</t>
  </si>
  <si>
    <t>LLANOS FRANCO,ESTEBAN DAVID</t>
  </si>
  <si>
    <t>VICTORIA FRANCO,DANIEL</t>
  </si>
  <si>
    <t>Estas notas tienen 0,5 decimas para estudiantes que así lo pidieron por la semana diagonal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</si>
</sst>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0.0%"/>
  </numFmts>
  <fonts count="26">
    <font>
      <sz val="11"/>
      <color theme="1"/>
      <name val="Calibri"/>
      <family val="2"/>
      <scheme val="minor"/>
    </font>
    <font>
      <b/>
      <i/>
      <sz val="9"/>
      <color rgb="FF000000"/>
      <name val="SansSerif"/>
      <family val="2"/>
    </font>
    <font>
      <sz val="11"/>
      <color rgb="FF000000"/>
      <name val="SansSerif"/>
      <family val="2"/>
    </font>
    <font>
      <sz val="10"/>
      <color rgb="FF000000"/>
      <name val="SansSerif"/>
      <family val="2"/>
    </font>
    <font>
      <sz val="11"/>
      <color theme="1"/>
      <name val="Calibri"/>
      <family val="2"/>
      <scheme val="minor"/>
    </font>
    <font>
      <sz val="10"/>
      <color indexed="8"/>
      <name val="Verdana"/>
      <family val="2"/>
    </font>
    <font>
      <sz val="10"/>
      <color indexed="8"/>
      <name val="Trebuchet MS"/>
      <family val="2"/>
    </font>
    <font>
      <sz val="12"/>
      <color theme="1"/>
      <name val="Calibri"/>
      <family val="2"/>
      <scheme val="minor"/>
    </font>
    <font>
      <b/>
      <sz val="12"/>
      <color theme="1"/>
      <name val="Calibri"/>
      <family val="2"/>
      <scheme val="minor"/>
    </font>
    <font>
      <sz val="12"/>
      <color rgb="FF000000"/>
      <name val="Calibri"/>
      <family val="2"/>
      <scheme val="minor"/>
    </font>
    <font>
      <sz val="10"/>
      <color rgb="FF000000"/>
      <name val="CMR10"/>
    </font>
    <font>
      <i/>
      <sz val="10"/>
      <color rgb="FF000000"/>
      <name val="Verdana"/>
      <family val="2"/>
    </font>
    <font>
      <sz val="10"/>
      <color rgb="FF000000"/>
      <name val="Verdana"/>
      <family val="2"/>
    </font>
    <font>
      <b/>
      <sz val="11"/>
      <color theme="1"/>
      <name val="Calibri"/>
      <family val="2"/>
      <scheme val="minor"/>
    </font>
    <font>
      <sz val="10"/>
      <name val="Verdana"/>
      <family val="2"/>
    </font>
    <font>
      <sz val="8"/>
      <name val="Calibri"/>
      <family val="2"/>
      <scheme val="minor"/>
    </font>
    <font>
      <u/>
      <sz val="11"/>
      <color theme="10"/>
      <name val="Calibri"/>
      <family val="2"/>
      <scheme val="minor"/>
    </font>
    <font>
      <sz val="10"/>
      <color theme="1"/>
      <name val="Calibri"/>
      <family val="2"/>
      <scheme val="minor"/>
    </font>
    <font>
      <b/>
      <sz val="10"/>
      <color indexed="8"/>
      <name val="Verdana"/>
      <family val="2"/>
    </font>
    <font>
      <b/>
      <sz val="10"/>
      <color theme="1"/>
      <name val="Arial"/>
      <family val="2"/>
    </font>
    <font>
      <sz val="10"/>
      <color theme="1"/>
      <name val="Arial"/>
      <family val="2"/>
    </font>
    <font>
      <sz val="9"/>
      <color theme="1"/>
      <name val="Calibri"/>
      <family val="2"/>
      <scheme val="minor"/>
    </font>
    <font>
      <sz val="11"/>
      <color theme="10"/>
      <name val="Calibri"/>
      <family val="2"/>
      <scheme val="minor"/>
    </font>
    <font>
      <b/>
      <sz val="11"/>
      <color theme="0"/>
      <name val="Calibri"/>
      <family val="2"/>
      <scheme val="minor"/>
    </font>
    <font>
      <u/>
      <sz val="10"/>
      <color theme="10"/>
      <name val="Calibri"/>
      <family val="2"/>
      <scheme val="minor"/>
    </font>
    <font>
      <b/>
      <i/>
      <sz val="10"/>
      <color indexed="8"/>
      <name val="Verdana"/>
      <family val="2"/>
    </font>
  </fonts>
  <fills count="24">
    <fill>
      <patternFill patternType="none"/>
    </fill>
    <fill>
      <patternFill patternType="gray125"/>
    </fill>
    <fill>
      <patternFill patternType="none"/>
    </fill>
    <fill>
      <patternFill patternType="none"/>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rgb="FFFF9966"/>
        <bgColor auto="1"/>
      </patternFill>
    </fill>
    <fill>
      <patternFill patternType="solid">
        <fgColor rgb="FFFFFF99"/>
        <bgColor auto="1"/>
      </patternFill>
    </fill>
    <fill>
      <patternFill patternType="solid">
        <fgColor rgb="FF94BD5E"/>
        <bgColor auto="1"/>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rgb="FF00B0F0"/>
        <bgColor indexed="64"/>
      </patternFill>
    </fill>
    <fill>
      <patternFill patternType="solid">
        <fgColor rgb="FFFF0000"/>
        <bgColor indexed="64"/>
      </patternFill>
    </fill>
    <fill>
      <patternFill patternType="solid">
        <fgColor theme="4" tint="0.79998168889431442"/>
        <bgColor theme="4" tint="0.79998168889431442"/>
      </patternFill>
    </fill>
  </fills>
  <borders count="49">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top style="thin">
        <color auto="1"/>
      </top>
      <bottom/>
      <diagonal/>
    </border>
    <border>
      <left/>
      <right style="hair">
        <color indexed="8"/>
      </right>
      <top/>
      <bottom/>
      <diagonal/>
    </border>
    <border>
      <left/>
      <right/>
      <top style="hair">
        <color indexed="8"/>
      </top>
      <bottom/>
      <diagonal/>
    </border>
    <border>
      <left style="hair">
        <color indexed="8"/>
      </left>
      <right/>
      <top/>
      <bottom/>
      <diagonal/>
    </border>
    <border>
      <left/>
      <right style="hair">
        <color indexed="10"/>
      </right>
      <top/>
      <bottom/>
      <diagonal/>
    </border>
    <border>
      <left/>
      <right/>
      <top/>
      <bottom style="hair">
        <color indexed="8"/>
      </bottom>
      <diagonal/>
    </border>
    <border>
      <left style="medium">
        <color indexed="64"/>
      </left>
      <right style="hair">
        <color indexed="8"/>
      </right>
      <top style="medium">
        <color indexed="64"/>
      </top>
      <bottom/>
      <diagonal/>
    </border>
    <border>
      <left/>
      <right/>
      <top style="medium">
        <color indexed="64"/>
      </top>
      <bottom/>
      <diagonal/>
    </border>
    <border>
      <left style="medium">
        <color indexed="64"/>
      </left>
      <right style="hair">
        <color indexed="8"/>
      </right>
      <top/>
      <bottom/>
      <diagonal/>
    </border>
    <border>
      <left style="medium">
        <color indexed="64"/>
      </left>
      <right style="hair">
        <color indexed="8"/>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hair">
        <color indexed="8"/>
      </left>
      <right style="hair">
        <color indexed="8"/>
      </right>
      <top style="hair">
        <color indexed="8"/>
      </top>
      <bottom style="hair">
        <color indexed="8"/>
      </bottom>
      <diagonal/>
    </border>
    <border>
      <left/>
      <right style="hair">
        <color indexed="8"/>
      </right>
      <top style="hair">
        <color indexed="8"/>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auto="1"/>
      </left>
      <right/>
      <top/>
      <bottom/>
      <diagonal/>
    </border>
    <border>
      <left style="thin">
        <color auto="1"/>
      </left>
      <right style="thin">
        <color auto="1"/>
      </right>
      <top/>
      <bottom/>
      <diagonal/>
    </border>
    <border>
      <left/>
      <right style="hair">
        <color rgb="FF000000"/>
      </right>
      <top style="thin">
        <color auto="1"/>
      </top>
      <bottom/>
      <diagonal/>
    </border>
    <border>
      <left style="hair">
        <color rgb="FF000000"/>
      </left>
      <right style="hair">
        <color rgb="FF000000"/>
      </right>
      <top style="thin">
        <color auto="1"/>
      </top>
      <bottom/>
      <diagonal/>
    </border>
    <border>
      <left style="hair">
        <color rgb="FF000000"/>
      </left>
      <right/>
      <top style="thin">
        <color auto="1"/>
      </top>
      <bottom/>
      <diagonal/>
    </border>
    <border>
      <left/>
      <right style="thin">
        <color auto="1"/>
      </right>
      <top style="thin">
        <color auto="1"/>
      </top>
      <bottom/>
      <diagonal/>
    </border>
    <border>
      <left/>
      <right/>
      <top style="thin">
        <color auto="1"/>
      </top>
      <bottom/>
      <diagonal/>
    </border>
    <border>
      <left/>
      <right/>
      <top style="thin">
        <color auto="1"/>
      </top>
      <bottom style="medium">
        <color auto="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indexed="64"/>
      </left>
      <right style="hair">
        <color indexed="8"/>
      </right>
      <top style="thin">
        <color indexed="64"/>
      </top>
      <bottom/>
      <diagonal/>
    </border>
    <border>
      <left style="hair">
        <color indexed="8"/>
      </left>
      <right/>
      <top style="thin">
        <color indexed="64"/>
      </top>
      <bottom/>
      <diagonal/>
    </border>
    <border>
      <left/>
      <right style="hair">
        <color indexed="10"/>
      </right>
      <top style="thin">
        <color indexed="64"/>
      </top>
      <bottom/>
      <diagonal/>
    </border>
    <border>
      <left style="hair">
        <color indexed="10"/>
      </left>
      <right style="thin">
        <color indexed="64"/>
      </right>
      <top style="thin">
        <color indexed="64"/>
      </top>
      <bottom/>
      <diagonal/>
    </border>
    <border>
      <left style="thin">
        <color indexed="64"/>
      </left>
      <right style="hair">
        <color indexed="8"/>
      </right>
      <top/>
      <bottom/>
      <diagonal/>
    </border>
    <border>
      <left style="hair">
        <color indexed="10"/>
      </left>
      <right style="thin">
        <color indexed="64"/>
      </right>
      <top/>
      <bottom/>
      <diagonal/>
    </border>
    <border>
      <left style="thin">
        <color indexed="64"/>
      </left>
      <right style="hair">
        <color indexed="8"/>
      </right>
      <top/>
      <bottom style="thin">
        <color indexed="64"/>
      </bottom>
      <diagonal/>
    </border>
    <border>
      <left style="hair">
        <color indexed="8"/>
      </left>
      <right/>
      <top/>
      <bottom style="thin">
        <color indexed="64"/>
      </bottom>
      <diagonal/>
    </border>
    <border>
      <left/>
      <right style="hair">
        <color indexed="10"/>
      </right>
      <top/>
      <bottom style="thin">
        <color indexed="64"/>
      </bottom>
      <diagonal/>
    </border>
    <border>
      <left style="hair">
        <color indexed="10"/>
      </left>
      <right style="thin">
        <color indexed="64"/>
      </right>
      <top/>
      <bottom style="thin">
        <color indexed="64"/>
      </bottom>
      <diagonal/>
    </border>
    <border>
      <left style="thin">
        <color theme="4"/>
      </left>
      <right/>
      <top style="thin">
        <color theme="4"/>
      </top>
      <bottom style="thin">
        <color theme="4"/>
      </bottom>
      <diagonal/>
    </border>
  </borders>
  <cellStyleXfs count="5">
    <xf numFmtId="0" fontId="0" fillId="0" borderId="0"/>
    <xf numFmtId="9" fontId="4" fillId="0" borderId="0" applyFont="0" applyFill="0" applyBorder="0" applyAlignment="0" applyProtection="0"/>
    <xf numFmtId="0" fontId="7" fillId="3" borderId="1"/>
    <xf numFmtId="43" fontId="4" fillId="0" borderId="0" applyFont="0" applyFill="0" applyBorder="0" applyAlignment="0" applyProtection="0"/>
    <xf numFmtId="0" fontId="16" fillId="0" borderId="0" applyNumberFormat="0" applyFill="0" applyBorder="0" applyAlignment="0" applyProtection="0"/>
  </cellStyleXfs>
  <cellXfs count="372">
    <xf numFmtId="0" fontId="0" fillId="0" borderId="0" xfId="0"/>
    <xf numFmtId="0" fontId="2" fillId="2" borderId="2" xfId="0" applyNumberFormat="1" applyFont="1" applyFill="1" applyBorder="1" applyAlignment="1" applyProtection="1">
      <alignment horizontal="center" vertical="center" wrapText="1"/>
    </xf>
    <xf numFmtId="0" fontId="0" fillId="0" borderId="0" xfId="0" applyAlignment="1">
      <alignment horizontal="center" vertical="center"/>
    </xf>
    <xf numFmtId="49" fontId="5" fillId="4" borderId="4" xfId="0" applyNumberFormat="1" applyFont="1" applyFill="1" applyBorder="1" applyAlignment="1">
      <alignment horizontal="center"/>
    </xf>
    <xf numFmtId="0" fontId="0" fillId="4" borderId="0" xfId="0" applyFill="1" applyAlignment="1">
      <alignment horizontal="center" vertical="center"/>
    </xf>
    <xf numFmtId="49" fontId="5" fillId="0" borderId="5" xfId="0" applyNumberFormat="1" applyFont="1" applyBorder="1" applyAlignment="1">
      <alignment horizontal="right"/>
    </xf>
    <xf numFmtId="1" fontId="5" fillId="0" borderId="7" xfId="0" applyNumberFormat="1" applyFont="1" applyBorder="1" applyAlignment="1">
      <alignment horizontal="center"/>
    </xf>
    <xf numFmtId="1" fontId="5" fillId="0" borderId="1" xfId="0" applyNumberFormat="1" applyFont="1" applyBorder="1" applyAlignment="1">
      <alignment horizontal="center"/>
    </xf>
    <xf numFmtId="1" fontId="5" fillId="0" borderId="8" xfId="0" applyNumberFormat="1" applyFont="1" applyBorder="1" applyAlignment="1">
      <alignment horizontal="center"/>
    </xf>
    <xf numFmtId="49" fontId="5" fillId="0" borderId="10" xfId="0" applyNumberFormat="1" applyFont="1" applyBorder="1" applyAlignment="1">
      <alignment horizontal="right"/>
    </xf>
    <xf numFmtId="2" fontId="5" fillId="0" borderId="11" xfId="0" applyNumberFormat="1" applyFont="1" applyBorder="1" applyAlignment="1">
      <alignment horizontal="center"/>
    </xf>
    <xf numFmtId="49" fontId="5" fillId="0" borderId="12" xfId="0" applyNumberFormat="1" applyFont="1" applyBorder="1" applyAlignment="1">
      <alignment horizontal="right"/>
    </xf>
    <xf numFmtId="49" fontId="5" fillId="0" borderId="13" xfId="0" applyNumberFormat="1" applyFont="1" applyBorder="1" applyAlignment="1">
      <alignment horizontal="right"/>
    </xf>
    <xf numFmtId="1" fontId="5" fillId="0" borderId="14" xfId="0" applyNumberFormat="1" applyFont="1" applyBorder="1" applyAlignment="1">
      <alignment horizontal="center"/>
    </xf>
    <xf numFmtId="0" fontId="2" fillId="0" borderId="2" xfId="0" applyNumberFormat="1" applyFont="1" applyFill="1" applyBorder="1" applyAlignment="1" applyProtection="1">
      <alignment horizontal="center" vertical="center" wrapText="1"/>
    </xf>
    <xf numFmtId="0" fontId="3" fillId="0" borderId="3" xfId="0" applyNumberFormat="1" applyFont="1" applyFill="1" applyBorder="1" applyAlignment="1" applyProtection="1">
      <alignment vertical="center" wrapText="1"/>
    </xf>
    <xf numFmtId="0" fontId="2" fillId="5" borderId="2" xfId="0" applyNumberFormat="1" applyFont="1" applyFill="1" applyBorder="1" applyAlignment="1" applyProtection="1">
      <alignment horizontal="center" vertical="center" wrapText="1"/>
    </xf>
    <xf numFmtId="1" fontId="5" fillId="0" borderId="1" xfId="0" applyNumberFormat="1" applyFont="1" applyBorder="1"/>
    <xf numFmtId="49" fontId="5" fillId="0" borderId="1" xfId="0" applyNumberFormat="1" applyFont="1" applyBorder="1" applyAlignment="1">
      <alignment horizontal="center"/>
    </xf>
    <xf numFmtId="0" fontId="5" fillId="0" borderId="1" xfId="0" applyFont="1" applyBorder="1"/>
    <xf numFmtId="49" fontId="5" fillId="0" borderId="9" xfId="0" applyNumberFormat="1" applyFont="1" applyBorder="1"/>
    <xf numFmtId="1" fontId="5" fillId="0" borderId="9" xfId="0" applyNumberFormat="1" applyFont="1" applyBorder="1"/>
    <xf numFmtId="49" fontId="5" fillId="0" borderId="1" xfId="0" applyNumberFormat="1" applyFont="1" applyBorder="1" applyAlignment="1">
      <alignment horizontal="right"/>
    </xf>
    <xf numFmtId="1" fontId="5" fillId="0" borderId="7" xfId="0" applyNumberFormat="1" applyFont="1" applyBorder="1"/>
    <xf numFmtId="1" fontId="5" fillId="0" borderId="6" xfId="0" applyNumberFormat="1" applyFont="1" applyBorder="1"/>
    <xf numFmtId="0" fontId="5" fillId="0" borderId="9" xfId="0" applyFont="1" applyBorder="1"/>
    <xf numFmtId="49" fontId="5" fillId="0" borderId="19" xfId="0" applyNumberFormat="1" applyFont="1" applyBorder="1" applyAlignment="1">
      <alignment horizontal="right"/>
    </xf>
    <xf numFmtId="0" fontId="5" fillId="0" borderId="7" xfId="0" applyFont="1" applyBorder="1"/>
    <xf numFmtId="0" fontId="7" fillId="3" borderId="15" xfId="2" applyBorder="1"/>
    <xf numFmtId="0" fontId="8" fillId="7" borderId="15" xfId="2" applyFont="1" applyFill="1" applyBorder="1" applyAlignment="1">
      <alignment horizontal="center"/>
    </xf>
    <xf numFmtId="0" fontId="7" fillId="3" borderId="15" xfId="2" applyBorder="1" applyAlignment="1">
      <alignment horizontal="left"/>
    </xf>
    <xf numFmtId="0" fontId="9" fillId="3" borderId="15" xfId="2" applyFont="1" applyBorder="1" applyAlignment="1">
      <alignment horizontal="left"/>
    </xf>
    <xf numFmtId="0" fontId="7" fillId="3" borderId="1" xfId="2"/>
    <xf numFmtId="0" fontId="7" fillId="3" borderId="20" xfId="2" applyBorder="1"/>
    <xf numFmtId="0" fontId="7" fillId="3" borderId="21" xfId="2" applyBorder="1"/>
    <xf numFmtId="0" fontId="7" fillId="3" borderId="22" xfId="2" applyBorder="1"/>
    <xf numFmtId="0" fontId="8" fillId="3" borderId="15" xfId="2" applyFont="1" applyBorder="1" applyAlignment="1">
      <alignment horizontal="center"/>
    </xf>
    <xf numFmtId="0" fontId="7" fillId="8" borderId="15" xfId="2" applyFill="1" applyBorder="1"/>
    <xf numFmtId="165" fontId="0" fillId="3" borderId="24" xfId="0" applyNumberFormat="1" applyFill="1" applyBorder="1" applyAlignment="1">
      <alignment horizontal="center" wrapText="1"/>
    </xf>
    <xf numFmtId="164" fontId="7" fillId="3" borderId="15" xfId="2" applyNumberFormat="1" applyBorder="1"/>
    <xf numFmtId="164" fontId="7" fillId="3" borderId="15" xfId="2" applyNumberFormat="1" applyBorder="1" applyAlignment="1">
      <alignment horizontal="center"/>
    </xf>
    <xf numFmtId="0" fontId="7" fillId="7" borderId="15" xfId="2" applyFill="1" applyBorder="1"/>
    <xf numFmtId="0" fontId="7" fillId="7" borderId="15" xfId="2" applyFill="1" applyBorder="1" applyAlignment="1">
      <alignment horizontal="center"/>
    </xf>
    <xf numFmtId="2" fontId="7" fillId="7" borderId="15" xfId="2" applyNumberFormat="1" applyFill="1" applyBorder="1" applyAlignment="1">
      <alignment horizontal="center"/>
    </xf>
    <xf numFmtId="9" fontId="7" fillId="7" borderId="15" xfId="2" applyNumberFormat="1" applyFill="1" applyBorder="1" applyAlignment="1">
      <alignment horizontal="center"/>
    </xf>
    <xf numFmtId="0" fontId="3" fillId="0" borderId="17" xfId="0" applyNumberFormat="1" applyFont="1" applyFill="1" applyBorder="1" applyAlignment="1" applyProtection="1">
      <alignment vertical="center" wrapText="1"/>
    </xf>
    <xf numFmtId="2" fontId="7" fillId="5" borderId="15" xfId="2" applyNumberFormat="1" applyFill="1" applyBorder="1"/>
    <xf numFmtId="9" fontId="7" fillId="5" borderId="15" xfId="2" applyNumberFormat="1" applyFill="1" applyBorder="1"/>
    <xf numFmtId="0" fontId="2" fillId="0" borderId="16" xfId="0" applyNumberFormat="1" applyFont="1" applyFill="1" applyBorder="1" applyAlignment="1" applyProtection="1">
      <alignment horizontal="center" vertical="center" wrapText="1"/>
    </xf>
    <xf numFmtId="0" fontId="8" fillId="3" borderId="15" xfId="2" applyFont="1" applyBorder="1"/>
    <xf numFmtId="0" fontId="8" fillId="3" borderId="1" xfId="2" applyFont="1"/>
    <xf numFmtId="0" fontId="10" fillId="0" borderId="0" xfId="0" applyFont="1"/>
    <xf numFmtId="0" fontId="8" fillId="5" borderId="15" xfId="2" applyFont="1" applyFill="1" applyBorder="1" applyAlignment="1">
      <alignment horizontal="center"/>
    </xf>
    <xf numFmtId="164" fontId="7" fillId="5" borderId="15" xfId="2" applyNumberFormat="1" applyFill="1" applyBorder="1" applyAlignment="1">
      <alignment horizontal="center"/>
    </xf>
    <xf numFmtId="49" fontId="5" fillId="9" borderId="18" xfId="0" applyNumberFormat="1" applyFont="1" applyFill="1" applyBorder="1"/>
    <xf numFmtId="9" fontId="7" fillId="0" borderId="1" xfId="2" applyNumberFormat="1" applyFill="1" applyBorder="1"/>
    <xf numFmtId="0" fontId="7" fillId="3" borderId="28" xfId="2" applyBorder="1"/>
    <xf numFmtId="9" fontId="7" fillId="8" borderId="28" xfId="2" applyNumberFormat="1" applyFill="1" applyBorder="1"/>
    <xf numFmtId="0" fontId="7" fillId="0" borderId="1" xfId="2" applyFill="1" applyBorder="1"/>
    <xf numFmtId="0" fontId="7" fillId="3" borderId="1" xfId="2" applyBorder="1"/>
    <xf numFmtId="49" fontId="5" fillId="4" borderId="18" xfId="0" applyNumberFormat="1" applyFont="1" applyFill="1" applyBorder="1"/>
    <xf numFmtId="1" fontId="5" fillId="5" borderId="18" xfId="0" applyNumberFormat="1" applyFont="1" applyFill="1" applyBorder="1"/>
    <xf numFmtId="49" fontId="12" fillId="10" borderId="4" xfId="0" applyNumberFormat="1" applyFont="1" applyFill="1" applyBorder="1" applyAlignment="1">
      <alignment horizontal="center" vertical="center"/>
    </xf>
    <xf numFmtId="49" fontId="12" fillId="10" borderId="28" xfId="0" applyNumberFormat="1" applyFont="1" applyFill="1" applyBorder="1" applyAlignment="1">
      <alignment horizontal="center" vertical="center"/>
    </xf>
    <xf numFmtId="1" fontId="12" fillId="10" borderId="29" xfId="0" applyNumberFormat="1" applyFont="1" applyFill="1" applyBorder="1" applyAlignment="1">
      <alignment horizontal="center" vertical="center"/>
    </xf>
    <xf numFmtId="1" fontId="12" fillId="10" borderId="30" xfId="0" applyNumberFormat="1" applyFont="1" applyFill="1" applyBorder="1" applyAlignment="1">
      <alignment horizontal="center" vertical="center"/>
    </xf>
    <xf numFmtId="49" fontId="12" fillId="10" borderId="1" xfId="0" applyNumberFormat="1" applyFont="1" applyFill="1" applyBorder="1" applyAlignment="1">
      <alignment horizontal="center" vertical="center"/>
    </xf>
    <xf numFmtId="164" fontId="12" fillId="10" borderId="30" xfId="0" applyNumberFormat="1" applyFont="1" applyFill="1" applyBorder="1" applyAlignment="1">
      <alignment horizontal="center" vertical="center"/>
    </xf>
    <xf numFmtId="1" fontId="12" fillId="10" borderId="20" xfId="0" applyNumberFormat="1" applyFont="1" applyFill="1" applyBorder="1" applyAlignment="1">
      <alignment vertical="center"/>
    </xf>
    <xf numFmtId="1" fontId="12" fillId="10" borderId="24" xfId="0" applyNumberFormat="1" applyFont="1" applyFill="1" applyBorder="1" applyAlignment="1">
      <alignment horizontal="center" vertical="center"/>
    </xf>
    <xf numFmtId="1" fontId="12" fillId="10" borderId="21" xfId="0" applyNumberFormat="1" applyFont="1" applyFill="1" applyBorder="1" applyAlignment="1">
      <alignment horizontal="center" vertical="center"/>
    </xf>
    <xf numFmtId="164" fontId="12" fillId="10" borderId="24" xfId="0" applyNumberFormat="1" applyFont="1" applyFill="1" applyBorder="1" applyAlignment="1">
      <alignment horizontal="center" vertical="center"/>
    </xf>
    <xf numFmtId="49" fontId="12" fillId="11" borderId="20" xfId="0" applyNumberFormat="1" applyFont="1" applyFill="1" applyBorder="1" applyAlignment="1">
      <alignment vertical="center" wrapText="1"/>
    </xf>
    <xf numFmtId="166" fontId="12" fillId="11" borderId="24" xfId="0" applyNumberFormat="1" applyFont="1" applyFill="1" applyBorder="1" applyAlignment="1">
      <alignment horizontal="center" vertical="center"/>
    </xf>
    <xf numFmtId="49" fontId="12" fillId="11" borderId="21" xfId="0" applyNumberFormat="1" applyFont="1" applyFill="1" applyBorder="1" applyAlignment="1">
      <alignment horizontal="center" vertical="center"/>
    </xf>
    <xf numFmtId="1" fontId="12" fillId="11" borderId="21" xfId="0" applyNumberFormat="1" applyFont="1" applyFill="1" applyBorder="1" applyAlignment="1">
      <alignment horizontal="center" vertical="center"/>
    </xf>
    <xf numFmtId="0" fontId="12" fillId="11" borderId="21" xfId="0" applyFont="1" applyFill="1" applyBorder="1" applyAlignment="1">
      <alignment horizontal="center" vertical="center"/>
    </xf>
    <xf numFmtId="164" fontId="12" fillId="11" borderId="24" xfId="0" applyNumberFormat="1" applyFont="1" applyFill="1" applyBorder="1" applyAlignment="1">
      <alignment horizontal="center" vertical="center"/>
    </xf>
    <xf numFmtId="0" fontId="12" fillId="3" borderId="1" xfId="0" applyFont="1" applyFill="1" applyBorder="1" applyAlignment="1">
      <alignment vertical="center"/>
    </xf>
    <xf numFmtId="1" fontId="12" fillId="3" borderId="1" xfId="0" applyNumberFormat="1" applyFont="1" applyFill="1" applyBorder="1" applyAlignment="1">
      <alignment horizontal="right" vertical="center"/>
    </xf>
    <xf numFmtId="164" fontId="12" fillId="12" borderId="15" xfId="0" applyNumberFormat="1" applyFont="1" applyFill="1" applyBorder="1" applyAlignment="1">
      <alignment horizontal="center" vertical="center"/>
    </xf>
    <xf numFmtId="1" fontId="12" fillId="10" borderId="29" xfId="0" applyNumberFormat="1" applyFont="1" applyFill="1" applyBorder="1" applyAlignment="1">
      <alignment vertical="center"/>
    </xf>
    <xf numFmtId="1" fontId="12" fillId="10" borderId="1" xfId="0" applyNumberFormat="1" applyFont="1" applyFill="1" applyBorder="1" applyAlignment="1">
      <alignment horizontal="center" vertical="center"/>
    </xf>
    <xf numFmtId="49" fontId="12" fillId="11" borderId="28" xfId="0" applyNumberFormat="1" applyFont="1" applyFill="1" applyBorder="1" applyAlignment="1">
      <alignment vertical="center"/>
    </xf>
    <xf numFmtId="9" fontId="12" fillId="11" borderId="34" xfId="0" applyNumberFormat="1" applyFont="1" applyFill="1" applyBorder="1" applyAlignment="1">
      <alignment horizontal="center" vertical="center"/>
    </xf>
    <xf numFmtId="1" fontId="12" fillId="11" borderId="35" xfId="0" applyNumberFormat="1" applyFont="1" applyFill="1" applyBorder="1" applyAlignment="1">
      <alignment horizontal="center" vertical="center"/>
    </xf>
    <xf numFmtId="0" fontId="12" fillId="11" borderId="35" xfId="0" applyFont="1" applyFill="1" applyBorder="1" applyAlignment="1">
      <alignment horizontal="center" vertical="center"/>
    </xf>
    <xf numFmtId="49" fontId="12" fillId="11" borderId="35" xfId="0" applyNumberFormat="1" applyFont="1" applyFill="1" applyBorder="1" applyAlignment="1">
      <alignment horizontal="center" vertical="center"/>
    </xf>
    <xf numFmtId="164" fontId="12" fillId="11" borderId="28" xfId="0" applyNumberFormat="1" applyFont="1" applyFill="1" applyBorder="1" applyAlignment="1">
      <alignment horizontal="center" vertical="center"/>
    </xf>
    <xf numFmtId="49" fontId="12" fillId="11" borderId="30" xfId="0" applyNumberFormat="1" applyFont="1" applyFill="1" applyBorder="1" applyAlignment="1">
      <alignment vertical="center"/>
    </xf>
    <xf numFmtId="9" fontId="12" fillId="11" borderId="23" xfId="0" applyNumberFormat="1" applyFont="1" applyFill="1" applyBorder="1" applyAlignment="1">
      <alignment horizontal="center" vertical="center"/>
    </xf>
    <xf numFmtId="1" fontId="12" fillId="11" borderId="1" xfId="0" applyNumberFormat="1" applyFont="1" applyFill="1" applyBorder="1" applyAlignment="1">
      <alignment horizontal="center" vertical="center"/>
    </xf>
    <xf numFmtId="0" fontId="12" fillId="11" borderId="1" xfId="0" applyFont="1" applyFill="1" applyBorder="1" applyAlignment="1">
      <alignment horizontal="center" vertical="center"/>
    </xf>
    <xf numFmtId="49" fontId="12" fillId="11" borderId="1" xfId="0" applyNumberFormat="1" applyFont="1" applyFill="1" applyBorder="1" applyAlignment="1">
      <alignment horizontal="center" vertical="center"/>
    </xf>
    <xf numFmtId="164" fontId="12" fillId="11" borderId="30" xfId="0" applyNumberFormat="1" applyFont="1" applyFill="1" applyBorder="1" applyAlignment="1">
      <alignment horizontal="center" vertical="center"/>
    </xf>
    <xf numFmtId="49" fontId="12" fillId="11" borderId="24" xfId="0" applyNumberFormat="1" applyFont="1" applyFill="1" applyBorder="1" applyAlignment="1">
      <alignment vertical="center"/>
    </xf>
    <xf numFmtId="9" fontId="12" fillId="11" borderId="22" xfId="0" applyNumberFormat="1" applyFont="1" applyFill="1" applyBorder="1" applyAlignment="1">
      <alignment horizontal="center" vertical="center"/>
    </xf>
    <xf numFmtId="164" fontId="12" fillId="12" borderId="24" xfId="0" applyNumberFormat="1" applyFont="1" applyFill="1" applyBorder="1" applyAlignment="1">
      <alignment horizontal="center" vertical="center"/>
    </xf>
    <xf numFmtId="49" fontId="12" fillId="11" borderId="4" xfId="0" applyNumberFormat="1" applyFont="1" applyFill="1" applyBorder="1" applyAlignment="1">
      <alignment vertical="center"/>
    </xf>
    <xf numFmtId="9" fontId="12" fillId="11" borderId="28" xfId="0" applyNumberFormat="1" applyFont="1" applyFill="1" applyBorder="1" applyAlignment="1">
      <alignment horizontal="center" vertical="center"/>
    </xf>
    <xf numFmtId="49" fontId="12" fillId="11" borderId="20" xfId="0" applyNumberFormat="1" applyFont="1" applyFill="1" applyBorder="1" applyAlignment="1">
      <alignment vertical="center"/>
    </xf>
    <xf numFmtId="9" fontId="12" fillId="11" borderId="24" xfId="0" applyNumberFormat="1" applyFont="1" applyFill="1" applyBorder="1" applyAlignment="1">
      <alignment horizontal="center" vertical="center"/>
    </xf>
    <xf numFmtId="49" fontId="12" fillId="11" borderId="20" xfId="0" applyNumberFormat="1" applyFont="1" applyFill="1" applyBorder="1" applyAlignment="1">
      <alignment wrapText="1"/>
    </xf>
    <xf numFmtId="9" fontId="12" fillId="11" borderId="24" xfId="0" applyNumberFormat="1" applyFont="1" applyFill="1" applyBorder="1" applyAlignment="1">
      <alignment horizontal="center" wrapText="1"/>
    </xf>
    <xf numFmtId="49" fontId="12" fillId="11" borderId="21" xfId="0" applyNumberFormat="1" applyFont="1" applyFill="1" applyBorder="1" applyAlignment="1">
      <alignment horizontal="center" wrapText="1"/>
    </xf>
    <xf numFmtId="1" fontId="12" fillId="11" borderId="21" xfId="0" applyNumberFormat="1" applyFont="1" applyFill="1" applyBorder="1" applyAlignment="1">
      <alignment horizontal="center"/>
    </xf>
    <xf numFmtId="49" fontId="12" fillId="11" borderId="21" xfId="0" applyNumberFormat="1" applyFont="1" applyFill="1" applyBorder="1" applyAlignment="1">
      <alignment horizontal="center"/>
    </xf>
    <xf numFmtId="0" fontId="12" fillId="11" borderId="21" xfId="0" applyFont="1" applyFill="1" applyBorder="1" applyAlignment="1">
      <alignment horizontal="center"/>
    </xf>
    <xf numFmtId="164" fontId="12" fillId="11" borderId="24" xfId="0" applyNumberFormat="1" applyFont="1" applyFill="1" applyBorder="1" applyAlignment="1">
      <alignment horizontal="center"/>
    </xf>
    <xf numFmtId="0" fontId="12" fillId="3" borderId="1" xfId="0" applyFont="1" applyFill="1" applyBorder="1"/>
    <xf numFmtId="1" fontId="12" fillId="3" borderId="1" xfId="0" applyNumberFormat="1" applyFont="1" applyFill="1" applyBorder="1" applyAlignment="1">
      <alignment horizontal="right"/>
    </xf>
    <xf numFmtId="164" fontId="12" fillId="12" borderId="15" xfId="0" applyNumberFormat="1" applyFont="1" applyFill="1" applyBorder="1" applyAlignment="1">
      <alignment horizontal="center"/>
    </xf>
    <xf numFmtId="49" fontId="12" fillId="11" borderId="4" xfId="0" applyNumberFormat="1" applyFont="1" applyFill="1" applyBorder="1" applyAlignment="1">
      <alignment wrapText="1"/>
    </xf>
    <xf numFmtId="9" fontId="12" fillId="11" borderId="28" xfId="0" applyNumberFormat="1" applyFont="1" applyFill="1" applyBorder="1" applyAlignment="1">
      <alignment horizontal="center" wrapText="1"/>
    </xf>
    <xf numFmtId="1" fontId="12" fillId="11" borderId="35" xfId="0" applyNumberFormat="1" applyFont="1" applyFill="1" applyBorder="1" applyAlignment="1">
      <alignment horizontal="center" wrapText="1"/>
    </xf>
    <xf numFmtId="1" fontId="12" fillId="11" borderId="35" xfId="0" applyNumberFormat="1" applyFont="1" applyFill="1" applyBorder="1" applyAlignment="1">
      <alignment horizontal="center"/>
    </xf>
    <xf numFmtId="0" fontId="12" fillId="11" borderId="35" xfId="0" applyFont="1" applyFill="1" applyBorder="1" applyAlignment="1">
      <alignment horizontal="center"/>
    </xf>
    <xf numFmtId="49" fontId="12" fillId="11" borderId="35" xfId="0" applyNumberFormat="1" applyFont="1" applyFill="1" applyBorder="1" applyAlignment="1">
      <alignment horizontal="center"/>
    </xf>
    <xf numFmtId="164" fontId="12" fillId="11" borderId="28" xfId="0" applyNumberFormat="1" applyFont="1" applyFill="1" applyBorder="1" applyAlignment="1">
      <alignment horizontal="center"/>
    </xf>
    <xf numFmtId="49" fontId="12" fillId="11" borderId="29" xfId="0" applyNumberFormat="1" applyFont="1" applyFill="1" applyBorder="1" applyAlignment="1">
      <alignment wrapText="1"/>
    </xf>
    <xf numFmtId="9" fontId="12" fillId="11" borderId="30" xfId="0" applyNumberFormat="1" applyFont="1" applyFill="1" applyBorder="1" applyAlignment="1">
      <alignment horizontal="center" wrapText="1"/>
    </xf>
    <xf numFmtId="1" fontId="12" fillId="11" borderId="1" xfId="0" applyNumberFormat="1" applyFont="1" applyFill="1" applyBorder="1" applyAlignment="1">
      <alignment horizontal="center" wrapText="1"/>
    </xf>
    <xf numFmtId="1" fontId="12" fillId="11" borderId="1" xfId="0" applyNumberFormat="1" applyFont="1" applyFill="1" applyBorder="1" applyAlignment="1">
      <alignment horizontal="center"/>
    </xf>
    <xf numFmtId="0" fontId="12" fillId="11" borderId="1" xfId="0" applyFont="1" applyFill="1" applyBorder="1" applyAlignment="1">
      <alignment horizontal="center"/>
    </xf>
    <xf numFmtId="49" fontId="12" fillId="11" borderId="1" xfId="0" applyNumberFormat="1" applyFont="1" applyFill="1" applyBorder="1" applyAlignment="1">
      <alignment horizontal="center"/>
    </xf>
    <xf numFmtId="164" fontId="12" fillId="11" borderId="30" xfId="0" applyNumberFormat="1" applyFont="1" applyFill="1" applyBorder="1" applyAlignment="1">
      <alignment horizontal="center"/>
    </xf>
    <xf numFmtId="1" fontId="12" fillId="11" borderId="21" xfId="0" applyNumberFormat="1" applyFont="1" applyFill="1" applyBorder="1" applyAlignment="1">
      <alignment horizontal="center" wrapText="1"/>
    </xf>
    <xf numFmtId="164" fontId="12" fillId="12" borderId="24" xfId="0" applyNumberFormat="1" applyFont="1" applyFill="1" applyBorder="1" applyAlignment="1">
      <alignment horizontal="center"/>
    </xf>
    <xf numFmtId="164" fontId="12" fillId="11" borderId="35" xfId="0" applyNumberFormat="1" applyFont="1" applyFill="1" applyBorder="1" applyAlignment="1">
      <alignment horizontal="center" wrapText="1"/>
    </xf>
    <xf numFmtId="164" fontId="12" fillId="11" borderId="21" xfId="0" applyNumberFormat="1" applyFont="1" applyFill="1" applyBorder="1" applyAlignment="1">
      <alignment horizontal="center" wrapText="1"/>
    </xf>
    <xf numFmtId="9" fontId="12" fillId="11" borderId="24" xfId="0" applyNumberFormat="1" applyFont="1" applyFill="1" applyBorder="1" applyAlignment="1">
      <alignment horizontal="center" vertical="center" wrapText="1"/>
    </xf>
    <xf numFmtId="9" fontId="12" fillId="11" borderId="28" xfId="0" applyNumberFormat="1" applyFont="1" applyFill="1" applyBorder="1" applyAlignment="1">
      <alignment horizontal="center" vertical="center" wrapText="1"/>
    </xf>
    <xf numFmtId="49" fontId="12" fillId="11" borderId="29" xfId="0" applyNumberFormat="1" applyFont="1" applyFill="1" applyBorder="1"/>
    <xf numFmtId="9" fontId="12" fillId="11" borderId="30" xfId="0" applyNumberFormat="1" applyFont="1" applyFill="1" applyBorder="1" applyAlignment="1">
      <alignment horizontal="center" vertical="center" wrapText="1"/>
    </xf>
    <xf numFmtId="49" fontId="12" fillId="10" borderId="4" xfId="0" applyNumberFormat="1" applyFont="1" applyFill="1" applyBorder="1" applyAlignment="1">
      <alignment horizontal="center" wrapText="1"/>
    </xf>
    <xf numFmtId="49" fontId="12" fillId="10" borderId="28" xfId="0" applyNumberFormat="1" applyFont="1" applyFill="1" applyBorder="1" applyAlignment="1">
      <alignment horizontal="center" wrapText="1"/>
    </xf>
    <xf numFmtId="49" fontId="12" fillId="10" borderId="28" xfId="0" applyNumberFormat="1" applyFont="1" applyFill="1" applyBorder="1" applyAlignment="1">
      <alignment horizontal="center"/>
    </xf>
    <xf numFmtId="1" fontId="12" fillId="10" borderId="29" xfId="0" applyNumberFormat="1" applyFont="1" applyFill="1" applyBorder="1" applyAlignment="1">
      <alignment horizontal="center" wrapText="1"/>
    </xf>
    <xf numFmtId="1" fontId="12" fillId="10" borderId="30" xfId="0" applyNumberFormat="1" applyFont="1" applyFill="1" applyBorder="1" applyAlignment="1">
      <alignment horizontal="center" wrapText="1"/>
    </xf>
    <xf numFmtId="49" fontId="12" fillId="10" borderId="1" xfId="0" applyNumberFormat="1" applyFont="1" applyFill="1" applyBorder="1" applyAlignment="1">
      <alignment horizontal="center" wrapText="1"/>
    </xf>
    <xf numFmtId="49" fontId="12" fillId="10" borderId="1" xfId="0" applyNumberFormat="1" applyFont="1" applyFill="1" applyBorder="1" applyAlignment="1">
      <alignment horizontal="center"/>
    </xf>
    <xf numFmtId="164" fontId="12" fillId="10" borderId="30" xfId="0" applyNumberFormat="1" applyFont="1" applyFill="1" applyBorder="1" applyAlignment="1">
      <alignment horizontal="center"/>
    </xf>
    <xf numFmtId="1" fontId="12" fillId="10" borderId="29" xfId="0" applyNumberFormat="1" applyFont="1" applyFill="1" applyBorder="1" applyAlignment="1">
      <alignment wrapText="1"/>
    </xf>
    <xf numFmtId="1" fontId="12" fillId="10" borderId="1" xfId="0" applyNumberFormat="1" applyFont="1" applyFill="1" applyBorder="1" applyAlignment="1">
      <alignment horizontal="center" wrapText="1"/>
    </xf>
    <xf numFmtId="1" fontId="12" fillId="10" borderId="1" xfId="0" applyNumberFormat="1" applyFont="1" applyFill="1" applyBorder="1" applyAlignment="1">
      <alignment horizontal="center"/>
    </xf>
    <xf numFmtId="49" fontId="12" fillId="11" borderId="25" xfId="0" applyNumberFormat="1" applyFont="1" applyFill="1" applyBorder="1" applyAlignment="1">
      <alignment wrapText="1"/>
    </xf>
    <xf numFmtId="9" fontId="12" fillId="11" borderId="15" xfId="0" applyNumberFormat="1" applyFont="1" applyFill="1" applyBorder="1" applyAlignment="1">
      <alignment horizontal="center" vertical="center" wrapText="1"/>
    </xf>
    <xf numFmtId="1" fontId="12" fillId="11" borderId="26" xfId="0" applyNumberFormat="1" applyFont="1" applyFill="1" applyBorder="1" applyAlignment="1">
      <alignment horizontal="center" wrapText="1"/>
    </xf>
    <xf numFmtId="1" fontId="12" fillId="11" borderId="26" xfId="0" applyNumberFormat="1" applyFont="1" applyFill="1" applyBorder="1" applyAlignment="1">
      <alignment horizontal="center"/>
    </xf>
    <xf numFmtId="0" fontId="12" fillId="11" borderId="26" xfId="0" applyFont="1" applyFill="1" applyBorder="1" applyAlignment="1">
      <alignment horizontal="center"/>
    </xf>
    <xf numFmtId="49" fontId="12" fillId="11" borderId="26" xfId="0" applyNumberFormat="1" applyFont="1" applyFill="1" applyBorder="1" applyAlignment="1">
      <alignment horizontal="center"/>
    </xf>
    <xf numFmtId="1" fontId="12" fillId="11" borderId="27" xfId="0" applyNumberFormat="1" applyFont="1" applyFill="1" applyBorder="1" applyAlignment="1">
      <alignment horizontal="center"/>
    </xf>
    <xf numFmtId="164" fontId="12" fillId="11" borderId="15" xfId="0" applyNumberFormat="1" applyFont="1" applyFill="1" applyBorder="1" applyAlignment="1">
      <alignment horizontal="center" vertical="center"/>
    </xf>
    <xf numFmtId="49" fontId="12" fillId="11" borderId="20" xfId="0" applyNumberFormat="1" applyFont="1" applyFill="1" applyBorder="1"/>
    <xf numFmtId="0" fontId="0" fillId="0" borderId="0" xfId="0" applyAlignment="1">
      <alignment wrapText="1"/>
    </xf>
    <xf numFmtId="9" fontId="12" fillId="13" borderId="1" xfId="0" applyNumberFormat="1" applyFont="1" applyFill="1" applyBorder="1" applyAlignment="1">
      <alignment horizontal="center" vertical="center" wrapText="1"/>
    </xf>
    <xf numFmtId="1" fontId="12" fillId="3" borderId="1" xfId="0" applyNumberFormat="1" applyFont="1" applyFill="1" applyBorder="1" applyAlignment="1">
      <alignment horizontal="center" vertical="center"/>
    </xf>
    <xf numFmtId="1" fontId="12" fillId="5" borderId="1" xfId="0" applyNumberFormat="1" applyFont="1" applyFill="1" applyBorder="1" applyAlignment="1">
      <alignment horizontal="center" vertical="center" wrapText="1"/>
    </xf>
    <xf numFmtId="1" fontId="12" fillId="3" borderId="1" xfId="0" applyNumberFormat="1" applyFont="1" applyFill="1" applyBorder="1" applyAlignment="1">
      <alignment horizontal="center" vertical="center" wrapText="1"/>
    </xf>
    <xf numFmtId="0" fontId="0" fillId="5" borderId="1" xfId="0" applyFill="1" applyBorder="1" applyAlignment="1">
      <alignment horizontal="center" vertical="center"/>
    </xf>
    <xf numFmtId="166" fontId="6" fillId="5" borderId="18" xfId="1" applyNumberFormat="1" applyFont="1" applyFill="1" applyBorder="1"/>
    <xf numFmtId="0" fontId="0" fillId="0" borderId="0" xfId="0" applyAlignment="1">
      <alignment horizontal="center"/>
    </xf>
    <xf numFmtId="0" fontId="0" fillId="0" borderId="0" xfId="0" applyNumberFormat="1" applyAlignment="1">
      <alignment horizontal="center" vertical="center"/>
    </xf>
    <xf numFmtId="166" fontId="12" fillId="13" borderId="1" xfId="0" applyNumberFormat="1" applyFont="1" applyFill="1" applyBorder="1" applyAlignment="1">
      <alignment horizontal="center" vertical="center" wrapText="1"/>
    </xf>
    <xf numFmtId="0" fontId="0" fillId="0" borderId="0" xfId="0" applyAlignment="1">
      <alignment horizontal="center" vertical="center" wrapText="1"/>
    </xf>
    <xf numFmtId="1" fontId="12" fillId="14" borderId="1" xfId="0" applyNumberFormat="1" applyFont="1" applyFill="1" applyBorder="1" applyAlignment="1">
      <alignment horizontal="center" vertical="center" wrapText="1"/>
    </xf>
    <xf numFmtId="1" fontId="12" fillId="0" borderId="1" xfId="0" applyNumberFormat="1" applyFont="1" applyFill="1" applyBorder="1" applyAlignment="1">
      <alignment horizontal="center" vertical="center"/>
    </xf>
    <xf numFmtId="1" fontId="12" fillId="17" borderId="1" xfId="0" applyNumberFormat="1" applyFont="1" applyFill="1" applyBorder="1" applyAlignment="1">
      <alignment horizontal="center" vertical="center" wrapText="1"/>
    </xf>
    <xf numFmtId="1" fontId="12" fillId="0" borderId="1" xfId="0" applyNumberFormat="1" applyFont="1" applyFill="1" applyBorder="1" applyAlignment="1">
      <alignment horizontal="center" vertical="center" wrapText="1"/>
    </xf>
    <xf numFmtId="0" fontId="1" fillId="6" borderId="1" xfId="0" applyNumberFormat="1" applyFont="1" applyFill="1" applyBorder="1" applyAlignment="1" applyProtection="1">
      <alignment horizontal="center" vertical="center" wrapText="1"/>
    </xf>
    <xf numFmtId="0" fontId="0" fillId="0" borderId="1" xfId="0" applyBorder="1" applyAlignment="1">
      <alignment horizontal="center" vertical="center"/>
    </xf>
    <xf numFmtId="0" fontId="0" fillId="0" borderId="1" xfId="0" applyNumberFormat="1" applyFill="1" applyBorder="1" applyAlignment="1">
      <alignment horizontal="center" vertical="center"/>
    </xf>
    <xf numFmtId="0" fontId="0" fillId="0" borderId="1" xfId="0" applyNumberFormat="1" applyFill="1" applyBorder="1" applyAlignment="1">
      <alignment horizontal="center" vertical="center" wrapText="1"/>
    </xf>
    <xf numFmtId="0" fontId="0" fillId="0" borderId="1" xfId="1" applyNumberFormat="1" applyFont="1" applyFill="1" applyBorder="1" applyAlignment="1">
      <alignment horizontal="center" vertical="center"/>
    </xf>
    <xf numFmtId="9" fontId="12" fillId="0" borderId="1" xfId="0" applyNumberFormat="1" applyFont="1" applyFill="1" applyBorder="1" applyAlignment="1">
      <alignment horizontal="center" vertical="center" wrapText="1"/>
    </xf>
    <xf numFmtId="49" fontId="12" fillId="0" borderId="1" xfId="0" applyNumberFormat="1" applyFont="1" applyFill="1" applyBorder="1" applyAlignment="1">
      <alignment horizontal="center" vertical="center" wrapText="1"/>
    </xf>
    <xf numFmtId="49" fontId="12" fillId="0" borderId="1" xfId="0" applyNumberFormat="1" applyFont="1" applyFill="1" applyBorder="1" applyAlignment="1">
      <alignment horizontal="center" vertical="center"/>
    </xf>
    <xf numFmtId="164" fontId="12" fillId="0" borderId="1" xfId="0" applyNumberFormat="1" applyFont="1" applyFill="1" applyBorder="1" applyAlignment="1">
      <alignment horizontal="center" vertical="center"/>
    </xf>
    <xf numFmtId="1" fontId="12" fillId="0" borderId="1" xfId="0" applyNumberFormat="1" applyFont="1" applyFill="1" applyBorder="1" applyAlignment="1">
      <alignment vertical="center" wrapText="1"/>
    </xf>
    <xf numFmtId="166" fontId="12" fillId="0" borderId="1" xfId="0" applyNumberFormat="1" applyFont="1" applyFill="1" applyBorder="1" applyAlignment="1">
      <alignment horizontal="center" vertical="center" wrapText="1"/>
    </xf>
    <xf numFmtId="0" fontId="0" fillId="0" borderId="1" xfId="0" applyFill="1" applyBorder="1" applyAlignment="1">
      <alignment horizontal="center" vertical="center"/>
    </xf>
    <xf numFmtId="9" fontId="0" fillId="0" borderId="0" xfId="0" applyNumberFormat="1" applyAlignment="1">
      <alignment horizontal="center" vertical="center"/>
    </xf>
    <xf numFmtId="166" fontId="0" fillId="0" borderId="0" xfId="0" applyNumberFormat="1" applyAlignment="1">
      <alignment horizontal="center" vertical="center" wrapText="1"/>
    </xf>
    <xf numFmtId="49" fontId="12" fillId="0" borderId="1" xfId="0" applyNumberFormat="1" applyFont="1" applyFill="1" applyBorder="1" applyAlignment="1">
      <alignment vertical="center" wrapText="1"/>
    </xf>
    <xf numFmtId="0" fontId="12" fillId="0" borderId="1" xfId="0" applyFont="1" applyFill="1" applyBorder="1" applyAlignment="1">
      <alignment horizontal="center" vertical="center" wrapText="1"/>
    </xf>
    <xf numFmtId="49" fontId="11" fillId="0" borderId="1" xfId="0" applyNumberFormat="1" applyFont="1" applyFill="1" applyBorder="1" applyAlignment="1">
      <alignment vertical="center" wrapText="1"/>
    </xf>
    <xf numFmtId="9" fontId="0" fillId="19" borderId="0" xfId="0" applyNumberFormat="1" applyFill="1" applyAlignment="1">
      <alignment horizontal="center" vertical="center"/>
    </xf>
    <xf numFmtId="9" fontId="0" fillId="18" borderId="0" xfId="0" applyNumberFormat="1" applyFill="1" applyAlignment="1">
      <alignment horizontal="center" vertical="center" wrapText="1"/>
    </xf>
    <xf numFmtId="0" fontId="0" fillId="0" borderId="1" xfId="0" applyBorder="1" applyAlignment="1">
      <alignment horizontal="center" vertical="center" wrapText="1"/>
    </xf>
    <xf numFmtId="0" fontId="0" fillId="0" borderId="1" xfId="0" applyNumberFormat="1" applyBorder="1" applyAlignment="1">
      <alignment horizontal="center" vertical="center" wrapText="1"/>
    </xf>
    <xf numFmtId="49" fontId="12" fillId="13" borderId="1" xfId="0" applyNumberFormat="1" applyFont="1" applyFill="1" applyBorder="1" applyAlignment="1">
      <alignment horizontal="center" vertical="center" wrapText="1"/>
    </xf>
    <xf numFmtId="0" fontId="0" fillId="5" borderId="1" xfId="0" applyNumberFormat="1" applyFill="1" applyBorder="1" applyAlignment="1">
      <alignment horizontal="center" vertical="center" wrapText="1"/>
    </xf>
    <xf numFmtId="0" fontId="3" fillId="5" borderId="17" xfId="0" applyNumberFormat="1" applyFont="1" applyFill="1" applyBorder="1" applyAlignment="1" applyProtection="1">
      <alignment horizontal="center" vertical="center" wrapText="1"/>
    </xf>
    <xf numFmtId="0" fontId="12" fillId="3" borderId="1" xfId="0" applyFont="1" applyFill="1" applyBorder="1" applyAlignment="1">
      <alignment horizontal="center" vertical="center" wrapText="1"/>
    </xf>
    <xf numFmtId="0" fontId="12" fillId="3" borderId="1" xfId="0" applyFont="1" applyFill="1" applyBorder="1" applyAlignment="1">
      <alignment horizontal="center" vertical="center"/>
    </xf>
    <xf numFmtId="0" fontId="3" fillId="5" borderId="3" xfId="0" applyNumberFormat="1" applyFont="1" applyFill="1" applyBorder="1" applyAlignment="1" applyProtection="1">
      <alignment horizontal="center" vertical="center" wrapText="1"/>
    </xf>
    <xf numFmtId="0" fontId="12" fillId="0" borderId="1" xfId="0" applyFont="1" applyFill="1" applyBorder="1" applyAlignment="1">
      <alignment horizontal="center" vertical="center"/>
    </xf>
    <xf numFmtId="49" fontId="11" fillId="0" borderId="1" xfId="0" applyNumberFormat="1" applyFont="1" applyFill="1" applyBorder="1" applyAlignment="1">
      <alignment horizontal="center" vertical="center" wrapText="1"/>
    </xf>
    <xf numFmtId="43" fontId="11" fillId="0" borderId="1" xfId="3" applyFont="1" applyFill="1" applyBorder="1" applyAlignment="1">
      <alignment horizontal="center" vertical="center" wrapText="1"/>
    </xf>
    <xf numFmtId="1" fontId="11" fillId="0" borderId="1" xfId="1" applyNumberFormat="1" applyFont="1" applyFill="1" applyBorder="1" applyAlignment="1">
      <alignment horizontal="center" vertical="center" wrapText="1"/>
    </xf>
    <xf numFmtId="0" fontId="0" fillId="0" borderId="1" xfId="0" applyFill="1" applyBorder="1" applyAlignment="1">
      <alignment horizontal="center" vertical="center" wrapText="1"/>
    </xf>
    <xf numFmtId="0" fontId="3" fillId="5" borderId="16" xfId="0" applyNumberFormat="1" applyFont="1" applyFill="1" applyBorder="1" applyAlignment="1" applyProtection="1">
      <alignment horizontal="center" vertical="center" wrapText="1"/>
    </xf>
    <xf numFmtId="0" fontId="17" fillId="0" borderId="0" xfId="0" applyFont="1" applyAlignment="1">
      <alignment horizontal="center" vertical="center"/>
    </xf>
    <xf numFmtId="0" fontId="17" fillId="0" borderId="1" xfId="0" applyNumberFormat="1" applyFont="1" applyBorder="1" applyAlignment="1">
      <alignment horizontal="center" vertical="center"/>
    </xf>
    <xf numFmtId="49" fontId="12" fillId="3" borderId="1" xfId="0" applyNumberFormat="1" applyFont="1" applyFill="1" applyBorder="1" applyAlignment="1">
      <alignment horizontal="center" vertical="center" wrapText="1"/>
    </xf>
    <xf numFmtId="0" fontId="0" fillId="5" borderId="1" xfId="0" applyNumberFormat="1" applyFill="1" applyBorder="1" applyAlignment="1">
      <alignment horizontal="center" vertical="center"/>
    </xf>
    <xf numFmtId="0" fontId="17" fillId="5" borderId="1" xfId="0" applyNumberFormat="1" applyFont="1" applyFill="1" applyBorder="1" applyAlignment="1">
      <alignment horizontal="center" vertical="center"/>
    </xf>
    <xf numFmtId="0" fontId="0" fillId="5" borderId="1" xfId="1" applyNumberFormat="1" applyFont="1" applyFill="1" applyBorder="1" applyAlignment="1">
      <alignment horizontal="center" vertical="center"/>
    </xf>
    <xf numFmtId="1" fontId="14" fillId="0" borderId="1" xfId="0" applyNumberFormat="1" applyFont="1" applyFill="1" applyBorder="1" applyAlignment="1">
      <alignment vertical="center" wrapText="1"/>
    </xf>
    <xf numFmtId="0" fontId="0" fillId="5" borderId="1" xfId="0" applyFill="1" applyBorder="1" applyAlignment="1">
      <alignment horizontal="center" vertical="center" wrapText="1"/>
    </xf>
    <xf numFmtId="0" fontId="12" fillId="5" borderId="1" xfId="0" applyFont="1" applyFill="1" applyBorder="1" applyAlignment="1">
      <alignment horizontal="center" vertical="center" wrapText="1"/>
    </xf>
    <xf numFmtId="0" fontId="0" fillId="13" borderId="1" xfId="0" applyFill="1" applyBorder="1" applyAlignment="1">
      <alignment horizontal="center" vertical="center" wrapText="1"/>
    </xf>
    <xf numFmtId="0" fontId="2" fillId="0" borderId="1" xfId="0" applyNumberFormat="1" applyFont="1" applyFill="1" applyBorder="1" applyAlignment="1" applyProtection="1">
      <alignment horizontal="center" vertical="center" wrapText="1"/>
    </xf>
    <xf numFmtId="0" fontId="2" fillId="2" borderId="1" xfId="0" applyNumberFormat="1" applyFont="1" applyFill="1" applyBorder="1" applyAlignment="1" applyProtection="1">
      <alignment horizontal="center" vertical="center" wrapText="1"/>
    </xf>
    <xf numFmtId="0" fontId="3" fillId="0" borderId="1" xfId="0" applyNumberFormat="1" applyFont="1" applyFill="1" applyBorder="1" applyAlignment="1" applyProtection="1">
      <alignment vertical="center" wrapText="1"/>
    </xf>
    <xf numFmtId="165" fontId="0" fillId="3" borderId="1" xfId="0" applyNumberFormat="1" applyFill="1" applyBorder="1" applyAlignment="1">
      <alignment horizontal="center" wrapText="1"/>
    </xf>
    <xf numFmtId="164" fontId="7" fillId="3" borderId="1" xfId="2" applyNumberFormat="1" applyBorder="1"/>
    <xf numFmtId="164" fontId="7" fillId="5" borderId="1" xfId="2" applyNumberFormat="1" applyFill="1" applyBorder="1" applyAlignment="1">
      <alignment horizontal="center"/>
    </xf>
    <xf numFmtId="164" fontId="7" fillId="0" borderId="1" xfId="2" applyNumberFormat="1" applyFill="1" applyBorder="1" applyAlignment="1">
      <alignment horizontal="center"/>
    </xf>
    <xf numFmtId="9" fontId="0" fillId="0" borderId="0" xfId="1" applyFont="1" applyAlignment="1">
      <alignment horizontal="center" vertical="center" wrapText="1"/>
    </xf>
    <xf numFmtId="9" fontId="0" fillId="18" borderId="0" xfId="1" applyFont="1" applyFill="1" applyAlignment="1">
      <alignment horizontal="center" vertical="center" wrapText="1"/>
    </xf>
    <xf numFmtId="9" fontId="0" fillId="19" borderId="0" xfId="1" applyFont="1" applyFill="1" applyAlignment="1">
      <alignment horizontal="center" vertical="center" wrapText="1"/>
    </xf>
    <xf numFmtId="166" fontId="0" fillId="0" borderId="0" xfId="0" applyNumberFormat="1" applyAlignment="1">
      <alignment horizontal="center" vertical="center"/>
    </xf>
    <xf numFmtId="1" fontId="12" fillId="20" borderId="1" xfId="0" applyNumberFormat="1" applyFont="1" applyFill="1" applyBorder="1" applyAlignment="1">
      <alignment horizontal="center" vertical="center" wrapText="1"/>
    </xf>
    <xf numFmtId="1" fontId="12" fillId="21" borderId="1" xfId="0" applyNumberFormat="1" applyFont="1" applyFill="1" applyBorder="1" applyAlignment="1">
      <alignment horizontal="center" vertical="center" wrapText="1"/>
    </xf>
    <xf numFmtId="9" fontId="0" fillId="13" borderId="1" xfId="0" applyNumberFormat="1" applyFill="1" applyBorder="1" applyAlignment="1">
      <alignment horizontal="center" vertical="center" wrapText="1"/>
    </xf>
    <xf numFmtId="166" fontId="0" fillId="0" borderId="0" xfId="1" applyNumberFormat="1" applyFont="1" applyAlignment="1">
      <alignment horizontal="center" vertical="center" wrapText="1"/>
    </xf>
    <xf numFmtId="0" fontId="3" fillId="0" borderId="1" xfId="0" applyNumberFormat="1" applyFont="1" applyFill="1" applyBorder="1" applyAlignment="1" applyProtection="1">
      <alignment horizontal="center" vertical="center" wrapText="1"/>
    </xf>
    <xf numFmtId="0" fontId="16" fillId="0" borderId="1" xfId="4" applyNumberFormat="1" applyFill="1" applyBorder="1" applyAlignment="1" applyProtection="1">
      <alignment vertical="center" wrapText="1"/>
    </xf>
    <xf numFmtId="20" fontId="0" fillId="0" borderId="0" xfId="0" applyNumberFormat="1" applyAlignment="1">
      <alignment horizontal="center"/>
    </xf>
    <xf numFmtId="18" fontId="0" fillId="0" borderId="0" xfId="0" applyNumberFormat="1" applyAlignment="1">
      <alignment horizontal="center"/>
    </xf>
    <xf numFmtId="9" fontId="5" fillId="5" borderId="18" xfId="1" applyFont="1" applyFill="1" applyBorder="1"/>
    <xf numFmtId="9" fontId="5" fillId="5" borderId="18" xfId="1" applyFont="1" applyFill="1" applyBorder="1" applyAlignment="1">
      <alignment horizontal="right"/>
    </xf>
    <xf numFmtId="9" fontId="0" fillId="0" borderId="0" xfId="0" applyNumberFormat="1"/>
    <xf numFmtId="9" fontId="0" fillId="0" borderId="0" xfId="1" applyFont="1"/>
    <xf numFmtId="9" fontId="0" fillId="0" borderId="0" xfId="0" applyNumberFormat="1" applyAlignment="1">
      <alignment horizontal="center" vertical="center" wrapText="1"/>
    </xf>
    <xf numFmtId="9" fontId="5" fillId="5" borderId="18" xfId="1" applyFont="1" applyFill="1" applyBorder="1" applyAlignment="1">
      <alignment horizontal="center"/>
    </xf>
    <xf numFmtId="0" fontId="16" fillId="0" borderId="1" xfId="4" applyNumberFormat="1" applyFill="1" applyBorder="1" applyAlignment="1" applyProtection="1">
      <alignment horizontal="center" vertical="center" wrapText="1"/>
    </xf>
    <xf numFmtId="164" fontId="5" fillId="5" borderId="1" xfId="0" applyNumberFormat="1" applyFont="1" applyFill="1" applyBorder="1" applyAlignment="1">
      <alignment horizontal="center"/>
    </xf>
    <xf numFmtId="0" fontId="8" fillId="16" borderId="14" xfId="2" applyFont="1" applyFill="1" applyBorder="1"/>
    <xf numFmtId="0" fontId="8" fillId="16" borderId="14" xfId="2" applyFont="1" applyFill="1" applyBorder="1" applyAlignment="1">
      <alignment horizontal="center"/>
    </xf>
    <xf numFmtId="0" fontId="8" fillId="16" borderId="36" xfId="2" applyFont="1" applyFill="1" applyBorder="1" applyAlignment="1">
      <alignment horizontal="center"/>
    </xf>
    <xf numFmtId="0" fontId="0" fillId="0" borderId="0" xfId="0" applyFill="1" applyAlignment="1">
      <alignment horizontal="center" vertical="center"/>
    </xf>
    <xf numFmtId="0" fontId="0" fillId="0" borderId="1" xfId="0" applyFill="1" applyBorder="1"/>
    <xf numFmtId="0" fontId="1" fillId="0" borderId="1" xfId="0" applyNumberFormat="1" applyFont="1" applyFill="1" applyBorder="1" applyAlignment="1" applyProtection="1">
      <alignment horizontal="center" vertical="center" wrapText="1"/>
    </xf>
    <xf numFmtId="9" fontId="18" fillId="0" borderId="1" xfId="0" applyNumberFormat="1" applyFont="1" applyFill="1" applyBorder="1" applyAlignment="1">
      <alignment horizontal="center" vertical="center"/>
    </xf>
    <xf numFmtId="0" fontId="13" fillId="0" borderId="1" xfId="0" applyFont="1" applyFill="1" applyBorder="1" applyAlignment="1">
      <alignment horizontal="center" vertical="center"/>
    </xf>
    <xf numFmtId="0" fontId="13" fillId="0" borderId="1" xfId="0" applyFont="1" applyFill="1" applyBorder="1" applyAlignment="1">
      <alignment horizontal="center" vertical="center" wrapText="1"/>
    </xf>
    <xf numFmtId="9" fontId="0" fillId="0" borderId="0" xfId="0" applyNumberFormat="1" applyFill="1" applyAlignment="1">
      <alignment horizontal="center" vertical="center"/>
    </xf>
    <xf numFmtId="166" fontId="0" fillId="0" borderId="0" xfId="0" applyNumberFormat="1" applyFill="1" applyAlignment="1">
      <alignment horizontal="center" vertical="center"/>
    </xf>
    <xf numFmtId="164" fontId="5" fillId="5" borderId="1" xfId="0" quotePrefix="1" applyNumberFormat="1" applyFont="1" applyFill="1" applyBorder="1" applyAlignment="1">
      <alignment horizontal="center"/>
    </xf>
    <xf numFmtId="0" fontId="0" fillId="0" borderId="1" xfId="1" quotePrefix="1" applyNumberFormat="1" applyFont="1" applyFill="1" applyBorder="1" applyAlignment="1">
      <alignment horizontal="center" vertical="center"/>
    </xf>
    <xf numFmtId="0" fontId="19" fillId="7" borderId="37" xfId="0" applyFont="1" applyFill="1" applyBorder="1" applyAlignment="1">
      <alignment horizontal="center" vertical="center" wrapText="1"/>
    </xf>
    <xf numFmtId="0" fontId="0" fillId="7" borderId="0" xfId="0" applyFill="1" applyAlignment="1">
      <alignment horizontal="center" vertical="center" wrapText="1"/>
    </xf>
    <xf numFmtId="0" fontId="20" fillId="7" borderId="37" xfId="0" applyFont="1" applyFill="1" applyBorder="1" applyAlignment="1">
      <alignment horizontal="center" vertical="center" wrapText="1"/>
    </xf>
    <xf numFmtId="0" fontId="2" fillId="0" borderId="2" xfId="0" applyFont="1" applyBorder="1" applyAlignment="1">
      <alignment horizontal="center" vertical="center" wrapText="1"/>
    </xf>
    <xf numFmtId="0" fontId="0" fillId="0" borderId="0" xfId="0" applyAlignment="1">
      <alignment vertical="center"/>
    </xf>
    <xf numFmtId="0" fontId="0" fillId="0" borderId="0" xfId="0" applyAlignment="1"/>
    <xf numFmtId="0" fontId="0" fillId="3" borderId="0" xfId="0" applyFill="1" applyAlignment="1"/>
    <xf numFmtId="0" fontId="0" fillId="3" borderId="1" xfId="0" applyFill="1" applyBorder="1" applyAlignment="1"/>
    <xf numFmtId="0" fontId="0" fillId="18" borderId="0" xfId="0" applyFill="1" applyAlignment="1"/>
    <xf numFmtId="0" fontId="21" fillId="0" borderId="0" xfId="0" applyFont="1"/>
    <xf numFmtId="0" fontId="21" fillId="0" borderId="0" xfId="0" applyFont="1" applyAlignment="1">
      <alignment wrapText="1"/>
    </xf>
    <xf numFmtId="0" fontId="21" fillId="18" borderId="0" xfId="0" applyFont="1" applyFill="1"/>
    <xf numFmtId="164" fontId="12" fillId="5" borderId="1" xfId="0" applyNumberFormat="1" applyFont="1" applyFill="1" applyBorder="1" applyAlignment="1">
      <alignment horizontal="center" vertical="center" wrapText="1"/>
    </xf>
    <xf numFmtId="0" fontId="0" fillId="5" borderId="0" xfId="0" applyFill="1" applyAlignment="1">
      <alignment horizontal="center"/>
    </xf>
    <xf numFmtId="2" fontId="0" fillId="0" borderId="1" xfId="0" applyNumberFormat="1" applyFill="1" applyBorder="1" applyAlignment="1">
      <alignment horizontal="center" vertical="center"/>
    </xf>
    <xf numFmtId="164" fontId="0" fillId="0" borderId="1" xfId="0" applyNumberFormat="1" applyFill="1" applyBorder="1" applyAlignment="1">
      <alignment horizontal="center" vertical="center"/>
    </xf>
    <xf numFmtId="0" fontId="13" fillId="5" borderId="1" xfId="0" applyFont="1" applyFill="1" applyBorder="1" applyAlignment="1">
      <alignment horizontal="center" vertical="center" wrapText="1"/>
    </xf>
    <xf numFmtId="0" fontId="0" fillId="5" borderId="1" xfId="0" applyFill="1" applyBorder="1"/>
    <xf numFmtId="0" fontId="0" fillId="5" borderId="1" xfId="0" applyFill="1" applyBorder="1" applyAlignment="1">
      <alignment horizontal="center" wrapText="1"/>
    </xf>
    <xf numFmtId="164" fontId="12" fillId="0" borderId="1" xfId="0" applyNumberFormat="1" applyFont="1" applyFill="1" applyBorder="1" applyAlignment="1">
      <alignment horizontal="center" vertical="center" wrapText="1"/>
    </xf>
    <xf numFmtId="0" fontId="0" fillId="14" borderId="0" xfId="0" applyFill="1" applyAlignment="1">
      <alignment horizontal="center" vertical="center"/>
    </xf>
    <xf numFmtId="2" fontId="3" fillId="5" borderId="3" xfId="0" applyNumberFormat="1" applyFont="1" applyFill="1" applyBorder="1" applyAlignment="1" applyProtection="1">
      <alignment horizontal="center" vertical="center" wrapText="1"/>
    </xf>
    <xf numFmtId="2" fontId="0" fillId="0" borderId="0" xfId="0" applyNumberFormat="1" applyAlignment="1">
      <alignment horizontal="center" vertical="center"/>
    </xf>
    <xf numFmtId="2" fontId="12" fillId="0" borderId="1" xfId="0" applyNumberFormat="1" applyFont="1" applyFill="1" applyBorder="1" applyAlignment="1">
      <alignment horizontal="center" vertical="center" wrapText="1"/>
    </xf>
    <xf numFmtId="2" fontId="0" fillId="15" borderId="0" xfId="0" applyNumberFormat="1" applyFill="1" applyAlignment="1">
      <alignment horizontal="center" vertical="center"/>
    </xf>
    <xf numFmtId="2" fontId="0" fillId="15" borderId="1" xfId="0" applyNumberFormat="1" applyFill="1" applyBorder="1" applyAlignment="1">
      <alignment horizontal="center" vertical="center"/>
    </xf>
    <xf numFmtId="2" fontId="12" fillId="15" borderId="1" xfId="0" applyNumberFormat="1" applyFont="1" applyFill="1" applyBorder="1" applyAlignment="1">
      <alignment horizontal="center" vertical="center" wrapText="1"/>
    </xf>
    <xf numFmtId="0" fontId="0" fillId="15" borderId="0" xfId="0" applyFill="1" applyAlignment="1">
      <alignment horizontal="center" vertical="center"/>
    </xf>
    <xf numFmtId="0" fontId="0" fillId="15" borderId="1" xfId="0" applyNumberFormat="1" applyFill="1" applyBorder="1" applyAlignment="1">
      <alignment horizontal="center" vertical="center"/>
    </xf>
    <xf numFmtId="1"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wrapText="1"/>
    </xf>
    <xf numFmtId="1" fontId="12" fillId="15" borderId="1" xfId="0" applyNumberFormat="1" applyFont="1" applyFill="1" applyBorder="1" applyAlignment="1">
      <alignment horizontal="center" vertical="center" wrapText="1"/>
    </xf>
    <xf numFmtId="0" fontId="0" fillId="0" borderId="0" xfId="0" applyAlignment="1">
      <alignment horizontal="center" wrapText="1"/>
    </xf>
    <xf numFmtId="0" fontId="13" fillId="0" borderId="0" xfId="0" applyFont="1" applyAlignment="1">
      <alignment horizontal="center" vertical="center"/>
    </xf>
    <xf numFmtId="0" fontId="2" fillId="0" borderId="0" xfId="0" applyFont="1" applyAlignment="1">
      <alignment horizontal="center" vertical="center" wrapText="1"/>
    </xf>
    <xf numFmtId="0" fontId="13" fillId="0" borderId="0" xfId="0" applyFont="1" applyAlignment="1">
      <alignment vertical="center"/>
    </xf>
    <xf numFmtId="0" fontId="3" fillId="0" borderId="0" xfId="0" applyFont="1" applyAlignment="1">
      <alignment horizontal="center" vertical="center" wrapText="1"/>
    </xf>
    <xf numFmtId="0" fontId="8" fillId="16" borderId="14" xfId="2" applyFont="1" applyFill="1" applyBorder="1" applyAlignment="1">
      <alignment horizontal="center" vertical="center"/>
    </xf>
    <xf numFmtId="164" fontId="0" fillId="0" borderId="0" xfId="0" applyNumberFormat="1" applyAlignment="1">
      <alignment horizontal="center" vertical="center"/>
    </xf>
    <xf numFmtId="0" fontId="2" fillId="22" borderId="0" xfId="0" applyFont="1" applyFill="1" applyAlignment="1">
      <alignment horizontal="center" vertical="center" wrapText="1"/>
    </xf>
    <xf numFmtId="0" fontId="3" fillId="22" borderId="0" xfId="0" applyFont="1" applyFill="1" applyAlignment="1">
      <alignment horizontal="center" vertical="center" wrapText="1"/>
    </xf>
    <xf numFmtId="0" fontId="8" fillId="16" borderId="1" xfId="2" applyFont="1" applyFill="1" applyBorder="1" applyAlignment="1">
      <alignment horizontal="center" vertical="center"/>
    </xf>
    <xf numFmtId="0" fontId="13" fillId="0" borderId="0" xfId="0" applyFont="1" applyAlignment="1">
      <alignment horizontal="center" vertical="center" wrapText="1"/>
    </xf>
    <xf numFmtId="1" fontId="12" fillId="8" borderId="1" xfId="0" applyNumberFormat="1" applyFont="1" applyFill="1" applyBorder="1" applyAlignment="1">
      <alignment horizontal="center" vertical="center" wrapText="1"/>
    </xf>
    <xf numFmtId="164" fontId="17" fillId="0" borderId="0" xfId="0" applyNumberFormat="1" applyFont="1" applyAlignment="1">
      <alignment horizontal="center" vertical="center"/>
    </xf>
    <xf numFmtId="164" fontId="17" fillId="0" borderId="1" xfId="0" applyNumberFormat="1" applyFont="1" applyBorder="1" applyAlignment="1">
      <alignment horizontal="center" vertical="center"/>
    </xf>
    <xf numFmtId="164" fontId="17" fillId="5" borderId="1" xfId="0" applyNumberFormat="1" applyFont="1" applyFill="1" applyBorder="1" applyAlignment="1">
      <alignment horizontal="center" vertical="center"/>
    </xf>
    <xf numFmtId="164" fontId="12" fillId="3" borderId="1" xfId="0" applyNumberFormat="1" applyFont="1" applyFill="1" applyBorder="1" applyAlignment="1">
      <alignment horizontal="center" vertical="center"/>
    </xf>
    <xf numFmtId="164" fontId="12" fillId="3" borderId="1" xfId="0" applyNumberFormat="1" applyFont="1" applyFill="1" applyBorder="1" applyAlignment="1">
      <alignment horizontal="center" vertical="center" wrapText="1"/>
    </xf>
    <xf numFmtId="164" fontId="0" fillId="15" borderId="0" xfId="0" applyNumberFormat="1" applyFill="1" applyAlignment="1">
      <alignment horizontal="center" vertical="center"/>
    </xf>
    <xf numFmtId="164" fontId="0" fillId="15" borderId="1" xfId="0" applyNumberFormat="1" applyFill="1" applyBorder="1" applyAlignment="1">
      <alignment horizontal="center" vertical="center"/>
    </xf>
    <xf numFmtId="164" fontId="12" fillId="15" borderId="1" xfId="0" applyNumberFormat="1" applyFont="1" applyFill="1" applyBorder="1" applyAlignment="1">
      <alignment horizontal="center" vertical="center"/>
    </xf>
    <xf numFmtId="164" fontId="12" fillId="15" borderId="1" xfId="0" applyNumberFormat="1" applyFont="1" applyFill="1" applyBorder="1" applyAlignment="1">
      <alignment horizontal="center" vertical="center" wrapText="1"/>
    </xf>
    <xf numFmtId="164" fontId="7" fillId="3" borderId="1" xfId="2" applyNumberFormat="1" applyBorder="1" applyAlignment="1">
      <alignment horizontal="center"/>
    </xf>
    <xf numFmtId="0" fontId="2" fillId="0" borderId="0" xfId="0" applyFont="1" applyFill="1" applyAlignment="1">
      <alignment horizontal="center" vertical="center" wrapText="1"/>
    </xf>
    <xf numFmtId="0" fontId="3" fillId="0" borderId="0" xfId="0" applyFont="1" applyFill="1" applyAlignment="1">
      <alignment horizontal="center" vertical="center" wrapText="1"/>
    </xf>
    <xf numFmtId="164" fontId="0" fillId="0" borderId="0" xfId="0" applyNumberFormat="1" applyFill="1" applyAlignment="1">
      <alignment horizontal="center" vertical="center"/>
    </xf>
    <xf numFmtId="0" fontId="8" fillId="16" borderId="36" xfId="2" applyFont="1" applyFill="1" applyBorder="1" applyAlignment="1">
      <alignment horizontal="center" vertical="center"/>
    </xf>
    <xf numFmtId="164" fontId="0" fillId="3" borderId="1" xfId="0" applyNumberFormat="1" applyFill="1" applyBorder="1" applyAlignment="1">
      <alignment horizontal="center" vertical="center" wrapText="1"/>
    </xf>
    <xf numFmtId="164" fontId="7" fillId="3" borderId="1" xfId="2" applyNumberFormat="1" applyBorder="1" applyAlignment="1">
      <alignment horizontal="center" vertical="center"/>
    </xf>
    <xf numFmtId="164" fontId="5" fillId="5" borderId="1" xfId="0" applyNumberFormat="1" applyFont="1" applyFill="1" applyBorder="1" applyAlignment="1">
      <alignment horizontal="center" vertical="center"/>
    </xf>
    <xf numFmtId="0" fontId="13" fillId="0" borderId="0" xfId="0" applyFont="1"/>
    <xf numFmtId="9" fontId="0" fillId="0" borderId="0" xfId="1" applyFont="1" applyAlignment="1">
      <alignment horizontal="center" vertical="center"/>
    </xf>
    <xf numFmtId="18" fontId="16" fillId="0" borderId="1" xfId="4" applyNumberFormat="1" applyFill="1" applyBorder="1" applyAlignment="1" applyProtection="1">
      <alignment horizontal="center" vertical="center" wrapText="1"/>
    </xf>
    <xf numFmtId="18" fontId="3" fillId="0" borderId="1" xfId="0" applyNumberFormat="1" applyFont="1" applyFill="1" applyBorder="1" applyAlignment="1" applyProtection="1">
      <alignment horizontal="center" vertical="center" wrapText="1"/>
    </xf>
    <xf numFmtId="0" fontId="12" fillId="3" borderId="1" xfId="0" applyNumberFormat="1" applyFont="1" applyFill="1" applyBorder="1" applyAlignment="1">
      <alignment horizontal="center" vertical="center" wrapText="1"/>
    </xf>
    <xf numFmtId="18" fontId="0" fillId="0" borderId="0" xfId="0" applyNumberFormat="1" applyBorder="1" applyAlignment="1">
      <alignment horizontal="center" vertical="center"/>
    </xf>
    <xf numFmtId="0" fontId="22" fillId="0" borderId="1" xfId="4" applyNumberFormat="1" applyFont="1" applyFill="1" applyBorder="1" applyAlignment="1" applyProtection="1">
      <alignment horizontal="center" vertical="center" wrapText="1"/>
    </xf>
    <xf numFmtId="0" fontId="0" fillId="19" borderId="0" xfId="0" applyFill="1" applyAlignment="1">
      <alignment horizontal="center" vertical="center"/>
    </xf>
    <xf numFmtId="0" fontId="0" fillId="18" borderId="0" xfId="0" applyNumberFormat="1" applyFill="1" applyAlignment="1">
      <alignment horizontal="center" vertical="center" wrapText="1"/>
    </xf>
    <xf numFmtId="0" fontId="0" fillId="19" borderId="0" xfId="0" applyFill="1" applyAlignment="1">
      <alignment horizontal="center" vertical="center" wrapText="1"/>
    </xf>
    <xf numFmtId="0" fontId="0" fillId="18" borderId="0" xfId="0" applyFill="1" applyAlignment="1">
      <alignment horizontal="center" vertical="center" wrapText="1"/>
    </xf>
    <xf numFmtId="0" fontId="8" fillId="7" borderId="15" xfId="2" applyFont="1" applyFill="1" applyBorder="1" applyAlignment="1">
      <alignment horizontal="center"/>
    </xf>
    <xf numFmtId="0" fontId="7" fillId="5" borderId="25" xfId="2" applyFill="1" applyBorder="1" applyAlignment="1">
      <alignment horizontal="right"/>
    </xf>
    <xf numFmtId="0" fontId="7" fillId="5" borderId="26" xfId="2" applyFill="1" applyBorder="1" applyAlignment="1">
      <alignment horizontal="right"/>
    </xf>
    <xf numFmtId="0" fontId="7" fillId="5" borderId="27" xfId="2" applyFill="1" applyBorder="1" applyAlignment="1">
      <alignment horizontal="right"/>
    </xf>
    <xf numFmtId="0" fontId="8" fillId="7" borderId="1" xfId="2" applyFont="1" applyFill="1" applyBorder="1" applyAlignment="1">
      <alignment horizontal="center"/>
    </xf>
    <xf numFmtId="0" fontId="8" fillId="7" borderId="23" xfId="2" applyFont="1" applyFill="1" applyBorder="1" applyAlignment="1">
      <alignment horizontal="center"/>
    </xf>
    <xf numFmtId="0" fontId="8" fillId="7" borderId="25" xfId="2" applyFont="1" applyFill="1" applyBorder="1" applyAlignment="1">
      <alignment horizontal="center"/>
    </xf>
    <xf numFmtId="0" fontId="8" fillId="7" borderId="26" xfId="2" applyFont="1" applyFill="1" applyBorder="1" applyAlignment="1">
      <alignment horizontal="center"/>
    </xf>
    <xf numFmtId="0" fontId="8" fillId="7" borderId="27" xfId="2" applyFont="1" applyFill="1" applyBorder="1" applyAlignment="1">
      <alignment horizontal="center"/>
    </xf>
    <xf numFmtId="0" fontId="13" fillId="0" borderId="0" xfId="0" applyFont="1" applyAlignment="1">
      <alignment horizontal="center"/>
    </xf>
    <xf numFmtId="0" fontId="8" fillId="16" borderId="14" xfId="2" applyFont="1" applyFill="1" applyBorder="1" applyAlignment="1">
      <alignment horizontal="center" vertical="center"/>
    </xf>
    <xf numFmtId="0" fontId="13" fillId="0" borderId="0" xfId="0" applyFont="1" applyAlignment="1">
      <alignment horizontal="center" vertical="center"/>
    </xf>
    <xf numFmtId="49" fontId="11" fillId="3" borderId="1" xfId="0" applyNumberFormat="1" applyFont="1" applyFill="1" applyBorder="1" applyAlignment="1">
      <alignment vertical="center"/>
    </xf>
    <xf numFmtId="49" fontId="12" fillId="10" borderId="31" xfId="0" applyNumberFormat="1" applyFont="1" applyFill="1" applyBorder="1" applyAlignment="1">
      <alignment horizontal="center" vertical="center"/>
    </xf>
    <xf numFmtId="1" fontId="12" fillId="10" borderId="32" xfId="0" applyNumberFormat="1" applyFont="1" applyFill="1" applyBorder="1" applyAlignment="1">
      <alignment horizontal="center" vertical="center"/>
    </xf>
    <xf numFmtId="1" fontId="12" fillId="10" borderId="33" xfId="0" applyNumberFormat="1" applyFont="1" applyFill="1" applyBorder="1" applyAlignment="1">
      <alignment horizontal="center" vertical="center"/>
    </xf>
    <xf numFmtId="49" fontId="11" fillId="3" borderId="1" xfId="0" applyNumberFormat="1" applyFont="1" applyFill="1" applyBorder="1" applyAlignment="1">
      <alignment horizontal="left" vertical="center"/>
    </xf>
    <xf numFmtId="49" fontId="11" fillId="3" borderId="1" xfId="0" applyNumberFormat="1" applyFont="1" applyFill="1" applyBorder="1" applyAlignment="1">
      <alignment horizontal="left" wrapText="1"/>
    </xf>
    <xf numFmtId="49" fontId="12" fillId="10" borderId="31" xfId="0" applyNumberFormat="1" applyFont="1" applyFill="1" applyBorder="1" applyAlignment="1">
      <alignment horizontal="center" wrapText="1"/>
    </xf>
    <xf numFmtId="1" fontId="12" fillId="10" borderId="32" xfId="0" applyNumberFormat="1" applyFont="1" applyFill="1" applyBorder="1" applyAlignment="1">
      <alignment horizontal="center" wrapText="1"/>
    </xf>
    <xf numFmtId="1" fontId="12" fillId="10" borderId="33" xfId="0" applyNumberFormat="1" applyFont="1" applyFill="1" applyBorder="1" applyAlignment="1">
      <alignment horizontal="center" wrapText="1"/>
    </xf>
    <xf numFmtId="18" fontId="24" fillId="0" borderId="1" xfId="4" applyNumberFormat="1" applyFont="1" applyFill="1" applyBorder="1" applyAlignment="1" applyProtection="1">
      <alignment horizontal="center" vertical="center" wrapText="1"/>
    </xf>
    <xf numFmtId="165" fontId="0" fillId="3" borderId="1" xfId="0" applyNumberFormat="1" applyFill="1" applyBorder="1" applyAlignment="1">
      <alignment horizontal="center" vertical="center" wrapText="1"/>
    </xf>
    <xf numFmtId="164" fontId="0" fillId="0" borderId="1" xfId="0" applyNumberFormat="1" applyFill="1" applyBorder="1" applyAlignment="1">
      <alignment vertical="center"/>
    </xf>
    <xf numFmtId="49" fontId="5" fillId="0" borderId="38" xfId="0" applyNumberFormat="1" applyFont="1" applyBorder="1" applyAlignment="1">
      <alignment horizontal="right"/>
    </xf>
    <xf numFmtId="2" fontId="5" fillId="0" borderId="39" xfId="0" applyNumberFormat="1" applyFont="1" applyBorder="1" applyAlignment="1">
      <alignment horizontal="center"/>
    </xf>
    <xf numFmtId="2" fontId="5" fillId="0" borderId="35" xfId="0" applyNumberFormat="1" applyFont="1" applyBorder="1" applyAlignment="1">
      <alignment horizontal="center"/>
    </xf>
    <xf numFmtId="2" fontId="5" fillId="0" borderId="40" xfId="0" applyNumberFormat="1" applyFont="1" applyBorder="1" applyAlignment="1">
      <alignment horizontal="center"/>
    </xf>
    <xf numFmtId="0" fontId="0" fillId="0" borderId="35" xfId="0" applyBorder="1"/>
    <xf numFmtId="0" fontId="0" fillId="0" borderId="35" xfId="0" applyBorder="1" applyAlignment="1">
      <alignment horizontal="center" vertical="center" wrapText="1"/>
    </xf>
    <xf numFmtId="2" fontId="5" fillId="0" borderId="41" xfId="0" applyNumberFormat="1" applyFont="1" applyBorder="1" applyAlignment="1">
      <alignment horizontal="center"/>
    </xf>
    <xf numFmtId="49" fontId="5" fillId="0" borderId="42" xfId="0" applyNumberFormat="1" applyFont="1" applyBorder="1" applyAlignment="1">
      <alignment horizontal="right"/>
    </xf>
    <xf numFmtId="0" fontId="0" fillId="0" borderId="1" xfId="0" applyBorder="1"/>
    <xf numFmtId="1" fontId="5" fillId="0" borderId="43" xfId="0" applyNumberFormat="1" applyFont="1" applyBorder="1" applyAlignment="1">
      <alignment horizontal="center"/>
    </xf>
    <xf numFmtId="49" fontId="5" fillId="0" borderId="44" xfId="0" applyNumberFormat="1" applyFont="1" applyBorder="1" applyAlignment="1">
      <alignment horizontal="right"/>
    </xf>
    <xf numFmtId="1" fontId="5" fillId="0" borderId="45" xfId="0" applyNumberFormat="1" applyFont="1" applyBorder="1" applyAlignment="1">
      <alignment horizontal="center"/>
    </xf>
    <xf numFmtId="1" fontId="5" fillId="0" borderId="21" xfId="0" applyNumberFormat="1" applyFont="1" applyBorder="1" applyAlignment="1">
      <alignment horizontal="center"/>
    </xf>
    <xf numFmtId="1" fontId="5" fillId="0" borderId="46" xfId="0" applyNumberFormat="1" applyFont="1" applyBorder="1" applyAlignment="1">
      <alignment horizontal="center"/>
    </xf>
    <xf numFmtId="0" fontId="0" fillId="0" borderId="21" xfId="0" applyBorder="1"/>
    <xf numFmtId="0" fontId="0" fillId="0" borderId="21" xfId="0" applyBorder="1" applyAlignment="1">
      <alignment horizontal="center" vertical="center" wrapText="1"/>
    </xf>
    <xf numFmtId="1" fontId="5" fillId="0" borderId="47" xfId="0" applyNumberFormat="1" applyFont="1" applyBorder="1" applyAlignment="1">
      <alignment horizontal="center"/>
    </xf>
    <xf numFmtId="2" fontId="0" fillId="0" borderId="1" xfId="0" applyNumberFormat="1" applyFill="1" applyBorder="1" applyAlignment="1">
      <alignment vertical="center"/>
    </xf>
    <xf numFmtId="164" fontId="0" fillId="0" borderId="1" xfId="0" applyNumberFormat="1" applyFill="1" applyBorder="1" applyAlignment="1"/>
    <xf numFmtId="0" fontId="0" fillId="0" borderId="0" xfId="0" applyAlignment="1">
      <alignment horizontal="center"/>
    </xf>
    <xf numFmtId="0" fontId="0" fillId="23" borderId="48" xfId="0" applyFill="1" applyBorder="1"/>
    <xf numFmtId="0" fontId="0" fillId="0" borderId="48" xfId="0" applyBorder="1"/>
    <xf numFmtId="0" fontId="23" fillId="0" borderId="1" xfId="0" applyFont="1" applyFill="1" applyBorder="1"/>
    <xf numFmtId="49" fontId="25" fillId="3" borderId="1" xfId="0" applyNumberFormat="1" applyFont="1" applyFill="1" applyBorder="1" applyAlignment="1"/>
  </cellXfs>
  <cellStyles count="5">
    <cellStyle name="Comma" xfId="3" builtinId="3"/>
    <cellStyle name="Hyperlink" xfId="4" builtinId="8"/>
    <cellStyle name="Normal" xfId="0" builtinId="0"/>
    <cellStyle name="Normal 2" xfId="2" xr:uid="{A1ED55B8-AD07-47E4-98DC-5ABC27757E68}"/>
    <cellStyle name="Percent" xfId="1" builtinId="5"/>
  </cellStyles>
  <dxfs count="1">
    <dxf>
      <fill>
        <patternFill>
          <bgColor theme="0" tint="-4.9989318521683403E-2"/>
        </patternFill>
      </fill>
    </dxf>
  </dxfs>
  <tableStyles count="0" defaultTableStyle="TableStyleMedium9" defaultPivotStyle="PivotStyleLight16"/>
  <colors>
    <mruColors>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704850</xdr:colOff>
      <xdr:row>61</xdr:row>
      <xdr:rowOff>57149</xdr:rowOff>
    </xdr:from>
    <xdr:to>
      <xdr:col>12</xdr:col>
      <xdr:colOff>0</xdr:colOff>
      <xdr:row>69</xdr:row>
      <xdr:rowOff>142874</xdr:rowOff>
    </xdr:to>
    <xdr:sp macro="" textlink="">
      <xdr:nvSpPr>
        <xdr:cNvPr id="2" name="TextBox 1">
          <a:extLst>
            <a:ext uri="{FF2B5EF4-FFF2-40B4-BE49-F238E27FC236}">
              <a16:creationId xmlns:a16="http://schemas.microsoft.com/office/drawing/2014/main" id="{9B5099AD-33D1-48B0-A28C-EA76A956F500}"/>
            </a:ext>
          </a:extLst>
        </xdr:cNvPr>
        <xdr:cNvSpPr txBox="1"/>
      </xdr:nvSpPr>
      <xdr:spPr>
        <a:xfrm>
          <a:off x="2486025" y="8115299"/>
          <a:ext cx="6096000" cy="1457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1.</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Analyze a complex computing problem and to apply principles of computing and other relevant disciplines to identify solutions.</a:t>
          </a:r>
        </a:p>
        <a:p>
          <a:r>
            <a:rPr lang="en-US" sz="1100">
              <a:solidFill>
                <a:schemeClr val="dk1"/>
              </a:solidFill>
              <a:effectLst/>
              <a:latin typeface="+mn-lt"/>
              <a:ea typeface="+mn-ea"/>
              <a:cs typeface="+mn-cs"/>
            </a:rPr>
            <a:t>2.</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Design, implement, and evaluate a computing-based solution to meet a given set of computing requirements in the context of the program’s discipline.</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5.</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Function effectively as a member or leader of a team engaged in activities appropriate to the program’s discipline.</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6.</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Apply computer science theory and software development fundamentals to produce computing-based solutions</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54428</xdr:colOff>
      <xdr:row>2</xdr:row>
      <xdr:rowOff>40822</xdr:rowOff>
    </xdr:from>
    <xdr:to>
      <xdr:col>0</xdr:col>
      <xdr:colOff>2013857</xdr:colOff>
      <xdr:row>2</xdr:row>
      <xdr:rowOff>1146075</xdr:rowOff>
    </xdr:to>
    <xdr:pic>
      <xdr:nvPicPr>
        <xdr:cNvPr id="2" name="Picture 1">
          <a:extLst>
            <a:ext uri="{FF2B5EF4-FFF2-40B4-BE49-F238E27FC236}">
              <a16:creationId xmlns:a16="http://schemas.microsoft.com/office/drawing/2014/main" id="{8361BD0B-C05D-467C-B31A-CC3C93FABBE2}"/>
            </a:ext>
          </a:extLst>
        </xdr:cNvPr>
        <xdr:cNvPicPr>
          <a:picLocks noChangeAspect="1"/>
        </xdr:cNvPicPr>
      </xdr:nvPicPr>
      <xdr:blipFill>
        <a:blip xmlns:r="http://schemas.openxmlformats.org/officeDocument/2006/relationships" r:embed="rId1"/>
        <a:stretch>
          <a:fillRect/>
        </a:stretch>
      </xdr:blipFill>
      <xdr:spPr>
        <a:xfrm>
          <a:off x="54428" y="612322"/>
          <a:ext cx="1959429" cy="1105253"/>
        </a:xfrm>
        <a:prstGeom prst="rect">
          <a:avLst/>
        </a:prstGeom>
      </xdr:spPr>
    </xdr:pic>
    <xdr:clientData/>
  </xdr:twoCellAnchor>
  <xdr:twoCellAnchor editAs="oneCell">
    <xdr:from>
      <xdr:col>0</xdr:col>
      <xdr:colOff>0</xdr:colOff>
      <xdr:row>4</xdr:row>
      <xdr:rowOff>44824</xdr:rowOff>
    </xdr:from>
    <xdr:to>
      <xdr:col>0</xdr:col>
      <xdr:colOff>2341901</xdr:colOff>
      <xdr:row>4</xdr:row>
      <xdr:rowOff>1423147</xdr:rowOff>
    </xdr:to>
    <xdr:pic>
      <xdr:nvPicPr>
        <xdr:cNvPr id="3" name="Picture 2">
          <a:extLst>
            <a:ext uri="{FF2B5EF4-FFF2-40B4-BE49-F238E27FC236}">
              <a16:creationId xmlns:a16="http://schemas.microsoft.com/office/drawing/2014/main" id="{FBE0BC93-2D95-498D-AAA0-F03599E6D2A5}"/>
            </a:ext>
          </a:extLst>
        </xdr:cNvPr>
        <xdr:cNvPicPr>
          <a:picLocks noChangeAspect="1"/>
        </xdr:cNvPicPr>
      </xdr:nvPicPr>
      <xdr:blipFill>
        <a:blip xmlns:r="http://schemas.openxmlformats.org/officeDocument/2006/relationships" r:embed="rId2"/>
        <a:stretch>
          <a:fillRect/>
        </a:stretch>
      </xdr:blipFill>
      <xdr:spPr>
        <a:xfrm>
          <a:off x="0" y="6499412"/>
          <a:ext cx="2341901" cy="1378323"/>
        </a:xfrm>
        <a:prstGeom prst="rect">
          <a:avLst/>
        </a:prstGeom>
      </xdr:spPr>
    </xdr:pic>
    <xdr:clientData/>
  </xdr:twoCellAnchor>
  <xdr:twoCellAnchor editAs="oneCell">
    <xdr:from>
      <xdr:col>0</xdr:col>
      <xdr:colOff>11205</xdr:colOff>
      <xdr:row>6</xdr:row>
      <xdr:rowOff>22412</xdr:rowOff>
    </xdr:from>
    <xdr:to>
      <xdr:col>0</xdr:col>
      <xdr:colOff>2297914</xdr:colOff>
      <xdr:row>7</xdr:row>
      <xdr:rowOff>50427</xdr:rowOff>
    </xdr:to>
    <xdr:pic>
      <xdr:nvPicPr>
        <xdr:cNvPr id="4" name="Picture 3">
          <a:extLst>
            <a:ext uri="{FF2B5EF4-FFF2-40B4-BE49-F238E27FC236}">
              <a16:creationId xmlns:a16="http://schemas.microsoft.com/office/drawing/2014/main" id="{BCF13681-E573-482E-A0E1-3EC5C7E0E0C1}"/>
            </a:ext>
          </a:extLst>
        </xdr:cNvPr>
        <xdr:cNvPicPr>
          <a:picLocks noChangeAspect="1"/>
        </xdr:cNvPicPr>
      </xdr:nvPicPr>
      <xdr:blipFill>
        <a:blip xmlns:r="http://schemas.openxmlformats.org/officeDocument/2006/relationships" r:embed="rId3"/>
        <a:stretch>
          <a:fillRect/>
        </a:stretch>
      </xdr:blipFill>
      <xdr:spPr>
        <a:xfrm>
          <a:off x="11205" y="9704294"/>
          <a:ext cx="2286709" cy="1266265"/>
        </a:xfrm>
        <a:prstGeom prst="rect">
          <a:avLst/>
        </a:prstGeom>
      </xdr:spPr>
    </xdr:pic>
    <xdr:clientData/>
  </xdr:twoCellAnchor>
  <xdr:twoCellAnchor editAs="oneCell">
    <xdr:from>
      <xdr:col>0</xdr:col>
      <xdr:colOff>1</xdr:colOff>
      <xdr:row>7</xdr:row>
      <xdr:rowOff>0</xdr:rowOff>
    </xdr:from>
    <xdr:to>
      <xdr:col>0</xdr:col>
      <xdr:colOff>2463267</xdr:colOff>
      <xdr:row>9</xdr:row>
      <xdr:rowOff>5603</xdr:rowOff>
    </xdr:to>
    <xdr:pic>
      <xdr:nvPicPr>
        <xdr:cNvPr id="5" name="Picture 4">
          <a:extLst>
            <a:ext uri="{FF2B5EF4-FFF2-40B4-BE49-F238E27FC236}">
              <a16:creationId xmlns:a16="http://schemas.microsoft.com/office/drawing/2014/main" id="{3166F3E1-E627-4C8E-9E1F-C412D9F2EFDE}"/>
            </a:ext>
          </a:extLst>
        </xdr:cNvPr>
        <xdr:cNvPicPr>
          <a:picLocks noChangeAspect="1"/>
        </xdr:cNvPicPr>
      </xdr:nvPicPr>
      <xdr:blipFill>
        <a:blip xmlns:r="http://schemas.openxmlformats.org/officeDocument/2006/relationships" r:embed="rId4"/>
        <a:stretch>
          <a:fillRect/>
        </a:stretch>
      </xdr:blipFill>
      <xdr:spPr>
        <a:xfrm>
          <a:off x="1" y="11295529"/>
          <a:ext cx="2456862" cy="1434353"/>
        </a:xfrm>
        <a:prstGeom prst="rect">
          <a:avLst/>
        </a:prstGeom>
      </xdr:spPr>
    </xdr:pic>
    <xdr:clientData/>
  </xdr:twoCellAnchor>
  <xdr:twoCellAnchor editAs="oneCell">
    <xdr:from>
      <xdr:col>0</xdr:col>
      <xdr:colOff>0</xdr:colOff>
      <xdr:row>10</xdr:row>
      <xdr:rowOff>54429</xdr:rowOff>
    </xdr:from>
    <xdr:to>
      <xdr:col>0</xdr:col>
      <xdr:colOff>2380717</xdr:colOff>
      <xdr:row>10</xdr:row>
      <xdr:rowOff>1401536</xdr:rowOff>
    </xdr:to>
    <xdr:pic>
      <xdr:nvPicPr>
        <xdr:cNvPr id="6" name="Picture 5">
          <a:extLst>
            <a:ext uri="{FF2B5EF4-FFF2-40B4-BE49-F238E27FC236}">
              <a16:creationId xmlns:a16="http://schemas.microsoft.com/office/drawing/2014/main" id="{3688D4F5-8C06-4649-B843-1C84B02E757E}"/>
            </a:ext>
          </a:extLst>
        </xdr:cNvPr>
        <xdr:cNvPicPr>
          <a:picLocks noChangeAspect="1"/>
        </xdr:cNvPicPr>
      </xdr:nvPicPr>
      <xdr:blipFill>
        <a:blip xmlns:r="http://schemas.openxmlformats.org/officeDocument/2006/relationships" r:embed="rId5"/>
        <a:stretch>
          <a:fillRect/>
        </a:stretch>
      </xdr:blipFill>
      <xdr:spPr>
        <a:xfrm>
          <a:off x="0" y="4544786"/>
          <a:ext cx="2380717" cy="1347107"/>
        </a:xfrm>
        <a:prstGeom prst="rect">
          <a:avLst/>
        </a:prstGeom>
      </xdr:spPr>
    </xdr:pic>
    <xdr:clientData/>
  </xdr:twoCellAnchor>
  <xdr:twoCellAnchor editAs="oneCell">
    <xdr:from>
      <xdr:col>0</xdr:col>
      <xdr:colOff>0</xdr:colOff>
      <xdr:row>12</xdr:row>
      <xdr:rowOff>68035</xdr:rowOff>
    </xdr:from>
    <xdr:to>
      <xdr:col>0</xdr:col>
      <xdr:colOff>2674624</xdr:colOff>
      <xdr:row>13</xdr:row>
      <xdr:rowOff>54428</xdr:rowOff>
    </xdr:to>
    <xdr:pic>
      <xdr:nvPicPr>
        <xdr:cNvPr id="7" name="Picture 6">
          <a:extLst>
            <a:ext uri="{FF2B5EF4-FFF2-40B4-BE49-F238E27FC236}">
              <a16:creationId xmlns:a16="http://schemas.microsoft.com/office/drawing/2014/main" id="{3DF391B8-0B96-4341-B828-EBA17835DF02}"/>
            </a:ext>
          </a:extLst>
        </xdr:cNvPr>
        <xdr:cNvPicPr>
          <a:picLocks noChangeAspect="1"/>
        </xdr:cNvPicPr>
      </xdr:nvPicPr>
      <xdr:blipFill>
        <a:blip xmlns:r="http://schemas.openxmlformats.org/officeDocument/2006/relationships" r:embed="rId6"/>
        <a:stretch>
          <a:fillRect/>
        </a:stretch>
      </xdr:blipFill>
      <xdr:spPr>
        <a:xfrm>
          <a:off x="0" y="7198178"/>
          <a:ext cx="2674624" cy="2027465"/>
        </a:xfrm>
        <a:prstGeom prst="rect">
          <a:avLst/>
        </a:prstGeom>
      </xdr:spPr>
    </xdr:pic>
    <xdr:clientData/>
  </xdr:twoCellAnchor>
  <xdr:twoCellAnchor editAs="oneCell">
    <xdr:from>
      <xdr:col>0</xdr:col>
      <xdr:colOff>0</xdr:colOff>
      <xdr:row>10</xdr:row>
      <xdr:rowOff>1714501</xdr:rowOff>
    </xdr:from>
    <xdr:to>
      <xdr:col>0</xdr:col>
      <xdr:colOff>3156857</xdr:colOff>
      <xdr:row>11</xdr:row>
      <xdr:rowOff>1799647</xdr:rowOff>
    </xdr:to>
    <xdr:pic>
      <xdr:nvPicPr>
        <xdr:cNvPr id="8" name="Picture 7">
          <a:extLst>
            <a:ext uri="{FF2B5EF4-FFF2-40B4-BE49-F238E27FC236}">
              <a16:creationId xmlns:a16="http://schemas.microsoft.com/office/drawing/2014/main" id="{E746DE6C-16BE-43A6-AC11-0C1429C7AF85}"/>
            </a:ext>
          </a:extLst>
        </xdr:cNvPr>
        <xdr:cNvPicPr>
          <a:picLocks noChangeAspect="1"/>
        </xdr:cNvPicPr>
      </xdr:nvPicPr>
      <xdr:blipFill>
        <a:blip xmlns:r="http://schemas.openxmlformats.org/officeDocument/2006/relationships" r:embed="rId7"/>
        <a:stretch>
          <a:fillRect/>
        </a:stretch>
      </xdr:blipFill>
      <xdr:spPr>
        <a:xfrm>
          <a:off x="0" y="6204858"/>
          <a:ext cx="3156857" cy="1813253"/>
        </a:xfrm>
        <a:prstGeom prst="rect">
          <a:avLst/>
        </a:prstGeom>
      </xdr:spPr>
    </xdr:pic>
    <xdr:clientData/>
  </xdr:twoCellAnchor>
  <xdr:twoCellAnchor editAs="oneCell">
    <xdr:from>
      <xdr:col>0</xdr:col>
      <xdr:colOff>149679</xdr:colOff>
      <xdr:row>13</xdr:row>
      <xdr:rowOff>122465</xdr:rowOff>
    </xdr:from>
    <xdr:to>
      <xdr:col>0</xdr:col>
      <xdr:colOff>3324919</xdr:colOff>
      <xdr:row>13</xdr:row>
      <xdr:rowOff>2000251</xdr:rowOff>
    </xdr:to>
    <xdr:pic>
      <xdr:nvPicPr>
        <xdr:cNvPr id="9" name="Picture 8">
          <a:extLst>
            <a:ext uri="{FF2B5EF4-FFF2-40B4-BE49-F238E27FC236}">
              <a16:creationId xmlns:a16="http://schemas.microsoft.com/office/drawing/2014/main" id="{1596B590-0878-4B7B-8EA3-2FFD0B0CE2F3}"/>
            </a:ext>
          </a:extLst>
        </xdr:cNvPr>
        <xdr:cNvPicPr>
          <a:picLocks noChangeAspect="1"/>
        </xdr:cNvPicPr>
      </xdr:nvPicPr>
      <xdr:blipFill>
        <a:blip xmlns:r="http://schemas.openxmlformats.org/officeDocument/2006/relationships" r:embed="rId8"/>
        <a:stretch>
          <a:fillRect/>
        </a:stretch>
      </xdr:blipFill>
      <xdr:spPr>
        <a:xfrm>
          <a:off x="149679" y="11062608"/>
          <a:ext cx="3175240" cy="1877786"/>
        </a:xfrm>
        <a:prstGeom prst="rect">
          <a:avLst/>
        </a:prstGeom>
      </xdr:spPr>
    </xdr:pic>
    <xdr:clientData/>
  </xdr:twoCellAnchor>
  <xdr:twoCellAnchor editAs="oneCell">
    <xdr:from>
      <xdr:col>0</xdr:col>
      <xdr:colOff>0</xdr:colOff>
      <xdr:row>5</xdr:row>
      <xdr:rowOff>0</xdr:rowOff>
    </xdr:from>
    <xdr:to>
      <xdr:col>0</xdr:col>
      <xdr:colOff>3318730</xdr:colOff>
      <xdr:row>5</xdr:row>
      <xdr:rowOff>1939637</xdr:rowOff>
    </xdr:to>
    <xdr:pic>
      <xdr:nvPicPr>
        <xdr:cNvPr id="10" name="Picture 9">
          <a:extLst>
            <a:ext uri="{FF2B5EF4-FFF2-40B4-BE49-F238E27FC236}">
              <a16:creationId xmlns:a16="http://schemas.microsoft.com/office/drawing/2014/main" id="{A8C48401-BB31-42E3-A577-99CD213E3FDC}"/>
            </a:ext>
          </a:extLst>
        </xdr:cNvPr>
        <xdr:cNvPicPr>
          <a:picLocks noChangeAspect="1"/>
        </xdr:cNvPicPr>
      </xdr:nvPicPr>
      <xdr:blipFill>
        <a:blip xmlns:r="http://schemas.openxmlformats.org/officeDocument/2006/relationships" r:embed="rId9"/>
        <a:stretch>
          <a:fillRect/>
        </a:stretch>
      </xdr:blipFill>
      <xdr:spPr>
        <a:xfrm>
          <a:off x="0" y="4693227"/>
          <a:ext cx="3318730" cy="193963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9" dT="2021-10-06T21:48:46.63" personId="{00000000-0000-0000-0000-000000000000}" id="{8114EA01-3815-4149-AAB5-AC6F3D4FDFB1}">
    <text>Tiene un fork de mi repo. Revisar</text>
  </threadedComment>
</ThreadedComments>
</file>

<file path=xl/threadedComments/threadedComment2.xml><?xml version="1.0" encoding="utf-8"?>
<ThreadedComments xmlns="http://schemas.microsoft.com/office/spreadsheetml/2018/threadedcomments" xmlns:x="http://schemas.openxmlformats.org/spreadsheetml/2006/main">
  <threadedComment ref="K47" dT="2021-11-27T23:16:12.42" personId="{00000000-0000-0000-0000-000000000000}" id="{877E9D09-BC84-4A3B-BFBD-22D54A8903DF}">
    <text>La sobreeescritura debe tener los mismos datos</text>
  </threadedComment>
  <threadedComment ref="P47" dT="2021-11-27T23:17:09.42" personId="{00000000-0000-0000-0000-000000000000}" id="{0ACC5E65-2FE6-40F1-8106-BCF6C52326AD}">
    <text>El atributo peso solo debería estar en la clase padre</text>
  </threadedComment>
  <threadedComment ref="M48" dT="2021-11-27T23:21:13.41" personId="{00000000-0000-0000-0000-000000000000}" id="{77C8272E-73A1-4301-8F49-1165A99CE4F8}">
    <text>Esta en el sentido contrario</text>
  </threadedComment>
  <threadedComment ref="N48" dT="2021-11-27T23:21:43.39" personId="{00000000-0000-0000-0000-000000000000}" id="{80BB6B94-97D3-483F-9586-A3E7FFDD0AFC}">
    <text>Sentido incorrecto</text>
  </threadedComment>
  <threadedComment ref="M49" dT="2021-11-27T23:27:48.26" personId="{00000000-0000-0000-0000-000000000000}" id="{2DD2B3F5-4325-4689-B8CD-36F4F78AAD17}">
    <text>Debería ser una flecha no una relación de agregación</text>
  </threadedComment>
  <threadedComment ref="E52" dT="2021-11-27T23:39:52.95" personId="{00000000-0000-0000-0000-000000000000}" id="{7911E59C-A268-4565-961F-88F429196B94}">
    <text>El* esta mal ubicado</text>
  </threadedComment>
  <threadedComment ref="J55" dT="2021-11-27T23:45:02.95" personId="{00000000-0000-0000-0000-000000000000}" id="{A277199D-C838-4A5D-8B7F-C642AF94C766}">
    <text>Es en animal grande no en animal pequeño</text>
  </threadedComment>
  <threadedComment ref="M55" dT="2021-11-27T23:44:42.22" personId="{00000000-0000-0000-0000-000000000000}" id="{0FC3DB79-CBC8-47DE-B734-6A578158AA79}">
    <text>Debería ser de asociación</text>
  </threadedComment>
  <threadedComment ref="F72" dT="2021-11-28T00:34:19.67" personId="{00000000-0000-0000-0000-000000000000}" id="{16F9C030-3CD5-4991-9820-1B286FBF5A2E}">
    <text>La relación sería de uso</text>
  </threadedComment>
</ThreadedComments>
</file>

<file path=xl/threadedComments/threadedComment3.xml><?xml version="1.0" encoding="utf-8"?>
<ThreadedComments xmlns="http://schemas.microsoft.com/office/spreadsheetml/2018/threadedcomments" xmlns:x="http://schemas.openxmlformats.org/spreadsheetml/2006/main">
  <threadedComment ref="K9" dT="2021-10-06T23:08:02.07" personId="{00000000-0000-0000-0000-000000000000}" id="{1BB2CB2E-9822-4DC0-942E-B5DE77FEA226}">
    <text>Excusa. Casos citas médicas o probelma de salud de mamá</text>
  </threadedComment>
</ThreadedComments>
</file>

<file path=xl/threadedComments/threadedComment4.xml><?xml version="1.0" encoding="utf-8"?>
<ThreadedComments xmlns="http://schemas.microsoft.com/office/spreadsheetml/2018/threadedcomments" xmlns:x="http://schemas.openxmlformats.org/spreadsheetml/2006/main">
  <threadedComment ref="F9" dT="2021-11-28T14:11:37.73" personId="{00000000-0000-0000-0000-000000000000}" id="{C7C106BC-6915-412B-B074-E712213D42A5}">
    <text>Solo está el esqueleto que yo les entregué</text>
  </threadedComment>
</ThreadedComments>
</file>

<file path=xl/worksheets/_rels/sheet10.xml.rels><?xml version="1.0" encoding="UTF-8" standalone="yes"?>
<Relationships xmlns="http://schemas.openxmlformats.org/package/2006/relationships"><Relationship Id="rId8" Type="http://schemas.openxmlformats.org/officeDocument/2006/relationships/hyperlink" Target="https://github.com/basicallydanny/POOProyecto1_TLG.git" TargetMode="External"/><Relationship Id="rId3" Type="http://schemas.openxmlformats.org/officeDocument/2006/relationships/hyperlink" Target="https://github.com/EdinsonPedroza/POO2021-2ESPB.git" TargetMode="External"/><Relationship Id="rId7" Type="http://schemas.openxmlformats.org/officeDocument/2006/relationships/hyperlink" Target="https://github.com/Belhill100/ProyectoACV.git" TargetMode="External"/><Relationship Id="rId2" Type="http://schemas.openxmlformats.org/officeDocument/2006/relationships/hyperlink" Target="https://github.com/basicallydanny/POOProyecto1_TLG.git" TargetMode="External"/><Relationship Id="rId1" Type="http://schemas.openxmlformats.org/officeDocument/2006/relationships/hyperlink" Target="https://github.com/EstebanLlanos2811/POO2021-2EDLF.git" TargetMode="External"/><Relationship Id="rId6" Type="http://schemas.openxmlformats.org/officeDocument/2006/relationships/hyperlink" Target="https://github.com/Juan-F-Rios/POSGSOFT_JFRR.git" TargetMode="External"/><Relationship Id="rId5" Type="http://schemas.openxmlformats.org/officeDocument/2006/relationships/hyperlink" Target="https://github.com/Lordrap2002/POSGSOFT-SantiPJuanPaC.git" TargetMode="External"/><Relationship Id="rId4" Type="http://schemas.openxmlformats.org/officeDocument/2006/relationships/hyperlink" Target="https://github.com/Lordrap2002/POSGSOFT-SantiPJuanPaC.git" TargetMode="External"/><Relationship Id="rId9"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4" Type="http://schemas.microsoft.com/office/2017/10/relationships/threadedComment" Target="../threadedComments/threadedComment4.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basicallydanny/Recruitment_JPC-EC-DG" TargetMode="External"/><Relationship Id="rId2" Type="http://schemas.openxmlformats.org/officeDocument/2006/relationships/hyperlink" Target="https://github.com/Aguado4/Proyecto-Final-POO/tree/main/Informes" TargetMode="External"/><Relationship Id="rId1" Type="http://schemas.openxmlformats.org/officeDocument/2006/relationships/hyperlink" Target="https://github.com/Aguado4/Proyecto-Final-POO/tree/main/Informes" TargetMode="External"/><Relationship Id="rId6" Type="http://schemas.openxmlformats.org/officeDocument/2006/relationships/hyperlink" Target="https://github.com/Jvalencia330/Proyecto2POO" TargetMode="External"/><Relationship Id="rId5" Type="http://schemas.openxmlformats.org/officeDocument/2006/relationships/hyperlink" Target="https://github.com/IsaacEscobar/Recruitment-IER-EDLF" TargetMode="External"/><Relationship Id="rId4" Type="http://schemas.openxmlformats.org/officeDocument/2006/relationships/hyperlink" Target="https://github.com/Jvalencia330/Proyecto2POO"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basicallydanny/POOProyecto1_TLG.git" TargetMode="External"/><Relationship Id="rId3" Type="http://schemas.openxmlformats.org/officeDocument/2006/relationships/hyperlink" Target="https://github.com/basicallydanny/POOProyecto1_TLG.git" TargetMode="External"/><Relationship Id="rId7" Type="http://schemas.openxmlformats.org/officeDocument/2006/relationships/hyperlink" Target="https://github.com/Juan-F-Rios/POSGSOFT_JFRR.git" TargetMode="External"/><Relationship Id="rId2" Type="http://schemas.openxmlformats.org/officeDocument/2006/relationships/hyperlink" Target="https://github.com/EstebanLlanos2811/POO2021-2EDLF.git" TargetMode="External"/><Relationship Id="rId1" Type="http://schemas.openxmlformats.org/officeDocument/2006/relationships/hyperlink" Target="https://github.com/EstebanLlanos2811/POO2021-2EDLF.git" TargetMode="External"/><Relationship Id="rId6" Type="http://schemas.openxmlformats.org/officeDocument/2006/relationships/hyperlink" Target="https://github.com/Lordrap2002/POSGSOFT-SantiPJuanPaC.git" TargetMode="External"/><Relationship Id="rId11" Type="http://schemas.openxmlformats.org/officeDocument/2006/relationships/hyperlink" Target="https://github.com/Belhill100/ProyectoACV.git" TargetMode="External"/><Relationship Id="rId5" Type="http://schemas.openxmlformats.org/officeDocument/2006/relationships/hyperlink" Target="https://github.com/Lordrap2002/POSGSOFT-SantiPJuanPaC.git" TargetMode="External"/><Relationship Id="rId10" Type="http://schemas.openxmlformats.org/officeDocument/2006/relationships/hyperlink" Target="https://github.com/Belhill100/ProyectoACV.git" TargetMode="External"/><Relationship Id="rId4" Type="http://schemas.openxmlformats.org/officeDocument/2006/relationships/hyperlink" Target="https://github.com/EdinsonPedroza/POO2021-2ESPB.git" TargetMode="External"/><Relationship Id="rId9" Type="http://schemas.openxmlformats.org/officeDocument/2006/relationships/hyperlink" Target="https://github.com/IsaacEscobar/POSGSOFT-IER-SHG.git"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EBB5C-7AED-485A-8C56-A09D8C31EF22}">
  <dimension ref="A1:J30"/>
  <sheetViews>
    <sheetView zoomScaleNormal="100" workbookViewId="0">
      <pane xSplit="3" ySplit="2" topLeftCell="D3" activePane="bottomRight" state="frozen"/>
      <selection pane="topRight" activeCell="D1" sqref="D1"/>
      <selection pane="bottomLeft" activeCell="A3" sqref="A3"/>
      <selection pane="bottomRight" activeCell="C31" sqref="C31"/>
    </sheetView>
  </sheetViews>
  <sheetFormatPr defaultRowHeight="15"/>
  <cols>
    <col min="1" max="1" width="6.140625" customWidth="1"/>
    <col min="3" max="3" width="28.7109375" customWidth="1"/>
    <col min="4" max="4" width="13.85546875" style="2" customWidth="1"/>
    <col min="5" max="7" width="12.7109375" style="2" customWidth="1"/>
    <col min="8" max="8" width="13.85546875" style="2" customWidth="1"/>
    <col min="10" max="10" width="14" style="164" hidden="1" customWidth="1"/>
  </cols>
  <sheetData>
    <row r="1" spans="1:10">
      <c r="D1" s="3">
        <v>0.2</v>
      </c>
      <c r="E1" s="4">
        <v>0.2</v>
      </c>
      <c r="F1" s="4">
        <v>0.2</v>
      </c>
      <c r="G1" s="4">
        <v>0.3</v>
      </c>
      <c r="H1" s="4">
        <v>0.1</v>
      </c>
    </row>
    <row r="2" spans="1:10" s="180" customFormat="1" ht="30">
      <c r="A2" s="244" t="s">
        <v>0</v>
      </c>
      <c r="B2" s="244" t="s">
        <v>1</v>
      </c>
      <c r="C2" s="244" t="s">
        <v>2</v>
      </c>
      <c r="D2" s="245" t="s">
        <v>40</v>
      </c>
      <c r="E2" s="246" t="s">
        <v>230</v>
      </c>
      <c r="F2" s="246" t="s">
        <v>4</v>
      </c>
      <c r="G2" s="247" t="s">
        <v>218</v>
      </c>
      <c r="H2" s="246" t="s">
        <v>5</v>
      </c>
      <c r="J2" s="247" t="s">
        <v>149</v>
      </c>
    </row>
    <row r="3" spans="1:10" s="243" customFormat="1">
      <c r="A3" s="212">
        <v>1</v>
      </c>
      <c r="B3" s="212" t="s">
        <v>6</v>
      </c>
      <c r="C3" s="214" t="s">
        <v>7</v>
      </c>
      <c r="D3" s="365">
        <v>3.2</v>
      </c>
      <c r="E3" s="366">
        <v>3.6</v>
      </c>
      <c r="F3" s="366">
        <v>3.3</v>
      </c>
      <c r="G3" s="347">
        <v>2.6</v>
      </c>
      <c r="H3" s="366">
        <v>3</v>
      </c>
      <c r="J3" s="200"/>
    </row>
    <row r="4" spans="1:10" s="243" customFormat="1">
      <c r="A4" s="212">
        <v>2</v>
      </c>
      <c r="B4" s="212" t="s">
        <v>8</v>
      </c>
      <c r="C4" s="214" t="s">
        <v>9</v>
      </c>
      <c r="D4" s="365">
        <v>4.5999999999999996</v>
      </c>
      <c r="E4" s="366">
        <v>3.9</v>
      </c>
      <c r="F4" s="366">
        <v>5</v>
      </c>
      <c r="G4" s="347">
        <v>4.5999999999999996</v>
      </c>
      <c r="H4" s="366">
        <v>4.8</v>
      </c>
      <c r="J4" s="200"/>
    </row>
    <row r="5" spans="1:10" s="243" customFormat="1">
      <c r="A5" s="212">
        <v>3</v>
      </c>
      <c r="B5" s="212" t="s">
        <v>10</v>
      </c>
      <c r="C5" s="214" t="s">
        <v>11</v>
      </c>
      <c r="D5" s="365">
        <v>4.9000000000000004</v>
      </c>
      <c r="E5" s="366">
        <v>3.4</v>
      </c>
      <c r="F5" s="366">
        <v>4.8</v>
      </c>
      <c r="G5" s="347">
        <v>3.6</v>
      </c>
      <c r="H5" s="366">
        <v>4.8</v>
      </c>
      <c r="J5" s="200"/>
    </row>
    <row r="6" spans="1:10" s="243" customFormat="1">
      <c r="A6" s="212">
        <v>4</v>
      </c>
      <c r="B6" s="212" t="s">
        <v>12</v>
      </c>
      <c r="C6" s="214" t="s">
        <v>13</v>
      </c>
      <c r="D6" s="365">
        <v>4.5</v>
      </c>
      <c r="E6" s="366">
        <v>3.9</v>
      </c>
      <c r="F6" s="366">
        <v>4.8</v>
      </c>
      <c r="G6" s="347">
        <v>4.3</v>
      </c>
      <c r="H6" s="366">
        <v>4.4000000000000004</v>
      </c>
      <c r="J6" s="200"/>
    </row>
    <row r="7" spans="1:10" s="243" customFormat="1">
      <c r="A7" s="212">
        <v>5</v>
      </c>
      <c r="B7" s="212" t="s">
        <v>14</v>
      </c>
      <c r="C7" s="214" t="s">
        <v>15</v>
      </c>
      <c r="D7" s="365">
        <v>4.5</v>
      </c>
      <c r="E7" s="366">
        <v>3.8</v>
      </c>
      <c r="F7" s="366">
        <v>4.5999999999999996</v>
      </c>
      <c r="G7" s="347">
        <v>2.1</v>
      </c>
      <c r="H7" s="366">
        <v>4</v>
      </c>
      <c r="J7" s="200"/>
    </row>
    <row r="8" spans="1:10" s="243" customFormat="1">
      <c r="A8" s="212">
        <v>6</v>
      </c>
      <c r="B8" s="212" t="s">
        <v>16</v>
      </c>
      <c r="C8" s="214" t="s">
        <v>17</v>
      </c>
      <c r="D8" s="365">
        <v>4.4000000000000004</v>
      </c>
      <c r="E8" s="366">
        <v>4.0999999999999996</v>
      </c>
      <c r="F8" s="366">
        <v>4.8</v>
      </c>
      <c r="G8" s="347">
        <v>4.9000000000000004</v>
      </c>
      <c r="H8" s="366">
        <v>4.8</v>
      </c>
      <c r="J8" s="200" t="s">
        <v>146</v>
      </c>
    </row>
    <row r="9" spans="1:10" s="243" customFormat="1" ht="45">
      <c r="A9" s="212">
        <v>7</v>
      </c>
      <c r="B9" s="212" t="s">
        <v>18</v>
      </c>
      <c r="C9" s="214" t="s">
        <v>19</v>
      </c>
      <c r="D9" s="365">
        <v>4.4000000000000004</v>
      </c>
      <c r="E9" s="366">
        <v>3.8</v>
      </c>
      <c r="F9" s="366">
        <v>3.2</v>
      </c>
      <c r="G9" s="347">
        <v>3</v>
      </c>
      <c r="H9" s="366">
        <v>4</v>
      </c>
      <c r="J9" s="200" t="s">
        <v>150</v>
      </c>
    </row>
    <row r="10" spans="1:10" s="243" customFormat="1">
      <c r="A10" s="212">
        <v>8</v>
      </c>
      <c r="B10" s="212" t="s">
        <v>20</v>
      </c>
      <c r="C10" s="214" t="s">
        <v>21</v>
      </c>
      <c r="D10" s="365">
        <v>3.9</v>
      </c>
      <c r="E10" s="366">
        <v>4.2</v>
      </c>
      <c r="F10" s="366">
        <v>5</v>
      </c>
      <c r="G10" s="347">
        <v>4.8</v>
      </c>
      <c r="H10" s="366">
        <v>4.3</v>
      </c>
      <c r="J10" s="200" t="s">
        <v>146</v>
      </c>
    </row>
    <row r="11" spans="1:10" s="243" customFormat="1">
      <c r="A11" s="212">
        <v>9</v>
      </c>
      <c r="B11" s="212" t="s">
        <v>22</v>
      </c>
      <c r="C11" s="214" t="s">
        <v>23</v>
      </c>
      <c r="D11" s="365">
        <v>3.6</v>
      </c>
      <c r="E11" s="366">
        <v>3.9</v>
      </c>
      <c r="F11" s="366">
        <v>5</v>
      </c>
      <c r="G11" s="347">
        <v>4.9000000000000004</v>
      </c>
      <c r="H11" s="366">
        <v>4.3</v>
      </c>
      <c r="J11" s="200"/>
    </row>
    <row r="12" spans="1:10" s="243" customFormat="1">
      <c r="A12" s="212">
        <v>10</v>
      </c>
      <c r="B12" s="212" t="s">
        <v>24</v>
      </c>
      <c r="C12" s="214" t="s">
        <v>25</v>
      </c>
      <c r="D12" s="365">
        <v>3</v>
      </c>
      <c r="E12" s="366">
        <v>4.3</v>
      </c>
      <c r="F12" s="366">
        <v>0.5</v>
      </c>
      <c r="G12" s="347">
        <v>1.3</v>
      </c>
      <c r="H12" s="366">
        <v>4.0999999999999996</v>
      </c>
      <c r="J12" s="200"/>
    </row>
    <row r="13" spans="1:10" s="243" customFormat="1">
      <c r="A13" s="212">
        <v>11</v>
      </c>
      <c r="B13" s="212" t="s">
        <v>26</v>
      </c>
      <c r="C13" s="214" t="s">
        <v>27</v>
      </c>
      <c r="D13" s="365">
        <v>3</v>
      </c>
      <c r="E13" s="366">
        <v>4.3</v>
      </c>
      <c r="F13" s="366">
        <v>0.5</v>
      </c>
      <c r="G13" s="347">
        <v>0.7</v>
      </c>
      <c r="H13" s="366">
        <v>3.1</v>
      </c>
      <c r="J13" s="200"/>
    </row>
    <row r="14" spans="1:10" s="243" customFormat="1">
      <c r="A14" s="212">
        <v>12</v>
      </c>
      <c r="B14" s="212" t="s">
        <v>28</v>
      </c>
      <c r="C14" s="214" t="s">
        <v>29</v>
      </c>
      <c r="D14" s="365">
        <v>4.9000000000000004</v>
      </c>
      <c r="E14" s="366">
        <v>4.7</v>
      </c>
      <c r="F14" s="366">
        <v>5</v>
      </c>
      <c r="G14" s="347">
        <v>5</v>
      </c>
      <c r="H14" s="366">
        <v>4.4000000000000004</v>
      </c>
      <c r="J14" s="200" t="s">
        <v>146</v>
      </c>
    </row>
    <row r="15" spans="1:10" s="243" customFormat="1">
      <c r="A15" s="212">
        <v>13</v>
      </c>
      <c r="B15" s="212" t="s">
        <v>30</v>
      </c>
      <c r="C15" s="214" t="s">
        <v>31</v>
      </c>
      <c r="D15" s="365">
        <v>4.5999999999999996</v>
      </c>
      <c r="E15" s="366">
        <v>3.7</v>
      </c>
      <c r="F15" s="366">
        <v>0</v>
      </c>
      <c r="G15" s="347">
        <v>3.3</v>
      </c>
      <c r="H15" s="366">
        <v>4.7</v>
      </c>
      <c r="J15" s="200"/>
    </row>
    <row r="16" spans="1:10" s="243" customFormat="1">
      <c r="A16" s="212">
        <v>14</v>
      </c>
      <c r="B16" s="212" t="s">
        <v>32</v>
      </c>
      <c r="C16" s="214" t="s">
        <v>33</v>
      </c>
      <c r="D16" s="365">
        <v>0</v>
      </c>
      <c r="E16" s="366">
        <v>0</v>
      </c>
      <c r="F16" s="366">
        <v>0</v>
      </c>
      <c r="G16" s="347">
        <v>0</v>
      </c>
      <c r="H16" s="366">
        <v>0</v>
      </c>
      <c r="J16" s="200"/>
    </row>
    <row r="17" spans="1:10" s="243" customFormat="1">
      <c r="A17" s="212">
        <v>15</v>
      </c>
      <c r="B17" s="212" t="s">
        <v>34</v>
      </c>
      <c r="C17" s="214" t="s">
        <v>35</v>
      </c>
      <c r="D17" s="365">
        <v>0</v>
      </c>
      <c r="E17" s="366">
        <v>0</v>
      </c>
      <c r="F17" s="366">
        <v>0</v>
      </c>
      <c r="G17" s="347">
        <v>0</v>
      </c>
      <c r="H17" s="366">
        <v>4.0999999999999996</v>
      </c>
      <c r="J17" s="200"/>
    </row>
    <row r="18" spans="1:10" s="243" customFormat="1" ht="25.5">
      <c r="A18" s="212">
        <v>16</v>
      </c>
      <c r="B18" s="212" t="s">
        <v>36</v>
      </c>
      <c r="C18" s="214" t="s">
        <v>37</v>
      </c>
      <c r="D18" s="365">
        <v>4.5</v>
      </c>
      <c r="E18" s="366">
        <v>4.2</v>
      </c>
      <c r="F18" s="366">
        <v>3.3</v>
      </c>
      <c r="G18" s="347">
        <v>2.6</v>
      </c>
      <c r="H18" s="366">
        <v>4</v>
      </c>
      <c r="J18" s="200" t="s">
        <v>146</v>
      </c>
    </row>
    <row r="19" spans="1:10" s="243" customFormat="1">
      <c r="A19" s="212">
        <v>17</v>
      </c>
      <c r="B19" s="212" t="s">
        <v>38</v>
      </c>
      <c r="C19" s="214" t="s">
        <v>39</v>
      </c>
      <c r="D19" s="365">
        <v>0</v>
      </c>
      <c r="E19" s="366">
        <v>4.0999999999999996</v>
      </c>
      <c r="F19" s="366">
        <v>0.5</v>
      </c>
      <c r="G19" s="347">
        <v>0.7</v>
      </c>
      <c r="H19" s="366">
        <v>0</v>
      </c>
      <c r="J19" s="200"/>
    </row>
    <row r="21" spans="1:10" hidden="1">
      <c r="C21" s="9" t="s">
        <v>42</v>
      </c>
      <c r="D21" s="10">
        <f>AVERAGE(D3:D19)</f>
        <v>3.4117647058823528</v>
      </c>
      <c r="E21" s="10">
        <f t="shared" ref="E21:H21" si="0">AVERAGE(E3:E19)</f>
        <v>3.5235294117647062</v>
      </c>
      <c r="F21" s="10">
        <f t="shared" si="0"/>
        <v>2.9588235294117644</v>
      </c>
      <c r="G21" s="10">
        <f t="shared" si="0"/>
        <v>2.8470588235294123</v>
      </c>
      <c r="H21" s="10">
        <f t="shared" si="0"/>
        <v>3.6941176470588237</v>
      </c>
    </row>
    <row r="22" spans="1:10" hidden="1">
      <c r="C22" s="11" t="s">
        <v>43</v>
      </c>
      <c r="D22" s="7">
        <f>COUNTIF(D3:D19,"&gt;=2,95")</f>
        <v>14</v>
      </c>
      <c r="E22" s="7">
        <f t="shared" ref="E22:H22" si="1">COUNTIF(E3:E19,"&gt;=2,95")</f>
        <v>15</v>
      </c>
      <c r="F22" s="7">
        <f t="shared" si="1"/>
        <v>11</v>
      </c>
      <c r="G22" s="7">
        <f t="shared" si="1"/>
        <v>9</v>
      </c>
      <c r="H22" s="7">
        <f t="shared" si="1"/>
        <v>15</v>
      </c>
    </row>
    <row r="23" spans="1:10" ht="15.75" hidden="1" thickBot="1">
      <c r="C23" s="12" t="s">
        <v>44</v>
      </c>
      <c r="D23" s="13">
        <f>COUNTIF(D3:D19,"&lt;2,95")</f>
        <v>3</v>
      </c>
      <c r="E23" s="13">
        <f t="shared" ref="E23:H23" si="2">COUNTIF(E3:E19,"&lt;2,95")</f>
        <v>2</v>
      </c>
      <c r="F23" s="13">
        <f t="shared" si="2"/>
        <v>6</v>
      </c>
      <c r="G23" s="13">
        <f t="shared" si="2"/>
        <v>8</v>
      </c>
      <c r="H23" s="13">
        <f t="shared" si="2"/>
        <v>2</v>
      </c>
    </row>
    <row r="26" spans="1:10">
      <c r="C26" s="371" t="s">
        <v>386</v>
      </c>
      <c r="D26" s="371"/>
      <c r="E26" s="371"/>
      <c r="F26" s="371"/>
      <c r="G26" s="371"/>
      <c r="H26" s="371"/>
      <c r="I26" s="371"/>
      <c r="J26" s="371"/>
    </row>
    <row r="27" spans="1:10">
      <c r="G27" s="368">
        <v>8958765</v>
      </c>
      <c r="H27" s="370" t="s">
        <v>382</v>
      </c>
    </row>
    <row r="28" spans="1:10">
      <c r="G28" s="369">
        <v>8959688</v>
      </c>
      <c r="H28" s="370" t="s">
        <v>383</v>
      </c>
    </row>
    <row r="29" spans="1:10">
      <c r="G29" s="368">
        <v>8960763</v>
      </c>
      <c r="H29" s="370" t="s">
        <v>384</v>
      </c>
    </row>
    <row r="30" spans="1:10">
      <c r="G30" s="369">
        <v>8961101</v>
      </c>
      <c r="H30" s="370" t="s">
        <v>385</v>
      </c>
    </row>
  </sheetData>
  <autoFilter ref="A1:J19" xr:uid="{350B28FE-34FF-4AEF-A33E-CFF66975B5F9}"/>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BA941-5686-40D5-A5E4-C83E6D5B56CD}">
  <dimension ref="B2:G18"/>
  <sheetViews>
    <sheetView topLeftCell="A7" zoomScale="70" zoomScaleNormal="70" workbookViewId="0">
      <selection activeCell="E7" sqref="E7"/>
    </sheetView>
  </sheetViews>
  <sheetFormatPr defaultColWidth="36.7109375" defaultRowHeight="15"/>
  <cols>
    <col min="1" max="1" width="51.42578125" customWidth="1"/>
    <col min="4" max="5" width="36.7109375" customWidth="1"/>
    <col min="6" max="6" width="36.7109375" style="161"/>
    <col min="7" max="7" width="50" customWidth="1"/>
  </cols>
  <sheetData>
    <row r="2" spans="2:7" ht="30">
      <c r="B2" s="1" t="s">
        <v>8</v>
      </c>
      <c r="C2" s="45" t="s">
        <v>9</v>
      </c>
      <c r="D2" s="227">
        <v>1</v>
      </c>
      <c r="E2" s="228" t="s">
        <v>156</v>
      </c>
      <c r="F2" s="229" t="s">
        <v>166</v>
      </c>
    </row>
    <row r="3" spans="2:7" ht="97.5" customHeight="1">
      <c r="B3" s="1" t="s">
        <v>12</v>
      </c>
      <c r="C3" s="15" t="s">
        <v>13</v>
      </c>
      <c r="D3" s="227">
        <v>1</v>
      </c>
      <c r="E3" s="214" t="s">
        <v>156</v>
      </c>
      <c r="F3" s="230">
        <v>0.63888888888888895</v>
      </c>
    </row>
    <row r="4" spans="2:7" ht="97.5" customHeight="1">
      <c r="B4" s="1" t="s">
        <v>36</v>
      </c>
      <c r="C4" s="15" t="s">
        <v>37</v>
      </c>
      <c r="D4" s="227">
        <v>1</v>
      </c>
      <c r="E4" s="214" t="s">
        <v>156</v>
      </c>
      <c r="F4" s="161" t="s">
        <v>167</v>
      </c>
    </row>
    <row r="5" spans="2:7" ht="128.25" customHeight="1">
      <c r="B5" s="1" t="s">
        <v>14</v>
      </c>
      <c r="C5" s="15" t="s">
        <v>15</v>
      </c>
      <c r="D5" s="227">
        <v>2</v>
      </c>
      <c r="E5" s="214" t="s">
        <v>157</v>
      </c>
      <c r="F5" s="161" t="s">
        <v>168</v>
      </c>
    </row>
    <row r="6" spans="2:7" ht="192.75" customHeight="1">
      <c r="B6" s="1" t="s">
        <v>20</v>
      </c>
      <c r="C6" s="15" t="s">
        <v>21</v>
      </c>
      <c r="D6" s="227">
        <v>3</v>
      </c>
      <c r="E6" s="228" t="s">
        <v>159</v>
      </c>
      <c r="F6" s="230">
        <v>0.67708333333333337</v>
      </c>
      <c r="G6" s="154" t="s">
        <v>177</v>
      </c>
    </row>
    <row r="7" spans="2:7" ht="97.5" customHeight="1">
      <c r="B7" s="1" t="s">
        <v>16</v>
      </c>
      <c r="C7" s="15" t="s">
        <v>17</v>
      </c>
      <c r="D7" s="227">
        <v>4</v>
      </c>
      <c r="E7" s="228" t="s">
        <v>160</v>
      </c>
      <c r="F7" s="161" t="s">
        <v>169</v>
      </c>
    </row>
    <row r="8" spans="2:7" ht="97.5" customHeight="1">
      <c r="B8" s="1" t="s">
        <v>22</v>
      </c>
      <c r="C8" s="15" t="s">
        <v>23</v>
      </c>
      <c r="D8" s="227">
        <v>4</v>
      </c>
      <c r="E8" s="214" t="s">
        <v>160</v>
      </c>
      <c r="F8" s="161" t="s">
        <v>170</v>
      </c>
    </row>
    <row r="10" spans="2:7" ht="90">
      <c r="B10" s="1" t="s">
        <v>6</v>
      </c>
      <c r="C10" s="15" t="s">
        <v>7</v>
      </c>
      <c r="D10" s="227">
        <v>5</v>
      </c>
      <c r="E10" s="228" t="s">
        <v>161</v>
      </c>
      <c r="F10" s="230">
        <v>0.63194444444444442</v>
      </c>
      <c r="G10" s="154" t="s">
        <v>228</v>
      </c>
    </row>
    <row r="11" spans="2:7" ht="135.75" customHeight="1">
      <c r="B11" s="1" t="s">
        <v>10</v>
      </c>
      <c r="C11" s="15" t="s">
        <v>11</v>
      </c>
      <c r="D11" s="227">
        <v>6</v>
      </c>
      <c r="E11" s="228" t="s">
        <v>162</v>
      </c>
      <c r="F11" s="230">
        <v>0.63541666666666663</v>
      </c>
      <c r="G11" s="154" t="s">
        <v>174</v>
      </c>
    </row>
    <row r="12" spans="2:7" ht="211.5" customHeight="1">
      <c r="B12" s="1" t="s">
        <v>28</v>
      </c>
      <c r="C12" s="15" t="s">
        <v>29</v>
      </c>
      <c r="D12" s="227">
        <v>6</v>
      </c>
      <c r="E12" s="228" t="s">
        <v>162</v>
      </c>
      <c r="F12" s="230">
        <v>0.64583333333333337</v>
      </c>
    </row>
    <row r="13" spans="2:7" ht="160.5" customHeight="1">
      <c r="B13" s="1" t="s">
        <v>18</v>
      </c>
      <c r="C13" s="15" t="s">
        <v>19</v>
      </c>
      <c r="D13" s="227" t="s">
        <v>158</v>
      </c>
      <c r="E13" s="214" t="s">
        <v>157</v>
      </c>
      <c r="F13" s="230">
        <v>0.65625</v>
      </c>
      <c r="G13" s="154" t="s">
        <v>175</v>
      </c>
    </row>
    <row r="14" spans="2:7" ht="161.25" customHeight="1">
      <c r="B14" s="1" t="s">
        <v>30</v>
      </c>
      <c r="C14" s="15" t="s">
        <v>31</v>
      </c>
      <c r="D14" s="227" t="s">
        <v>164</v>
      </c>
      <c r="E14" s="228" t="s">
        <v>163</v>
      </c>
      <c r="F14" s="230">
        <v>0.66666666666666663</v>
      </c>
      <c r="G14" s="154" t="s">
        <v>176</v>
      </c>
    </row>
    <row r="15" spans="2:7" ht="101.25" customHeight="1">
      <c r="B15" s="1" t="s">
        <v>24</v>
      </c>
      <c r="C15" s="15" t="s">
        <v>25</v>
      </c>
      <c r="D15" s="227" t="s">
        <v>165</v>
      </c>
      <c r="E15" s="214" t="s">
        <v>165</v>
      </c>
    </row>
    <row r="16" spans="2:7" ht="71.25" customHeight="1">
      <c r="B16" s="1" t="s">
        <v>26</v>
      </c>
      <c r="C16" s="15" t="s">
        <v>27</v>
      </c>
      <c r="D16" s="227" t="s">
        <v>165</v>
      </c>
      <c r="E16" s="214" t="s">
        <v>165</v>
      </c>
    </row>
    <row r="17" spans="2:6" ht="71.25" customHeight="1">
      <c r="B17" s="1" t="s">
        <v>32</v>
      </c>
      <c r="C17" s="15" t="s">
        <v>33</v>
      </c>
      <c r="D17" s="227" t="s">
        <v>165</v>
      </c>
      <c r="E17" s="214" t="s">
        <v>165</v>
      </c>
    </row>
    <row r="18" spans="2:6" ht="71.25" customHeight="1">
      <c r="B18" s="1" t="s">
        <v>34</v>
      </c>
      <c r="C18" s="15" t="s">
        <v>35</v>
      </c>
      <c r="D18" s="227">
        <v>4</v>
      </c>
      <c r="E18" s="228" t="s">
        <v>160</v>
      </c>
      <c r="F18" s="161" t="s">
        <v>171</v>
      </c>
    </row>
  </sheetData>
  <autoFilter ref="B1:E1" xr:uid="{D79BA941-5686-40D5-A5E4-C83E6D5B56CD}">
    <sortState xmlns:xlrd2="http://schemas.microsoft.com/office/spreadsheetml/2017/richdata2" ref="B2:E18">
      <sortCondition ref="D1"/>
    </sortState>
  </autoFilter>
  <hyperlinks>
    <hyperlink ref="E6" r:id="rId1" xr:uid="{B1B4054B-7E2A-4A90-B755-871F628214F8}"/>
    <hyperlink ref="E18" r:id="rId2" xr:uid="{D8BA606C-CCCD-4D09-9DCA-8CFC276589C9}"/>
    <hyperlink ref="E10" r:id="rId3" xr:uid="{817CB49F-A6B0-4649-8546-BD816E8B0C6A}"/>
    <hyperlink ref="E12" r:id="rId4" xr:uid="{B2ABF9B0-BFF8-4637-AB3D-A948ECC0D744}"/>
    <hyperlink ref="E11" r:id="rId5" xr:uid="{9AD44FF3-A513-4A64-B46D-FD67D69EABBA}"/>
    <hyperlink ref="E14" r:id="rId6" xr:uid="{F677867E-67C3-4520-9A7E-CBED6EC11C60}"/>
    <hyperlink ref="E2" r:id="rId7" xr:uid="{CEE17493-B3E1-4228-9195-27B70274E95A}"/>
    <hyperlink ref="E7" r:id="rId8" xr:uid="{FAB658E5-4A39-45B9-B462-49039B016789}"/>
  </hyperlinks>
  <pageMargins left="0.7" right="0.7" top="0.75" bottom="0.75" header="0.3" footer="0.3"/>
  <drawing r:id="rId9"/>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2E8E5-66FC-4A5D-ACE0-5EFD7CBB36AF}">
  <sheetPr>
    <tabColor theme="7" tint="0.79998168889431442"/>
  </sheetPr>
  <dimension ref="A1:AA83"/>
  <sheetViews>
    <sheetView topLeftCell="A52" zoomScaleNormal="100" workbookViewId="0">
      <selection activeCell="E50" sqref="E50"/>
    </sheetView>
  </sheetViews>
  <sheetFormatPr defaultRowHeight="15"/>
  <cols>
    <col min="1" max="1" width="12" style="2" customWidth="1"/>
    <col min="2" max="2" width="11.140625" style="2" customWidth="1"/>
    <col min="3" max="3" width="22.7109375" style="2" customWidth="1"/>
    <col min="4" max="11" width="13" style="2" customWidth="1"/>
    <col min="12" max="12" width="14.140625" style="2" customWidth="1"/>
    <col min="13" max="27" width="13" style="2" customWidth="1"/>
    <col min="28" max="16384" width="9.140625" style="2"/>
  </cols>
  <sheetData>
    <row r="1" spans="1:27">
      <c r="A1" s="287" t="s">
        <v>349</v>
      </c>
      <c r="B1" s="287"/>
      <c r="C1" s="287">
        <v>22</v>
      </c>
      <c r="D1" s="335" t="s">
        <v>289</v>
      </c>
      <c r="E1" s="335"/>
      <c r="F1" s="335"/>
      <c r="G1" s="335"/>
      <c r="H1" s="335"/>
      <c r="I1" s="335"/>
      <c r="J1" s="335"/>
      <c r="K1" s="285"/>
      <c r="L1" s="285" t="s">
        <v>282</v>
      </c>
      <c r="M1" s="285"/>
      <c r="N1" s="285"/>
      <c r="O1" s="285"/>
      <c r="P1" s="285"/>
      <c r="Q1" s="285"/>
      <c r="R1" s="294" t="s">
        <v>274</v>
      </c>
      <c r="S1" s="285"/>
      <c r="T1" s="285"/>
      <c r="U1" s="285"/>
      <c r="V1" s="285"/>
      <c r="W1" s="285"/>
      <c r="X1" s="285"/>
      <c r="Y1" s="285"/>
    </row>
    <row r="2" spans="1:27" ht="60.75" thickBot="1">
      <c r="A2" s="289" t="s">
        <v>76</v>
      </c>
      <c r="B2" s="289" t="s">
        <v>77</v>
      </c>
      <c r="C2" s="289" t="s">
        <v>65</v>
      </c>
      <c r="D2" s="294" t="s">
        <v>293</v>
      </c>
      <c r="E2" s="294" t="s">
        <v>294</v>
      </c>
      <c r="F2" s="294" t="s">
        <v>295</v>
      </c>
      <c r="G2" s="294" t="s">
        <v>296</v>
      </c>
      <c r="H2" s="294" t="s">
        <v>297</v>
      </c>
      <c r="I2" s="294" t="s">
        <v>298</v>
      </c>
      <c r="J2" s="294" t="s">
        <v>299</v>
      </c>
      <c r="K2" s="294" t="s">
        <v>283</v>
      </c>
      <c r="L2" s="294" t="s">
        <v>284</v>
      </c>
      <c r="M2" s="294" t="s">
        <v>285</v>
      </c>
      <c r="N2" s="294" t="s">
        <v>286</v>
      </c>
      <c r="O2" s="294" t="s">
        <v>287</v>
      </c>
      <c r="P2" s="294" t="s">
        <v>288</v>
      </c>
      <c r="Q2" s="294" t="s">
        <v>275</v>
      </c>
      <c r="R2" s="294" t="s">
        <v>276</v>
      </c>
      <c r="S2" s="294" t="s">
        <v>277</v>
      </c>
      <c r="T2" s="294" t="s">
        <v>278</v>
      </c>
      <c r="U2" s="294" t="s">
        <v>279</v>
      </c>
      <c r="V2" s="294" t="s">
        <v>290</v>
      </c>
      <c r="W2" s="294" t="s">
        <v>291</v>
      </c>
      <c r="X2" s="294" t="s">
        <v>280</v>
      </c>
      <c r="Y2" s="294" t="s">
        <v>281</v>
      </c>
      <c r="Z2" s="285" t="s">
        <v>292</v>
      </c>
      <c r="AA2" s="285" t="s">
        <v>214</v>
      </c>
    </row>
    <row r="3" spans="1:27" ht="25.5">
      <c r="A3" s="286">
        <v>1</v>
      </c>
      <c r="B3" s="286" t="s">
        <v>6</v>
      </c>
      <c r="C3" s="288" t="s">
        <v>7</v>
      </c>
      <c r="D3" s="2">
        <v>1</v>
      </c>
      <c r="E3" s="2">
        <v>1</v>
      </c>
      <c r="F3" s="2">
        <v>1</v>
      </c>
      <c r="G3" s="2">
        <v>1</v>
      </c>
      <c r="H3" s="2">
        <v>1</v>
      </c>
      <c r="I3" s="2">
        <v>1</v>
      </c>
      <c r="J3" s="2">
        <v>1</v>
      </c>
      <c r="K3" s="2">
        <v>0</v>
      </c>
      <c r="L3" s="2">
        <v>0</v>
      </c>
      <c r="M3" s="2">
        <v>1</v>
      </c>
      <c r="N3" s="2">
        <v>1</v>
      </c>
      <c r="O3" s="2">
        <v>1</v>
      </c>
      <c r="P3" s="2">
        <v>1</v>
      </c>
      <c r="Q3" s="2">
        <v>1</v>
      </c>
      <c r="R3" s="2">
        <v>1</v>
      </c>
      <c r="S3" s="2">
        <v>1</v>
      </c>
      <c r="T3" s="2">
        <v>1</v>
      </c>
      <c r="U3" s="2">
        <v>1</v>
      </c>
      <c r="V3" s="2">
        <v>0</v>
      </c>
      <c r="W3" s="2">
        <v>0</v>
      </c>
      <c r="X3" s="2">
        <v>0.5</v>
      </c>
      <c r="Y3" s="2">
        <v>1</v>
      </c>
      <c r="Z3" s="2">
        <f t="shared" ref="Z3:Z15" si="0">SUM(D3:Y3)</f>
        <v>17.5</v>
      </c>
      <c r="AA3" s="290">
        <f>(Z3*5)/$C$1</f>
        <v>3.9772727272727271</v>
      </c>
    </row>
    <row r="4" spans="1:27" ht="25.5">
      <c r="A4" s="286">
        <v>2</v>
      </c>
      <c r="B4" s="286" t="s">
        <v>8</v>
      </c>
      <c r="C4" s="288" t="s">
        <v>9</v>
      </c>
      <c r="D4" s="2">
        <v>1</v>
      </c>
      <c r="E4" s="2">
        <v>1</v>
      </c>
      <c r="F4" s="2">
        <v>0.5</v>
      </c>
      <c r="G4" s="2">
        <v>1</v>
      </c>
      <c r="H4" s="2">
        <v>1</v>
      </c>
      <c r="I4" s="2">
        <v>1</v>
      </c>
      <c r="J4" s="2">
        <v>1</v>
      </c>
      <c r="K4" s="2">
        <v>0</v>
      </c>
      <c r="L4" s="2">
        <v>0</v>
      </c>
      <c r="M4" s="2">
        <v>1</v>
      </c>
      <c r="N4" s="2">
        <v>1</v>
      </c>
      <c r="O4" s="2">
        <v>1</v>
      </c>
      <c r="P4" s="2">
        <v>1</v>
      </c>
      <c r="Q4" s="2">
        <v>1</v>
      </c>
      <c r="R4" s="2">
        <v>0.5</v>
      </c>
      <c r="S4" s="2">
        <v>1</v>
      </c>
      <c r="T4" s="2">
        <v>1</v>
      </c>
      <c r="U4" s="2">
        <v>1</v>
      </c>
      <c r="V4" s="2">
        <v>0.5</v>
      </c>
      <c r="W4" s="2">
        <v>0.5</v>
      </c>
      <c r="X4" s="2">
        <v>1</v>
      </c>
      <c r="Y4" s="2">
        <v>0</v>
      </c>
      <c r="Z4" s="2">
        <f t="shared" si="0"/>
        <v>17</v>
      </c>
      <c r="AA4" s="290">
        <f t="shared" ref="AA4:AA19" si="1">(Z4*5)/$C$1</f>
        <v>3.8636363636363638</v>
      </c>
    </row>
    <row r="5" spans="1:27" ht="25.5">
      <c r="A5" s="286">
        <v>3</v>
      </c>
      <c r="B5" s="286" t="s">
        <v>10</v>
      </c>
      <c r="C5" s="288" t="s">
        <v>11</v>
      </c>
      <c r="D5" s="2">
        <v>1</v>
      </c>
      <c r="E5" s="2">
        <v>1</v>
      </c>
      <c r="F5" s="2">
        <v>0.5</v>
      </c>
      <c r="G5" s="2">
        <v>1</v>
      </c>
      <c r="H5" s="2">
        <v>1</v>
      </c>
      <c r="I5" s="2">
        <v>1</v>
      </c>
      <c r="J5" s="2">
        <v>1</v>
      </c>
      <c r="K5" s="2">
        <v>0</v>
      </c>
      <c r="L5" s="2">
        <v>0</v>
      </c>
      <c r="M5" s="2">
        <v>0.5</v>
      </c>
      <c r="N5" s="2">
        <v>0.5</v>
      </c>
      <c r="O5" s="2">
        <v>0.5</v>
      </c>
      <c r="P5" s="2">
        <v>1</v>
      </c>
      <c r="Q5" s="2">
        <v>0</v>
      </c>
      <c r="R5" s="2">
        <v>1</v>
      </c>
      <c r="S5" s="2">
        <v>1</v>
      </c>
      <c r="T5" s="2">
        <v>1</v>
      </c>
      <c r="U5" s="2">
        <v>1</v>
      </c>
      <c r="V5" s="2">
        <v>0.5</v>
      </c>
      <c r="W5" s="2">
        <v>0.5</v>
      </c>
      <c r="X5" s="2">
        <v>1</v>
      </c>
      <c r="Y5" s="2">
        <v>0</v>
      </c>
      <c r="Z5" s="2">
        <f t="shared" si="0"/>
        <v>15</v>
      </c>
      <c r="AA5" s="290">
        <f t="shared" si="1"/>
        <v>3.4090909090909092</v>
      </c>
    </row>
    <row r="6" spans="1:27" ht="25.5">
      <c r="A6" s="286">
        <v>4</v>
      </c>
      <c r="B6" s="286" t="s">
        <v>12</v>
      </c>
      <c r="C6" s="288" t="s">
        <v>13</v>
      </c>
      <c r="D6" s="2">
        <v>1</v>
      </c>
      <c r="E6" s="2">
        <v>1</v>
      </c>
      <c r="F6" s="2">
        <v>1</v>
      </c>
      <c r="G6" s="2">
        <v>1</v>
      </c>
      <c r="H6" s="2">
        <v>1</v>
      </c>
      <c r="I6" s="2">
        <v>1</v>
      </c>
      <c r="J6" s="2">
        <v>0.5</v>
      </c>
      <c r="K6" s="2">
        <v>0</v>
      </c>
      <c r="L6" s="2">
        <v>0</v>
      </c>
      <c r="M6" s="2">
        <v>0</v>
      </c>
      <c r="N6" s="2">
        <v>1</v>
      </c>
      <c r="O6" s="2">
        <v>1</v>
      </c>
      <c r="P6" s="2">
        <v>1</v>
      </c>
      <c r="Q6" s="2">
        <v>1</v>
      </c>
      <c r="R6" s="2">
        <v>1</v>
      </c>
      <c r="S6" s="2">
        <v>1</v>
      </c>
      <c r="T6" s="2">
        <v>1</v>
      </c>
      <c r="U6" s="2">
        <v>1</v>
      </c>
      <c r="V6" s="2">
        <v>0.5</v>
      </c>
      <c r="W6" s="2">
        <v>0.5</v>
      </c>
      <c r="X6" s="2">
        <v>0.5</v>
      </c>
      <c r="Y6" s="2">
        <v>1</v>
      </c>
      <c r="Z6" s="2">
        <f t="shared" si="0"/>
        <v>17</v>
      </c>
      <c r="AA6" s="290">
        <f t="shared" si="1"/>
        <v>3.8636363636363638</v>
      </c>
    </row>
    <row r="7" spans="1:27">
      <c r="A7" s="286">
        <v>5</v>
      </c>
      <c r="B7" s="286" t="s">
        <v>14</v>
      </c>
      <c r="C7" s="288" t="s">
        <v>15</v>
      </c>
      <c r="D7" s="2">
        <v>1</v>
      </c>
      <c r="E7" s="2">
        <v>1</v>
      </c>
      <c r="F7" s="2">
        <v>1</v>
      </c>
      <c r="G7" s="2">
        <v>1</v>
      </c>
      <c r="H7" s="2">
        <v>1</v>
      </c>
      <c r="I7" s="2">
        <v>1</v>
      </c>
      <c r="J7" s="2">
        <v>1</v>
      </c>
      <c r="L7" s="2">
        <v>1</v>
      </c>
      <c r="M7" s="2">
        <v>1</v>
      </c>
      <c r="N7" s="2">
        <v>1</v>
      </c>
      <c r="O7" s="2">
        <v>1</v>
      </c>
      <c r="P7" s="2">
        <v>1</v>
      </c>
      <c r="Q7" s="2">
        <v>1</v>
      </c>
      <c r="R7" s="2">
        <v>1</v>
      </c>
      <c r="S7" s="2">
        <v>1</v>
      </c>
      <c r="T7" s="2">
        <v>1</v>
      </c>
      <c r="U7" s="2">
        <v>1</v>
      </c>
      <c r="V7" s="2">
        <v>0.5</v>
      </c>
      <c r="W7" s="2">
        <v>0.5</v>
      </c>
      <c r="X7" s="2">
        <v>0.5</v>
      </c>
      <c r="Y7" s="2">
        <v>1</v>
      </c>
      <c r="Z7" s="2">
        <f t="shared" si="0"/>
        <v>19.5</v>
      </c>
      <c r="AA7" s="290">
        <f t="shared" si="1"/>
        <v>4.4318181818181817</v>
      </c>
    </row>
    <row r="8" spans="1:27">
      <c r="A8" s="286">
        <v>6</v>
      </c>
      <c r="B8" s="286" t="s">
        <v>16</v>
      </c>
      <c r="C8" s="288" t="s">
        <v>17</v>
      </c>
      <c r="D8" s="2">
        <v>1</v>
      </c>
      <c r="E8" s="2">
        <v>1</v>
      </c>
      <c r="F8" s="2">
        <v>1</v>
      </c>
      <c r="G8" s="2">
        <v>1</v>
      </c>
      <c r="H8" s="2">
        <v>1</v>
      </c>
      <c r="I8" s="2">
        <v>1</v>
      </c>
      <c r="J8" s="2">
        <v>0.5</v>
      </c>
      <c r="K8" s="2">
        <v>0</v>
      </c>
      <c r="L8" s="2">
        <v>1</v>
      </c>
      <c r="M8" s="2">
        <v>1</v>
      </c>
      <c r="N8" s="2">
        <v>0</v>
      </c>
      <c r="O8" s="2">
        <v>1</v>
      </c>
      <c r="P8" s="2">
        <v>1</v>
      </c>
      <c r="Q8" s="2">
        <v>1</v>
      </c>
      <c r="R8" s="2">
        <v>1</v>
      </c>
      <c r="S8" s="2">
        <v>0</v>
      </c>
      <c r="T8" s="2">
        <v>1</v>
      </c>
      <c r="U8" s="2">
        <v>1</v>
      </c>
      <c r="V8" s="2">
        <v>1</v>
      </c>
      <c r="W8" s="2">
        <v>1</v>
      </c>
      <c r="X8" s="2">
        <v>0</v>
      </c>
      <c r="Y8" s="2">
        <v>1</v>
      </c>
      <c r="Z8" s="2">
        <f t="shared" si="0"/>
        <v>17.5</v>
      </c>
      <c r="AA8" s="290">
        <f t="shared" si="1"/>
        <v>3.9772727272727271</v>
      </c>
    </row>
    <row r="9" spans="1:27" ht="25.5">
      <c r="A9" s="286">
        <v>7</v>
      </c>
      <c r="B9" s="286" t="s">
        <v>18</v>
      </c>
      <c r="C9" s="288" t="s">
        <v>19</v>
      </c>
      <c r="D9" s="2">
        <v>1</v>
      </c>
      <c r="E9" s="2">
        <v>1</v>
      </c>
      <c r="F9" s="2">
        <v>0.5</v>
      </c>
      <c r="G9" s="2">
        <v>1</v>
      </c>
      <c r="H9" s="2">
        <v>1</v>
      </c>
      <c r="I9" s="2">
        <v>1</v>
      </c>
      <c r="J9" s="2">
        <v>1</v>
      </c>
      <c r="K9" s="2">
        <v>0</v>
      </c>
      <c r="L9" s="2">
        <v>0</v>
      </c>
      <c r="M9" s="2">
        <v>1</v>
      </c>
      <c r="N9" s="2">
        <v>1</v>
      </c>
      <c r="O9" s="2">
        <v>1</v>
      </c>
      <c r="P9" s="2">
        <v>1</v>
      </c>
      <c r="Q9" s="2">
        <v>1</v>
      </c>
      <c r="R9" s="2">
        <v>1</v>
      </c>
      <c r="S9" s="2">
        <v>1</v>
      </c>
      <c r="T9" s="2">
        <v>1</v>
      </c>
      <c r="U9" s="2">
        <v>1</v>
      </c>
      <c r="V9" s="2">
        <v>0</v>
      </c>
      <c r="W9" s="2">
        <v>0</v>
      </c>
      <c r="X9" s="2">
        <v>1</v>
      </c>
      <c r="Y9" s="2">
        <v>1</v>
      </c>
      <c r="Z9" s="2">
        <f t="shared" si="0"/>
        <v>17.5</v>
      </c>
      <c r="AA9" s="290">
        <f t="shared" si="1"/>
        <v>3.9772727272727271</v>
      </c>
    </row>
    <row r="10" spans="1:27" ht="25.5">
      <c r="A10" s="286">
        <v>8</v>
      </c>
      <c r="B10" s="286" t="s">
        <v>20</v>
      </c>
      <c r="C10" s="288" t="s">
        <v>21</v>
      </c>
      <c r="D10" s="2">
        <v>1</v>
      </c>
      <c r="E10" s="2">
        <v>1</v>
      </c>
      <c r="F10" s="2">
        <v>1</v>
      </c>
      <c r="G10" s="2">
        <v>1</v>
      </c>
      <c r="H10" s="2">
        <v>1</v>
      </c>
      <c r="I10" s="2">
        <v>1</v>
      </c>
      <c r="J10" s="2">
        <v>1</v>
      </c>
      <c r="K10" s="2">
        <v>0</v>
      </c>
      <c r="L10" s="2">
        <v>0</v>
      </c>
      <c r="M10" s="2">
        <v>1</v>
      </c>
      <c r="N10" s="2">
        <v>1</v>
      </c>
      <c r="O10" s="2">
        <v>1</v>
      </c>
      <c r="P10" s="2">
        <v>1</v>
      </c>
      <c r="Q10" s="2">
        <v>1</v>
      </c>
      <c r="R10" s="2">
        <v>1</v>
      </c>
      <c r="S10" s="2">
        <v>1</v>
      </c>
      <c r="T10" s="2">
        <v>1</v>
      </c>
      <c r="U10" s="2">
        <v>1</v>
      </c>
      <c r="V10" s="2">
        <v>1</v>
      </c>
      <c r="W10" s="2">
        <v>1</v>
      </c>
      <c r="X10" s="2">
        <v>1</v>
      </c>
      <c r="Y10" s="2">
        <v>1</v>
      </c>
      <c r="Z10" s="2">
        <f t="shared" si="0"/>
        <v>20</v>
      </c>
      <c r="AA10" s="290">
        <f t="shared" si="1"/>
        <v>4.5454545454545459</v>
      </c>
    </row>
    <row r="11" spans="1:27">
      <c r="A11" s="286">
        <v>9</v>
      </c>
      <c r="B11" s="286" t="s">
        <v>22</v>
      </c>
      <c r="C11" s="288" t="s">
        <v>23</v>
      </c>
      <c r="D11" s="2">
        <v>0.5</v>
      </c>
      <c r="E11" s="2">
        <v>1</v>
      </c>
      <c r="F11" s="2">
        <v>1</v>
      </c>
      <c r="G11" s="2">
        <v>1</v>
      </c>
      <c r="H11" s="2">
        <v>1</v>
      </c>
      <c r="I11" s="2">
        <v>1</v>
      </c>
      <c r="J11" s="2">
        <v>0.5</v>
      </c>
      <c r="K11" s="2">
        <v>0</v>
      </c>
      <c r="L11" s="2">
        <v>0</v>
      </c>
      <c r="M11" s="2">
        <v>1</v>
      </c>
      <c r="N11" s="2">
        <v>1</v>
      </c>
      <c r="O11" s="2">
        <v>1</v>
      </c>
      <c r="P11" s="2">
        <v>1</v>
      </c>
      <c r="Q11" s="2">
        <v>1</v>
      </c>
      <c r="R11" s="2">
        <v>1</v>
      </c>
      <c r="S11" s="2">
        <v>1</v>
      </c>
      <c r="T11" s="2">
        <v>1</v>
      </c>
      <c r="U11" s="2">
        <v>1</v>
      </c>
      <c r="V11" s="2">
        <v>0</v>
      </c>
      <c r="W11" s="2">
        <v>0</v>
      </c>
      <c r="X11" s="2">
        <v>0</v>
      </c>
      <c r="Y11" s="2">
        <v>1</v>
      </c>
      <c r="Z11" s="2">
        <f t="shared" si="0"/>
        <v>16</v>
      </c>
      <c r="AA11" s="290">
        <f t="shared" si="1"/>
        <v>3.6363636363636362</v>
      </c>
    </row>
    <row r="12" spans="1:27" ht="25.5">
      <c r="A12" s="286">
        <v>10</v>
      </c>
      <c r="B12" s="286" t="s">
        <v>24</v>
      </c>
      <c r="C12" s="288" t="s">
        <v>25</v>
      </c>
      <c r="D12" s="2">
        <v>1</v>
      </c>
      <c r="E12" s="2">
        <v>1</v>
      </c>
      <c r="F12" s="2">
        <v>1</v>
      </c>
      <c r="G12" s="2">
        <v>1</v>
      </c>
      <c r="H12" s="2">
        <v>1</v>
      </c>
      <c r="I12" s="2">
        <v>1</v>
      </c>
      <c r="J12" s="2">
        <v>1</v>
      </c>
      <c r="K12" s="2">
        <v>0</v>
      </c>
      <c r="L12" s="2">
        <v>0</v>
      </c>
      <c r="M12" s="2">
        <v>1</v>
      </c>
      <c r="N12" s="2">
        <v>1</v>
      </c>
      <c r="O12" s="2">
        <v>1</v>
      </c>
      <c r="P12" s="2">
        <v>1</v>
      </c>
      <c r="Q12" s="2">
        <v>1</v>
      </c>
      <c r="R12" s="2">
        <v>1</v>
      </c>
      <c r="S12" s="2">
        <v>1</v>
      </c>
      <c r="T12" s="2">
        <v>1</v>
      </c>
      <c r="U12" s="2">
        <v>1</v>
      </c>
      <c r="V12" s="2">
        <v>1</v>
      </c>
      <c r="W12" s="2">
        <v>1</v>
      </c>
      <c r="X12" s="2">
        <v>1</v>
      </c>
      <c r="Y12" s="2">
        <v>1</v>
      </c>
      <c r="Z12" s="2">
        <f t="shared" si="0"/>
        <v>20</v>
      </c>
      <c r="AA12" s="290">
        <f t="shared" si="1"/>
        <v>4.5454545454545459</v>
      </c>
    </row>
    <row r="13" spans="1:27" ht="25.5">
      <c r="A13" s="286">
        <v>11</v>
      </c>
      <c r="B13" s="286" t="s">
        <v>26</v>
      </c>
      <c r="C13" s="288" t="s">
        <v>27</v>
      </c>
      <c r="D13" s="2">
        <v>1</v>
      </c>
      <c r="E13" s="2">
        <v>1</v>
      </c>
      <c r="F13" s="2">
        <v>1</v>
      </c>
      <c r="G13" s="2">
        <v>1</v>
      </c>
      <c r="H13" s="2">
        <v>1</v>
      </c>
      <c r="I13" s="2">
        <v>1</v>
      </c>
      <c r="J13" s="2">
        <v>1</v>
      </c>
      <c r="K13" s="2">
        <v>0</v>
      </c>
      <c r="L13" s="2">
        <v>0</v>
      </c>
      <c r="M13" s="2">
        <v>1</v>
      </c>
      <c r="N13" s="2">
        <v>1</v>
      </c>
      <c r="O13" s="2">
        <v>1</v>
      </c>
      <c r="P13" s="2">
        <v>1</v>
      </c>
      <c r="Q13" s="2">
        <v>1</v>
      </c>
      <c r="R13" s="2">
        <v>1</v>
      </c>
      <c r="S13" s="2">
        <v>1</v>
      </c>
      <c r="T13" s="2">
        <v>1</v>
      </c>
      <c r="U13" s="2">
        <v>1</v>
      </c>
      <c r="V13" s="2">
        <v>1</v>
      </c>
      <c r="W13" s="2">
        <v>1</v>
      </c>
      <c r="X13" s="2">
        <v>1</v>
      </c>
      <c r="Y13" s="2">
        <v>1</v>
      </c>
      <c r="Z13" s="2">
        <f t="shared" si="0"/>
        <v>20</v>
      </c>
      <c r="AA13" s="290">
        <f t="shared" si="1"/>
        <v>4.5454545454545459</v>
      </c>
    </row>
    <row r="14" spans="1:27">
      <c r="A14" s="286">
        <v>12</v>
      </c>
      <c r="B14" s="286" t="s">
        <v>28</v>
      </c>
      <c r="C14" s="288" t="s">
        <v>29</v>
      </c>
      <c r="D14" s="2">
        <v>1</v>
      </c>
      <c r="E14" s="2">
        <v>1</v>
      </c>
      <c r="F14" s="2">
        <v>1</v>
      </c>
      <c r="G14" s="2">
        <v>1</v>
      </c>
      <c r="H14" s="2">
        <v>1</v>
      </c>
      <c r="I14" s="2">
        <v>1</v>
      </c>
      <c r="J14" s="2">
        <v>1</v>
      </c>
      <c r="K14" s="2">
        <v>0</v>
      </c>
      <c r="L14" s="2">
        <v>1</v>
      </c>
      <c r="M14" s="2">
        <v>1</v>
      </c>
      <c r="N14" s="2">
        <v>1</v>
      </c>
      <c r="O14" s="2">
        <v>1</v>
      </c>
      <c r="P14" s="2">
        <v>1</v>
      </c>
      <c r="Q14" s="2">
        <v>1</v>
      </c>
      <c r="R14" s="2">
        <v>1</v>
      </c>
      <c r="S14" s="2">
        <v>1</v>
      </c>
      <c r="T14" s="2">
        <v>1</v>
      </c>
      <c r="U14" s="2">
        <v>1</v>
      </c>
      <c r="V14" s="2">
        <v>1</v>
      </c>
      <c r="W14" s="2">
        <v>1</v>
      </c>
      <c r="X14" s="2">
        <v>0</v>
      </c>
      <c r="Y14" s="2">
        <v>1</v>
      </c>
      <c r="Z14" s="2">
        <f t="shared" si="0"/>
        <v>20</v>
      </c>
      <c r="AA14" s="290">
        <f t="shared" si="1"/>
        <v>4.5454545454545459</v>
      </c>
    </row>
    <row r="15" spans="1:27" ht="25.5">
      <c r="A15" s="286">
        <v>13</v>
      </c>
      <c r="B15" s="286" t="s">
        <v>30</v>
      </c>
      <c r="C15" s="288" t="s">
        <v>31</v>
      </c>
      <c r="D15" s="2">
        <v>1</v>
      </c>
      <c r="E15" s="2">
        <v>1</v>
      </c>
      <c r="F15" s="2">
        <v>0.5</v>
      </c>
      <c r="G15" s="2">
        <v>1</v>
      </c>
      <c r="H15" s="2">
        <v>1</v>
      </c>
      <c r="I15" s="2">
        <v>1</v>
      </c>
      <c r="J15" s="2">
        <v>1</v>
      </c>
      <c r="K15" s="2">
        <v>0</v>
      </c>
      <c r="L15" s="2">
        <v>0</v>
      </c>
      <c r="M15" s="2">
        <v>1</v>
      </c>
      <c r="N15" s="2">
        <v>1</v>
      </c>
      <c r="O15" s="2">
        <v>1</v>
      </c>
      <c r="P15" s="2">
        <v>1</v>
      </c>
      <c r="Q15" s="2">
        <v>1</v>
      </c>
      <c r="R15" s="2">
        <v>1</v>
      </c>
      <c r="S15" s="2">
        <v>1</v>
      </c>
      <c r="T15" s="2">
        <v>1</v>
      </c>
      <c r="U15" s="2">
        <v>1</v>
      </c>
      <c r="V15" s="2">
        <v>0</v>
      </c>
      <c r="W15" s="2">
        <v>0</v>
      </c>
      <c r="X15" s="2">
        <v>1</v>
      </c>
      <c r="Y15" s="2">
        <v>1</v>
      </c>
      <c r="Z15" s="2">
        <f t="shared" si="0"/>
        <v>17.5</v>
      </c>
      <c r="AA15" s="290">
        <f t="shared" si="1"/>
        <v>3.9772727272727271</v>
      </c>
    </row>
    <row r="16" spans="1:27" ht="25.5">
      <c r="A16" s="286">
        <v>14</v>
      </c>
      <c r="B16" s="286" t="s">
        <v>32</v>
      </c>
      <c r="C16" s="288" t="s">
        <v>33</v>
      </c>
      <c r="D16" s="2">
        <v>0</v>
      </c>
      <c r="E16" s="2">
        <v>0</v>
      </c>
      <c r="F16" s="2">
        <v>0</v>
      </c>
      <c r="G16" s="2">
        <v>0</v>
      </c>
      <c r="H16" s="2">
        <v>0</v>
      </c>
      <c r="I16" s="2">
        <v>0</v>
      </c>
      <c r="J16" s="2">
        <v>0</v>
      </c>
      <c r="K16" s="2">
        <v>0</v>
      </c>
      <c r="L16" s="2">
        <v>0</v>
      </c>
      <c r="M16" s="2">
        <v>0</v>
      </c>
      <c r="N16" s="2">
        <v>0</v>
      </c>
      <c r="O16" s="2">
        <v>0</v>
      </c>
      <c r="P16" s="2">
        <v>0</v>
      </c>
      <c r="Q16" s="2">
        <v>0</v>
      </c>
      <c r="R16" s="2">
        <v>0</v>
      </c>
      <c r="S16" s="2">
        <v>0</v>
      </c>
      <c r="T16" s="2">
        <v>0</v>
      </c>
      <c r="U16" s="2">
        <v>0</v>
      </c>
      <c r="V16" s="2">
        <v>0</v>
      </c>
      <c r="W16" s="2">
        <v>0</v>
      </c>
      <c r="X16" s="2">
        <v>0</v>
      </c>
      <c r="Y16" s="2">
        <v>0</v>
      </c>
      <c r="Z16" s="2">
        <v>0</v>
      </c>
      <c r="AA16" s="290">
        <f t="shared" si="1"/>
        <v>0</v>
      </c>
    </row>
    <row r="17" spans="1:27" ht="25.5">
      <c r="A17" s="286">
        <v>15</v>
      </c>
      <c r="B17" s="286" t="s">
        <v>34</v>
      </c>
      <c r="C17" s="288" t="s">
        <v>35</v>
      </c>
      <c r="D17" s="2">
        <v>0</v>
      </c>
      <c r="E17" s="2">
        <v>0</v>
      </c>
      <c r="F17" s="2">
        <v>0</v>
      </c>
      <c r="G17" s="2">
        <v>0</v>
      </c>
      <c r="H17" s="2">
        <v>0</v>
      </c>
      <c r="I17" s="2">
        <v>0</v>
      </c>
      <c r="J17" s="2">
        <v>0</v>
      </c>
      <c r="K17" s="2">
        <v>0</v>
      </c>
      <c r="L17" s="2">
        <v>0</v>
      </c>
      <c r="M17" s="2">
        <v>0</v>
      </c>
      <c r="N17" s="2">
        <v>0</v>
      </c>
      <c r="O17" s="2">
        <v>0</v>
      </c>
      <c r="P17" s="2">
        <v>0</v>
      </c>
      <c r="Q17" s="2">
        <v>0</v>
      </c>
      <c r="R17" s="2">
        <v>0</v>
      </c>
      <c r="S17" s="2">
        <v>0</v>
      </c>
      <c r="T17" s="2">
        <v>0</v>
      </c>
      <c r="U17" s="2">
        <v>0</v>
      </c>
      <c r="V17" s="2">
        <v>0</v>
      </c>
      <c r="W17" s="2">
        <v>0</v>
      </c>
      <c r="X17" s="2">
        <v>0</v>
      </c>
      <c r="Y17" s="2">
        <v>0</v>
      </c>
      <c r="Z17" s="2">
        <v>0</v>
      </c>
      <c r="AA17" s="290">
        <f t="shared" si="1"/>
        <v>0</v>
      </c>
    </row>
    <row r="18" spans="1:27" ht="25.5">
      <c r="A18" s="286">
        <v>16</v>
      </c>
      <c r="B18" s="286" t="s">
        <v>36</v>
      </c>
      <c r="C18" s="288" t="s">
        <v>37</v>
      </c>
      <c r="D18" s="2">
        <v>1</v>
      </c>
      <c r="E18" s="2">
        <v>1</v>
      </c>
      <c r="F18" s="2">
        <v>1</v>
      </c>
      <c r="G18" s="2">
        <v>1</v>
      </c>
      <c r="H18" s="2">
        <v>1</v>
      </c>
      <c r="I18" s="2">
        <v>1</v>
      </c>
      <c r="J18" s="2">
        <v>1</v>
      </c>
      <c r="K18" s="2">
        <v>0</v>
      </c>
      <c r="L18" s="2">
        <v>0</v>
      </c>
      <c r="M18" s="2">
        <v>1</v>
      </c>
      <c r="N18" s="2">
        <v>1</v>
      </c>
      <c r="O18" s="2">
        <v>0.5</v>
      </c>
      <c r="P18" s="2">
        <v>1</v>
      </c>
      <c r="Q18" s="2">
        <v>1</v>
      </c>
      <c r="R18" s="2">
        <v>1</v>
      </c>
      <c r="S18" s="2">
        <v>1</v>
      </c>
      <c r="T18" s="2">
        <v>1</v>
      </c>
      <c r="U18" s="2">
        <v>1</v>
      </c>
      <c r="V18" s="2">
        <v>1</v>
      </c>
      <c r="W18" s="2">
        <v>1</v>
      </c>
      <c r="X18" s="2">
        <v>0.5</v>
      </c>
      <c r="Y18" s="2">
        <v>1</v>
      </c>
      <c r="Z18" s="2">
        <f>SUM(D18:Y18)</f>
        <v>19</v>
      </c>
      <c r="AA18" s="290">
        <f t="shared" si="1"/>
        <v>4.3181818181818183</v>
      </c>
    </row>
    <row r="19" spans="1:27">
      <c r="A19" s="286">
        <v>17</v>
      </c>
      <c r="B19" s="286" t="s">
        <v>38</v>
      </c>
      <c r="C19" s="288" t="s">
        <v>39</v>
      </c>
      <c r="D19" s="2">
        <v>1</v>
      </c>
      <c r="E19" s="2">
        <v>1</v>
      </c>
      <c r="F19" s="2">
        <v>1</v>
      </c>
      <c r="G19" s="2">
        <v>1</v>
      </c>
      <c r="H19" s="2">
        <v>1</v>
      </c>
      <c r="I19" s="2">
        <v>1</v>
      </c>
      <c r="J19" s="2">
        <v>1</v>
      </c>
      <c r="K19" s="2">
        <v>0</v>
      </c>
      <c r="L19" s="2">
        <v>0</v>
      </c>
      <c r="M19" s="2">
        <v>1</v>
      </c>
      <c r="N19" s="2">
        <v>1</v>
      </c>
      <c r="O19" s="2">
        <v>1</v>
      </c>
      <c r="P19" s="2">
        <v>1</v>
      </c>
      <c r="Q19" s="2">
        <v>1</v>
      </c>
      <c r="R19" s="2">
        <v>1</v>
      </c>
      <c r="S19" s="2">
        <v>1</v>
      </c>
      <c r="T19" s="2">
        <v>1</v>
      </c>
      <c r="U19" s="2">
        <v>1</v>
      </c>
      <c r="V19" s="2">
        <v>1</v>
      </c>
      <c r="W19" s="2">
        <v>1</v>
      </c>
      <c r="X19" s="2">
        <v>1</v>
      </c>
      <c r="Y19" s="2">
        <v>1</v>
      </c>
      <c r="Z19" s="2">
        <f>SUM(D19:Y19)</f>
        <v>20</v>
      </c>
      <c r="AA19" s="290">
        <f t="shared" si="1"/>
        <v>4.5454545454545459</v>
      </c>
    </row>
    <row r="20" spans="1:27">
      <c r="A20" s="286"/>
      <c r="B20" s="286"/>
      <c r="C20" s="288"/>
    </row>
    <row r="21" spans="1:27" ht="16.5" thickBot="1">
      <c r="A21" s="334" t="s">
        <v>348</v>
      </c>
      <c r="B21" s="334"/>
      <c r="C21" s="334"/>
      <c r="D21" s="293">
        <v>13</v>
      </c>
    </row>
    <row r="22" spans="1:27" ht="105.75" thickBot="1">
      <c r="A22" s="289" t="s">
        <v>76</v>
      </c>
      <c r="B22" s="289" t="s">
        <v>77</v>
      </c>
      <c r="C22" s="289" t="s">
        <v>65</v>
      </c>
      <c r="D22" s="294" t="s">
        <v>312</v>
      </c>
      <c r="E22" s="294" t="s">
        <v>301</v>
      </c>
      <c r="F22" s="294" t="s">
        <v>302</v>
      </c>
      <c r="G22" s="294" t="s">
        <v>303</v>
      </c>
      <c r="H22" s="294" t="s">
        <v>305</v>
      </c>
      <c r="I22" s="294" t="s">
        <v>306</v>
      </c>
      <c r="J22" s="294" t="s">
        <v>314</v>
      </c>
      <c r="K22" s="294" t="s">
        <v>304</v>
      </c>
      <c r="L22" s="294" t="s">
        <v>308</v>
      </c>
      <c r="M22" s="294" t="s">
        <v>310</v>
      </c>
      <c r="N22" s="294" t="s">
        <v>309</v>
      </c>
      <c r="O22" s="294" t="s">
        <v>311</v>
      </c>
      <c r="P22" s="294" t="s">
        <v>307</v>
      </c>
      <c r="Q22" s="294" t="s">
        <v>313</v>
      </c>
      <c r="R22" s="294" t="s">
        <v>62</v>
      </c>
      <c r="S22" s="285" t="s">
        <v>345</v>
      </c>
    </row>
    <row r="23" spans="1:27" ht="25.5">
      <c r="A23" s="286">
        <v>1</v>
      </c>
      <c r="B23" s="286" t="s">
        <v>6</v>
      </c>
      <c r="C23" s="288" t="s">
        <v>7</v>
      </c>
      <c r="D23" s="2">
        <v>1</v>
      </c>
      <c r="F23" s="2">
        <v>1</v>
      </c>
      <c r="G23" s="2">
        <v>1</v>
      </c>
      <c r="H23" s="2">
        <v>0</v>
      </c>
      <c r="I23" s="2">
        <v>0</v>
      </c>
      <c r="J23" s="2">
        <v>0</v>
      </c>
      <c r="K23" s="2">
        <v>1</v>
      </c>
      <c r="M23" s="2">
        <v>0</v>
      </c>
      <c r="N23" s="2">
        <v>1</v>
      </c>
      <c r="O23" s="2">
        <v>1</v>
      </c>
      <c r="P23" s="2">
        <v>1</v>
      </c>
      <c r="Q23" s="2">
        <v>0</v>
      </c>
      <c r="R23" s="2">
        <f t="shared" ref="R23:R39" si="2">SUM(D23:Q23)</f>
        <v>7</v>
      </c>
      <c r="S23" s="290">
        <f>(R23*5)/$D$21</f>
        <v>2.6923076923076925</v>
      </c>
    </row>
    <row r="24" spans="1:27" ht="25.5">
      <c r="A24" s="286">
        <v>2</v>
      </c>
      <c r="B24" s="286" t="s">
        <v>8</v>
      </c>
      <c r="C24" s="288" t="s">
        <v>9</v>
      </c>
      <c r="D24" s="2">
        <v>0</v>
      </c>
      <c r="E24" s="2">
        <v>0</v>
      </c>
      <c r="F24" s="2">
        <v>1</v>
      </c>
      <c r="G24" s="2">
        <v>1</v>
      </c>
      <c r="H24" s="2">
        <v>1</v>
      </c>
      <c r="I24" s="2">
        <v>1</v>
      </c>
      <c r="J24" s="2">
        <v>1</v>
      </c>
      <c r="K24" s="2">
        <v>1</v>
      </c>
      <c r="L24" s="2">
        <v>1</v>
      </c>
      <c r="M24" s="2">
        <v>1</v>
      </c>
      <c r="N24" s="2">
        <v>1</v>
      </c>
      <c r="O24" s="2">
        <v>0</v>
      </c>
      <c r="P24" s="2">
        <v>1</v>
      </c>
      <c r="Q24" s="2">
        <v>0</v>
      </c>
      <c r="R24" s="2">
        <f t="shared" si="2"/>
        <v>10</v>
      </c>
      <c r="S24" s="290">
        <f t="shared" ref="S24:S40" si="3">(R24*5)/$D$21</f>
        <v>3.8461538461538463</v>
      </c>
    </row>
    <row r="25" spans="1:27" ht="25.5">
      <c r="A25" s="286">
        <v>3</v>
      </c>
      <c r="B25" s="286" t="s">
        <v>10</v>
      </c>
      <c r="C25" s="288" t="s">
        <v>11</v>
      </c>
      <c r="D25" s="2">
        <v>0</v>
      </c>
      <c r="E25" s="2">
        <v>0</v>
      </c>
      <c r="F25" s="2">
        <v>0</v>
      </c>
      <c r="G25" s="2">
        <v>1</v>
      </c>
      <c r="H25" s="2">
        <v>1</v>
      </c>
      <c r="I25" s="2">
        <v>1</v>
      </c>
      <c r="J25" s="2">
        <v>0</v>
      </c>
      <c r="K25" s="2">
        <v>0</v>
      </c>
      <c r="L25" s="2">
        <v>1</v>
      </c>
      <c r="M25" s="2">
        <v>1</v>
      </c>
      <c r="N25" s="2">
        <v>0</v>
      </c>
      <c r="O25" s="2">
        <v>0</v>
      </c>
      <c r="P25" s="2">
        <v>1</v>
      </c>
      <c r="Q25" s="2">
        <v>-1</v>
      </c>
      <c r="R25" s="2">
        <f t="shared" si="2"/>
        <v>5</v>
      </c>
      <c r="S25" s="290">
        <f t="shared" si="3"/>
        <v>1.9230769230769231</v>
      </c>
    </row>
    <row r="26" spans="1:27" ht="25.5">
      <c r="A26" s="286">
        <v>4</v>
      </c>
      <c r="B26" s="286" t="s">
        <v>12</v>
      </c>
      <c r="C26" s="288" t="s">
        <v>13</v>
      </c>
      <c r="D26" s="2">
        <v>0</v>
      </c>
      <c r="E26" s="2">
        <v>0</v>
      </c>
      <c r="F26" s="2">
        <v>1</v>
      </c>
      <c r="G26" s="2">
        <v>0</v>
      </c>
      <c r="H26" s="2">
        <v>1</v>
      </c>
      <c r="I26" s="2">
        <v>1</v>
      </c>
      <c r="J26" s="2">
        <v>1</v>
      </c>
      <c r="K26" s="2">
        <v>1</v>
      </c>
      <c r="L26" s="2">
        <v>0</v>
      </c>
      <c r="M26" s="2">
        <v>1</v>
      </c>
      <c r="N26" s="2">
        <v>0</v>
      </c>
      <c r="O26" s="2">
        <v>0</v>
      </c>
      <c r="P26" s="2">
        <v>0</v>
      </c>
      <c r="Q26" s="2">
        <v>0</v>
      </c>
      <c r="R26" s="2">
        <f t="shared" si="2"/>
        <v>6</v>
      </c>
      <c r="S26" s="290">
        <f t="shared" si="3"/>
        <v>2.3076923076923075</v>
      </c>
    </row>
    <row r="27" spans="1:27">
      <c r="A27" s="286">
        <v>5</v>
      </c>
      <c r="B27" s="286" t="s">
        <v>14</v>
      </c>
      <c r="C27" s="288" t="s">
        <v>15</v>
      </c>
      <c r="D27" s="2">
        <v>1</v>
      </c>
      <c r="E27" s="2">
        <v>1</v>
      </c>
      <c r="G27" s="2">
        <v>1</v>
      </c>
      <c r="H27" s="2">
        <v>1</v>
      </c>
      <c r="I27" s="2">
        <v>1</v>
      </c>
      <c r="J27" s="2">
        <v>1</v>
      </c>
      <c r="K27" s="2">
        <v>0</v>
      </c>
      <c r="L27" s="2">
        <v>0</v>
      </c>
      <c r="M27" s="2">
        <v>1</v>
      </c>
      <c r="N27" s="2">
        <v>0</v>
      </c>
      <c r="O27" s="2">
        <v>0</v>
      </c>
      <c r="P27" s="2">
        <v>1</v>
      </c>
      <c r="R27" s="2">
        <f t="shared" si="2"/>
        <v>8</v>
      </c>
      <c r="S27" s="290">
        <f t="shared" si="3"/>
        <v>3.0769230769230771</v>
      </c>
    </row>
    <row r="28" spans="1:27">
      <c r="A28" s="286">
        <v>6</v>
      </c>
      <c r="B28" s="286" t="s">
        <v>16</v>
      </c>
      <c r="C28" s="288" t="s">
        <v>17</v>
      </c>
      <c r="D28" s="2">
        <v>0.5</v>
      </c>
      <c r="F28" s="2">
        <v>1</v>
      </c>
      <c r="G28" s="2">
        <v>0.5</v>
      </c>
      <c r="H28" s="2">
        <v>1</v>
      </c>
      <c r="I28" s="2">
        <v>1</v>
      </c>
      <c r="J28" s="2">
        <v>1</v>
      </c>
      <c r="K28" s="2">
        <v>0</v>
      </c>
      <c r="L28" s="2">
        <v>1</v>
      </c>
      <c r="M28" s="2">
        <v>1</v>
      </c>
      <c r="N28" s="2">
        <v>1</v>
      </c>
      <c r="O28" s="2">
        <v>1</v>
      </c>
      <c r="P28" s="2">
        <v>1</v>
      </c>
      <c r="Q28" s="2">
        <v>-2</v>
      </c>
      <c r="R28" s="2">
        <f t="shared" si="2"/>
        <v>8</v>
      </c>
      <c r="S28" s="290">
        <f t="shared" si="3"/>
        <v>3.0769230769230771</v>
      </c>
    </row>
    <row r="29" spans="1:27" ht="25.5">
      <c r="A29" s="286">
        <v>7</v>
      </c>
      <c r="B29" s="286" t="s">
        <v>18</v>
      </c>
      <c r="C29" s="288" t="s">
        <v>19</v>
      </c>
      <c r="D29" s="2">
        <v>1</v>
      </c>
      <c r="E29" s="2">
        <v>0</v>
      </c>
      <c r="F29" s="2">
        <v>1</v>
      </c>
      <c r="G29" s="2">
        <v>1</v>
      </c>
      <c r="H29" s="2">
        <v>0.5</v>
      </c>
      <c r="I29" s="2">
        <v>0.5</v>
      </c>
      <c r="J29" s="2">
        <v>0</v>
      </c>
      <c r="K29" s="2">
        <v>1</v>
      </c>
      <c r="L29" s="2">
        <v>0</v>
      </c>
      <c r="M29" s="2">
        <v>1</v>
      </c>
      <c r="N29" s="2">
        <v>0</v>
      </c>
      <c r="O29" s="2">
        <v>1</v>
      </c>
      <c r="P29" s="2">
        <v>1</v>
      </c>
      <c r="Q29" s="2">
        <v>0</v>
      </c>
      <c r="R29" s="2">
        <f t="shared" si="2"/>
        <v>8</v>
      </c>
      <c r="S29" s="290">
        <f t="shared" si="3"/>
        <v>3.0769230769230771</v>
      </c>
    </row>
    <row r="30" spans="1:27" ht="25.5">
      <c r="A30" s="286">
        <v>8</v>
      </c>
      <c r="B30" s="286" t="s">
        <v>20</v>
      </c>
      <c r="C30" s="288" t="s">
        <v>21</v>
      </c>
      <c r="D30" s="2">
        <v>1</v>
      </c>
      <c r="E30" s="2">
        <v>0</v>
      </c>
      <c r="F30" s="2">
        <v>1</v>
      </c>
      <c r="G30" s="2">
        <v>1</v>
      </c>
      <c r="H30" s="2">
        <v>0</v>
      </c>
      <c r="I30" s="2">
        <v>0</v>
      </c>
      <c r="J30" s="2">
        <v>0</v>
      </c>
      <c r="K30" s="2">
        <v>0</v>
      </c>
      <c r="L30" s="2">
        <v>0</v>
      </c>
      <c r="M30" s="2">
        <v>1</v>
      </c>
      <c r="N30" s="2">
        <v>1</v>
      </c>
      <c r="O30" s="2">
        <v>1</v>
      </c>
      <c r="P30" s="2">
        <v>1</v>
      </c>
      <c r="Q30" s="2">
        <v>0</v>
      </c>
      <c r="R30" s="2">
        <f t="shared" si="2"/>
        <v>7</v>
      </c>
      <c r="S30" s="290">
        <f t="shared" si="3"/>
        <v>2.6923076923076925</v>
      </c>
    </row>
    <row r="31" spans="1:27">
      <c r="A31" s="286">
        <v>9</v>
      </c>
      <c r="B31" s="286" t="s">
        <v>22</v>
      </c>
      <c r="C31" s="288" t="s">
        <v>23</v>
      </c>
      <c r="E31" s="2">
        <v>1</v>
      </c>
      <c r="F31" s="2">
        <v>1</v>
      </c>
      <c r="G31" s="2">
        <v>1</v>
      </c>
      <c r="H31" s="2">
        <v>0</v>
      </c>
      <c r="I31" s="2">
        <v>0</v>
      </c>
      <c r="J31" s="2">
        <v>0</v>
      </c>
      <c r="K31" s="2">
        <v>1</v>
      </c>
      <c r="L31" s="2">
        <v>1</v>
      </c>
      <c r="M31" s="2">
        <v>1</v>
      </c>
      <c r="N31" s="2">
        <v>1</v>
      </c>
      <c r="O31" s="2">
        <v>1</v>
      </c>
      <c r="P31" s="2">
        <v>1</v>
      </c>
      <c r="Q31" s="2">
        <v>0</v>
      </c>
      <c r="R31" s="2">
        <f t="shared" si="2"/>
        <v>9</v>
      </c>
      <c r="S31" s="290">
        <f t="shared" si="3"/>
        <v>3.4615384615384617</v>
      </c>
    </row>
    <row r="32" spans="1:27" ht="25.5">
      <c r="A32" s="286">
        <v>10</v>
      </c>
      <c r="B32" s="286" t="s">
        <v>24</v>
      </c>
      <c r="C32" s="288" t="s">
        <v>25</v>
      </c>
      <c r="D32" s="2">
        <v>1</v>
      </c>
      <c r="E32" s="2">
        <v>0</v>
      </c>
      <c r="F32" s="2">
        <v>1</v>
      </c>
      <c r="G32" s="2">
        <v>1</v>
      </c>
      <c r="H32" s="2">
        <v>0</v>
      </c>
      <c r="I32" s="2">
        <v>0</v>
      </c>
      <c r="J32" s="2">
        <v>0</v>
      </c>
      <c r="K32" s="2">
        <v>0</v>
      </c>
      <c r="L32" s="2">
        <v>0</v>
      </c>
      <c r="M32" s="2">
        <v>1</v>
      </c>
      <c r="N32" s="2">
        <v>1</v>
      </c>
      <c r="O32" s="2">
        <v>1</v>
      </c>
      <c r="P32" s="2">
        <v>1</v>
      </c>
      <c r="Q32" s="2">
        <v>0</v>
      </c>
      <c r="R32" s="2">
        <f t="shared" si="2"/>
        <v>7</v>
      </c>
      <c r="S32" s="290">
        <f t="shared" si="3"/>
        <v>2.6923076923076925</v>
      </c>
    </row>
    <row r="33" spans="1:19" ht="25.5">
      <c r="A33" s="286">
        <v>11</v>
      </c>
      <c r="B33" s="286" t="s">
        <v>26</v>
      </c>
      <c r="C33" s="288" t="s">
        <v>27</v>
      </c>
      <c r="D33" s="2">
        <v>1</v>
      </c>
      <c r="E33" s="2">
        <v>0</v>
      </c>
      <c r="F33" s="2">
        <v>1</v>
      </c>
      <c r="G33" s="2">
        <v>1</v>
      </c>
      <c r="H33" s="2">
        <v>0</v>
      </c>
      <c r="I33" s="2">
        <v>0</v>
      </c>
      <c r="J33" s="2">
        <v>0</v>
      </c>
      <c r="K33" s="2">
        <v>0</v>
      </c>
      <c r="L33" s="2">
        <v>0</v>
      </c>
      <c r="M33" s="2">
        <v>1</v>
      </c>
      <c r="N33" s="2">
        <v>1</v>
      </c>
      <c r="O33" s="2">
        <v>1</v>
      </c>
      <c r="P33" s="2">
        <v>1</v>
      </c>
      <c r="Q33" s="2">
        <v>0</v>
      </c>
      <c r="R33" s="2">
        <f t="shared" si="2"/>
        <v>7</v>
      </c>
      <c r="S33" s="290">
        <f t="shared" si="3"/>
        <v>2.6923076923076925</v>
      </c>
    </row>
    <row r="34" spans="1:19">
      <c r="A34" s="286">
        <v>12</v>
      </c>
      <c r="B34" s="286" t="s">
        <v>28</v>
      </c>
      <c r="C34" s="288" t="s">
        <v>29</v>
      </c>
      <c r="D34" s="2">
        <v>0</v>
      </c>
      <c r="E34" s="2">
        <v>1</v>
      </c>
      <c r="F34" s="2">
        <v>1</v>
      </c>
      <c r="G34" s="2">
        <v>1</v>
      </c>
      <c r="H34" s="2">
        <v>1</v>
      </c>
      <c r="I34" s="2">
        <v>1</v>
      </c>
      <c r="J34" s="2">
        <v>1</v>
      </c>
      <c r="K34" s="2">
        <v>1</v>
      </c>
      <c r="L34" s="2">
        <v>1</v>
      </c>
      <c r="M34" s="2">
        <v>1</v>
      </c>
      <c r="N34" s="2">
        <v>1</v>
      </c>
      <c r="O34" s="2">
        <v>1</v>
      </c>
      <c r="P34" s="2">
        <v>1</v>
      </c>
      <c r="Q34" s="2">
        <v>0</v>
      </c>
      <c r="R34" s="2">
        <f t="shared" si="2"/>
        <v>12</v>
      </c>
      <c r="S34" s="290">
        <f t="shared" si="3"/>
        <v>4.615384615384615</v>
      </c>
    </row>
    <row r="35" spans="1:19" ht="25.5">
      <c r="A35" s="286">
        <v>13</v>
      </c>
      <c r="B35" s="286" t="s">
        <v>30</v>
      </c>
      <c r="C35" s="288" t="s">
        <v>31</v>
      </c>
      <c r="D35" s="2">
        <v>0</v>
      </c>
      <c r="E35" s="2">
        <v>0</v>
      </c>
      <c r="F35" s="2">
        <v>1</v>
      </c>
      <c r="G35" s="2">
        <v>1</v>
      </c>
      <c r="H35" s="2">
        <v>0</v>
      </c>
      <c r="J35" s="2">
        <v>1</v>
      </c>
      <c r="K35" s="2">
        <v>0</v>
      </c>
      <c r="L35" s="2">
        <v>1</v>
      </c>
      <c r="M35" s="2">
        <v>0</v>
      </c>
      <c r="N35" s="2">
        <v>0</v>
      </c>
      <c r="O35" s="2">
        <v>0</v>
      </c>
      <c r="P35" s="2">
        <v>1</v>
      </c>
      <c r="Q35" s="2">
        <v>0</v>
      </c>
      <c r="R35" s="2">
        <f t="shared" si="2"/>
        <v>5</v>
      </c>
      <c r="S35" s="290">
        <f t="shared" si="3"/>
        <v>1.9230769230769231</v>
      </c>
    </row>
    <row r="36" spans="1:19" ht="25.5">
      <c r="A36" s="286">
        <v>14</v>
      </c>
      <c r="B36" s="286" t="s">
        <v>32</v>
      </c>
      <c r="C36" s="288" t="s">
        <v>33</v>
      </c>
      <c r="D36" s="2">
        <v>0</v>
      </c>
      <c r="E36" s="2">
        <v>0</v>
      </c>
      <c r="F36" s="2">
        <v>0</v>
      </c>
      <c r="G36" s="2">
        <v>0</v>
      </c>
      <c r="H36" s="2">
        <v>0</v>
      </c>
      <c r="I36" s="2">
        <v>0</v>
      </c>
      <c r="J36" s="2">
        <v>0</v>
      </c>
      <c r="K36" s="2">
        <v>0</v>
      </c>
      <c r="L36" s="2">
        <v>0</v>
      </c>
      <c r="M36" s="2">
        <v>0</v>
      </c>
      <c r="N36" s="2">
        <v>0</v>
      </c>
      <c r="O36" s="2">
        <v>0</v>
      </c>
      <c r="P36" s="2">
        <v>0</v>
      </c>
      <c r="Q36" s="2">
        <v>0</v>
      </c>
      <c r="R36" s="2">
        <f t="shared" si="2"/>
        <v>0</v>
      </c>
      <c r="S36" s="290">
        <f t="shared" si="3"/>
        <v>0</v>
      </c>
    </row>
    <row r="37" spans="1:19" ht="25.5">
      <c r="A37" s="286">
        <v>15</v>
      </c>
      <c r="B37" s="286" t="s">
        <v>34</v>
      </c>
      <c r="C37" s="288" t="s">
        <v>35</v>
      </c>
      <c r="D37" s="2">
        <v>0</v>
      </c>
      <c r="E37" s="2">
        <v>0</v>
      </c>
      <c r="F37" s="2">
        <v>0</v>
      </c>
      <c r="G37" s="2">
        <v>0</v>
      </c>
      <c r="H37" s="2">
        <v>0</v>
      </c>
      <c r="I37" s="2">
        <v>0</v>
      </c>
      <c r="J37" s="2">
        <v>0</v>
      </c>
      <c r="K37" s="2">
        <v>0</v>
      </c>
      <c r="L37" s="2">
        <v>0</v>
      </c>
      <c r="M37" s="2">
        <v>0</v>
      </c>
      <c r="N37" s="2">
        <v>0</v>
      </c>
      <c r="O37" s="2">
        <v>0</v>
      </c>
      <c r="P37" s="2">
        <v>0</v>
      </c>
      <c r="Q37" s="2">
        <v>0</v>
      </c>
      <c r="R37" s="2">
        <f t="shared" si="2"/>
        <v>0</v>
      </c>
      <c r="S37" s="290">
        <f t="shared" si="3"/>
        <v>0</v>
      </c>
    </row>
    <row r="38" spans="1:19" ht="25.5">
      <c r="A38" s="286">
        <v>16</v>
      </c>
      <c r="B38" s="286" t="s">
        <v>36</v>
      </c>
      <c r="C38" s="288" t="s">
        <v>37</v>
      </c>
      <c r="D38" s="2">
        <v>1</v>
      </c>
      <c r="E38" s="2">
        <v>1</v>
      </c>
      <c r="F38" s="2">
        <v>1</v>
      </c>
      <c r="G38" s="2">
        <v>1</v>
      </c>
      <c r="H38" s="2">
        <v>1</v>
      </c>
      <c r="I38" s="2">
        <v>1</v>
      </c>
      <c r="J38" s="2">
        <v>1</v>
      </c>
      <c r="K38" s="2">
        <v>1</v>
      </c>
      <c r="L38" s="2">
        <v>1</v>
      </c>
      <c r="M38" s="2">
        <v>1</v>
      </c>
      <c r="N38" s="2">
        <v>1</v>
      </c>
      <c r="O38" s="2">
        <v>1</v>
      </c>
      <c r="P38" s="2">
        <v>1</v>
      </c>
      <c r="Q38" s="2">
        <v>0</v>
      </c>
      <c r="R38" s="2">
        <f t="shared" si="2"/>
        <v>13</v>
      </c>
      <c r="S38" s="290">
        <f t="shared" si="3"/>
        <v>5</v>
      </c>
    </row>
    <row r="39" spans="1:19">
      <c r="A39" s="286">
        <v>17</v>
      </c>
      <c r="B39" s="286" t="s">
        <v>38</v>
      </c>
      <c r="C39" s="288" t="s">
        <v>39</v>
      </c>
      <c r="D39" s="2">
        <v>1</v>
      </c>
      <c r="E39" s="2">
        <v>0</v>
      </c>
      <c r="F39" s="2">
        <v>1</v>
      </c>
      <c r="G39" s="2">
        <v>1</v>
      </c>
      <c r="H39" s="2">
        <v>0</v>
      </c>
      <c r="I39" s="2">
        <v>0</v>
      </c>
      <c r="J39" s="2">
        <v>0</v>
      </c>
      <c r="K39" s="2">
        <v>0</v>
      </c>
      <c r="L39" s="2">
        <v>0</v>
      </c>
      <c r="M39" s="2">
        <v>1</v>
      </c>
      <c r="N39" s="2">
        <v>1</v>
      </c>
      <c r="O39" s="2">
        <v>1</v>
      </c>
      <c r="P39" s="2">
        <v>1</v>
      </c>
      <c r="Q39" s="2">
        <v>0</v>
      </c>
      <c r="R39" s="2">
        <f t="shared" si="2"/>
        <v>7</v>
      </c>
      <c r="S39" s="290">
        <f t="shared" si="3"/>
        <v>2.6923076923076925</v>
      </c>
    </row>
    <row r="40" spans="1:19">
      <c r="S40" s="290">
        <f t="shared" si="3"/>
        <v>0</v>
      </c>
    </row>
    <row r="42" spans="1:19" ht="105">
      <c r="A42" s="287" t="s">
        <v>347</v>
      </c>
      <c r="B42" s="287"/>
      <c r="C42" s="287">
        <v>11</v>
      </c>
      <c r="D42" s="164" t="s">
        <v>312</v>
      </c>
      <c r="E42" s="164" t="s">
        <v>301</v>
      </c>
      <c r="F42" s="164" t="s">
        <v>315</v>
      </c>
      <c r="G42" s="164" t="s">
        <v>316</v>
      </c>
      <c r="H42" s="164" t="s">
        <v>317</v>
      </c>
      <c r="I42" s="164" t="s">
        <v>318</v>
      </c>
      <c r="J42" s="164" t="s">
        <v>314</v>
      </c>
      <c r="K42" s="164" t="s">
        <v>319</v>
      </c>
      <c r="L42" s="164" t="s">
        <v>320</v>
      </c>
      <c r="M42" s="164" t="s">
        <v>321</v>
      </c>
      <c r="N42" s="164" t="s">
        <v>322</v>
      </c>
      <c r="O42" s="164" t="s">
        <v>324</v>
      </c>
      <c r="P42" s="164" t="s">
        <v>323</v>
      </c>
      <c r="Q42" s="164" t="s">
        <v>62</v>
      </c>
      <c r="R42" s="2" t="s">
        <v>345</v>
      </c>
    </row>
    <row r="43" spans="1:19" ht="16.5" thickBot="1">
      <c r="A43" s="289" t="s">
        <v>76</v>
      </c>
      <c r="B43" s="289" t="s">
        <v>77</v>
      </c>
      <c r="C43" s="289" t="s">
        <v>65</v>
      </c>
    </row>
    <row r="44" spans="1:19" ht="25.5">
      <c r="A44" s="286">
        <v>1</v>
      </c>
      <c r="B44" s="286" t="s">
        <v>6</v>
      </c>
      <c r="C44" s="288" t="s">
        <v>7</v>
      </c>
      <c r="D44" s="2">
        <v>1</v>
      </c>
      <c r="E44" s="2">
        <v>0</v>
      </c>
      <c r="F44" s="2">
        <v>0</v>
      </c>
      <c r="G44" s="2">
        <v>0</v>
      </c>
      <c r="H44" s="2">
        <v>1</v>
      </c>
      <c r="I44" s="2">
        <v>1</v>
      </c>
      <c r="J44" s="2">
        <v>0</v>
      </c>
      <c r="K44" s="2">
        <v>1</v>
      </c>
      <c r="L44" s="2">
        <v>1</v>
      </c>
      <c r="M44" s="2">
        <v>0</v>
      </c>
      <c r="N44" s="2">
        <v>1</v>
      </c>
      <c r="O44" s="2">
        <v>1</v>
      </c>
      <c r="P44" s="2">
        <v>0</v>
      </c>
      <c r="Q44" s="2">
        <f t="shared" ref="Q44:Q60" si="4">SUM(D44:P44)</f>
        <v>7</v>
      </c>
      <c r="R44" s="290">
        <f>(Q44*5)/$C$42</f>
        <v>3.1818181818181817</v>
      </c>
    </row>
    <row r="45" spans="1:19" ht="25.5">
      <c r="A45" s="286">
        <v>2</v>
      </c>
      <c r="B45" s="286" t="s">
        <v>8</v>
      </c>
      <c r="C45" s="288" t="s">
        <v>9</v>
      </c>
      <c r="D45" s="2">
        <v>0</v>
      </c>
      <c r="E45" s="2">
        <v>1</v>
      </c>
      <c r="F45" s="2">
        <v>1</v>
      </c>
      <c r="G45" s="2">
        <v>1</v>
      </c>
      <c r="H45" s="2">
        <v>1</v>
      </c>
      <c r="I45" s="2">
        <v>1</v>
      </c>
      <c r="J45" s="2">
        <v>1</v>
      </c>
      <c r="K45" s="2">
        <v>1</v>
      </c>
      <c r="L45" s="2">
        <v>1</v>
      </c>
      <c r="M45" s="2">
        <v>1</v>
      </c>
      <c r="N45" s="2">
        <v>1</v>
      </c>
      <c r="O45" s="2">
        <v>1</v>
      </c>
      <c r="P45" s="2">
        <v>0</v>
      </c>
      <c r="Q45" s="2">
        <f t="shared" si="4"/>
        <v>11</v>
      </c>
      <c r="R45" s="290">
        <f>(Q45*5)/$C$42</f>
        <v>5</v>
      </c>
    </row>
    <row r="46" spans="1:19" ht="25.5">
      <c r="A46" s="286">
        <v>3</v>
      </c>
      <c r="B46" s="286" t="s">
        <v>10</v>
      </c>
      <c r="C46" s="288" t="s">
        <v>11</v>
      </c>
      <c r="D46" s="2">
        <v>0</v>
      </c>
      <c r="E46" s="2">
        <v>0</v>
      </c>
      <c r="F46" s="2">
        <v>0</v>
      </c>
      <c r="G46" s="2">
        <v>1</v>
      </c>
      <c r="H46" s="2">
        <v>1</v>
      </c>
      <c r="I46" s="2">
        <v>1</v>
      </c>
      <c r="J46" s="2">
        <v>1</v>
      </c>
      <c r="K46" s="2">
        <v>0</v>
      </c>
      <c r="L46" s="2">
        <v>1</v>
      </c>
      <c r="M46" s="2">
        <v>1</v>
      </c>
      <c r="N46" s="2">
        <v>1</v>
      </c>
      <c r="O46" s="2">
        <v>1</v>
      </c>
      <c r="P46" s="2">
        <v>0</v>
      </c>
      <c r="Q46" s="2">
        <f t="shared" si="4"/>
        <v>8</v>
      </c>
      <c r="R46" s="290">
        <f t="shared" ref="R46:R60" si="5">(Q46*5)/$C$42</f>
        <v>3.6363636363636362</v>
      </c>
    </row>
    <row r="47" spans="1:19" ht="25.5">
      <c r="A47" s="286">
        <v>4</v>
      </c>
      <c r="B47" s="286" t="s">
        <v>12</v>
      </c>
      <c r="C47" s="288" t="s">
        <v>13</v>
      </c>
      <c r="D47" s="2">
        <v>0</v>
      </c>
      <c r="E47" s="2">
        <v>1</v>
      </c>
      <c r="F47" s="2">
        <v>1</v>
      </c>
      <c r="G47" s="2">
        <v>1</v>
      </c>
      <c r="H47" s="2">
        <v>1</v>
      </c>
      <c r="I47" s="2">
        <v>1</v>
      </c>
      <c r="J47" s="2">
        <v>1</v>
      </c>
      <c r="K47" s="2">
        <v>0.5</v>
      </c>
      <c r="L47" s="2">
        <v>1</v>
      </c>
      <c r="M47" s="2">
        <v>1</v>
      </c>
      <c r="N47" s="2">
        <v>0</v>
      </c>
      <c r="O47" s="2">
        <v>1</v>
      </c>
      <c r="P47" s="2">
        <v>-1</v>
      </c>
      <c r="Q47" s="2">
        <f t="shared" si="4"/>
        <v>8.5</v>
      </c>
      <c r="R47" s="290">
        <f t="shared" si="5"/>
        <v>3.8636363636363638</v>
      </c>
    </row>
    <row r="48" spans="1:19">
      <c r="A48" s="286">
        <v>5</v>
      </c>
      <c r="B48" s="286" t="s">
        <v>14</v>
      </c>
      <c r="C48" s="288" t="s">
        <v>15</v>
      </c>
      <c r="D48" s="2">
        <v>1</v>
      </c>
      <c r="E48" s="2">
        <v>1</v>
      </c>
      <c r="F48" s="2">
        <v>1</v>
      </c>
      <c r="G48" s="2">
        <v>1</v>
      </c>
      <c r="H48" s="2">
        <v>1</v>
      </c>
      <c r="I48" s="2">
        <v>1</v>
      </c>
      <c r="J48" s="2">
        <v>1</v>
      </c>
      <c r="K48" s="2">
        <v>0</v>
      </c>
      <c r="L48" s="2">
        <v>0</v>
      </c>
      <c r="M48" s="2">
        <v>0.5</v>
      </c>
      <c r="N48" s="2">
        <v>0.5</v>
      </c>
      <c r="O48" s="2">
        <v>0</v>
      </c>
      <c r="P48" s="2">
        <v>0</v>
      </c>
      <c r="Q48" s="2">
        <f t="shared" si="4"/>
        <v>8</v>
      </c>
      <c r="R48" s="290">
        <f t="shared" si="5"/>
        <v>3.6363636363636362</v>
      </c>
    </row>
    <row r="49" spans="1:18">
      <c r="A49" s="286">
        <v>6</v>
      </c>
      <c r="B49" s="286" t="s">
        <v>16</v>
      </c>
      <c r="C49" s="288" t="s">
        <v>17</v>
      </c>
      <c r="D49" s="2">
        <v>0</v>
      </c>
      <c r="E49" s="2">
        <v>1</v>
      </c>
      <c r="F49" s="2">
        <v>1</v>
      </c>
      <c r="G49" s="2">
        <v>1</v>
      </c>
      <c r="H49" s="2">
        <v>1</v>
      </c>
      <c r="I49" s="2">
        <v>1</v>
      </c>
      <c r="J49" s="2">
        <v>1</v>
      </c>
      <c r="K49" s="2">
        <v>1</v>
      </c>
      <c r="L49" s="2">
        <v>0</v>
      </c>
      <c r="M49" s="2">
        <v>0.5</v>
      </c>
      <c r="N49" s="2">
        <v>1</v>
      </c>
      <c r="O49" s="2">
        <v>1</v>
      </c>
      <c r="P49" s="2">
        <v>0</v>
      </c>
      <c r="Q49" s="2">
        <f t="shared" si="4"/>
        <v>9.5</v>
      </c>
      <c r="R49" s="290">
        <f t="shared" si="5"/>
        <v>4.3181818181818183</v>
      </c>
    </row>
    <row r="50" spans="1:18" ht="25.5">
      <c r="A50" s="286">
        <v>7</v>
      </c>
      <c r="B50" s="286" t="s">
        <v>18</v>
      </c>
      <c r="C50" s="288" t="s">
        <v>19</v>
      </c>
      <c r="D50" s="2">
        <v>1</v>
      </c>
      <c r="E50" s="2">
        <v>0</v>
      </c>
      <c r="F50" s="2">
        <v>1</v>
      </c>
      <c r="G50" s="2">
        <v>1</v>
      </c>
      <c r="H50" s="2">
        <v>1</v>
      </c>
      <c r="I50" s="2">
        <v>1</v>
      </c>
      <c r="J50" s="2">
        <v>0</v>
      </c>
      <c r="K50" s="2">
        <v>1</v>
      </c>
      <c r="L50" s="2">
        <v>1</v>
      </c>
      <c r="M50" s="2">
        <v>1</v>
      </c>
      <c r="N50" s="2">
        <v>1</v>
      </c>
      <c r="O50" s="2">
        <v>1</v>
      </c>
      <c r="P50" s="2">
        <v>0</v>
      </c>
      <c r="Q50" s="2">
        <f t="shared" si="4"/>
        <v>10</v>
      </c>
      <c r="R50" s="290">
        <f t="shared" si="5"/>
        <v>4.5454545454545459</v>
      </c>
    </row>
    <row r="51" spans="1:18" ht="25.5">
      <c r="A51" s="286">
        <v>8</v>
      </c>
      <c r="B51" s="286" t="s">
        <v>20</v>
      </c>
      <c r="C51" s="288" t="s">
        <v>21</v>
      </c>
      <c r="D51" s="2">
        <v>1</v>
      </c>
      <c r="E51" s="2">
        <v>0</v>
      </c>
      <c r="F51" s="2">
        <v>1</v>
      </c>
      <c r="G51" s="2">
        <v>1</v>
      </c>
      <c r="H51" s="2">
        <v>1</v>
      </c>
      <c r="I51" s="2">
        <v>1</v>
      </c>
      <c r="J51" s="2">
        <v>0</v>
      </c>
      <c r="K51" s="2">
        <v>0</v>
      </c>
      <c r="L51" s="2">
        <v>1</v>
      </c>
      <c r="M51" s="2">
        <v>1</v>
      </c>
      <c r="N51" s="2">
        <v>1</v>
      </c>
      <c r="O51" s="2">
        <v>1</v>
      </c>
      <c r="P51" s="2">
        <v>0</v>
      </c>
      <c r="Q51" s="2">
        <f t="shared" si="4"/>
        <v>9</v>
      </c>
      <c r="R51" s="290">
        <f t="shared" si="5"/>
        <v>4.0909090909090908</v>
      </c>
    </row>
    <row r="52" spans="1:18">
      <c r="A52" s="286">
        <v>9</v>
      </c>
      <c r="B52" s="286" t="s">
        <v>22</v>
      </c>
      <c r="C52" s="288" t="s">
        <v>23</v>
      </c>
      <c r="D52" s="2">
        <v>0</v>
      </c>
      <c r="E52" s="2">
        <v>0.5</v>
      </c>
      <c r="F52" s="2">
        <v>1</v>
      </c>
      <c r="G52" s="2">
        <v>1</v>
      </c>
      <c r="H52" s="2">
        <v>0</v>
      </c>
      <c r="I52" s="2">
        <v>0</v>
      </c>
      <c r="J52" s="2">
        <v>0</v>
      </c>
      <c r="K52" s="2">
        <v>1</v>
      </c>
      <c r="L52" s="2">
        <v>1</v>
      </c>
      <c r="M52" s="2">
        <v>0.5</v>
      </c>
      <c r="N52" s="2">
        <v>1</v>
      </c>
      <c r="O52" s="2">
        <v>1</v>
      </c>
      <c r="P52" s="2">
        <v>0</v>
      </c>
      <c r="Q52" s="2">
        <f t="shared" si="4"/>
        <v>7</v>
      </c>
      <c r="R52" s="290">
        <f t="shared" si="5"/>
        <v>3.1818181818181817</v>
      </c>
    </row>
    <row r="53" spans="1:18" ht="25.5">
      <c r="A53" s="286">
        <v>10</v>
      </c>
      <c r="B53" s="286" t="s">
        <v>24</v>
      </c>
      <c r="C53" s="288" t="s">
        <v>25</v>
      </c>
      <c r="D53" s="2">
        <v>1</v>
      </c>
      <c r="E53" s="2">
        <v>0</v>
      </c>
      <c r="F53" s="2">
        <v>1</v>
      </c>
      <c r="G53" s="2">
        <v>1</v>
      </c>
      <c r="H53" s="2">
        <v>1</v>
      </c>
      <c r="I53" s="2">
        <v>1</v>
      </c>
      <c r="J53" s="2">
        <v>0</v>
      </c>
      <c r="K53" s="2">
        <v>0</v>
      </c>
      <c r="L53" s="2">
        <v>1</v>
      </c>
      <c r="M53" s="2">
        <v>1</v>
      </c>
      <c r="N53" s="2">
        <v>1</v>
      </c>
      <c r="O53" s="2">
        <v>1</v>
      </c>
      <c r="P53" s="2">
        <v>0</v>
      </c>
      <c r="Q53" s="2">
        <f t="shared" si="4"/>
        <v>9</v>
      </c>
      <c r="R53" s="290">
        <f t="shared" si="5"/>
        <v>4.0909090909090908</v>
      </c>
    </row>
    <row r="54" spans="1:18" ht="25.5">
      <c r="A54" s="286">
        <v>11</v>
      </c>
      <c r="B54" s="286" t="s">
        <v>26</v>
      </c>
      <c r="C54" s="288" t="s">
        <v>27</v>
      </c>
      <c r="D54" s="2">
        <v>1</v>
      </c>
      <c r="E54" s="2">
        <v>0</v>
      </c>
      <c r="F54" s="2">
        <v>1</v>
      </c>
      <c r="G54" s="2">
        <v>1</v>
      </c>
      <c r="H54" s="2">
        <v>1</v>
      </c>
      <c r="I54" s="2">
        <v>1</v>
      </c>
      <c r="J54" s="2">
        <v>0</v>
      </c>
      <c r="K54" s="2">
        <v>0</v>
      </c>
      <c r="L54" s="2">
        <v>1</v>
      </c>
      <c r="M54" s="2">
        <v>1</v>
      </c>
      <c r="N54" s="2">
        <v>1</v>
      </c>
      <c r="O54" s="2">
        <v>1</v>
      </c>
      <c r="P54" s="2">
        <v>0</v>
      </c>
      <c r="Q54" s="2">
        <f t="shared" si="4"/>
        <v>9</v>
      </c>
      <c r="R54" s="290">
        <f t="shared" si="5"/>
        <v>4.0909090909090908</v>
      </c>
    </row>
    <row r="55" spans="1:18">
      <c r="A55" s="286">
        <v>12</v>
      </c>
      <c r="B55" s="286" t="s">
        <v>28</v>
      </c>
      <c r="C55" s="288" t="s">
        <v>29</v>
      </c>
      <c r="D55" s="2">
        <v>0</v>
      </c>
      <c r="E55" s="2">
        <v>1</v>
      </c>
      <c r="F55" s="2">
        <v>1</v>
      </c>
      <c r="G55" s="2">
        <v>1</v>
      </c>
      <c r="H55" s="2">
        <v>1</v>
      </c>
      <c r="I55" s="2">
        <v>1</v>
      </c>
      <c r="J55" s="2">
        <v>0.5</v>
      </c>
      <c r="K55" s="2">
        <v>1</v>
      </c>
      <c r="L55" s="2">
        <v>1</v>
      </c>
      <c r="M55" s="2">
        <v>0.5</v>
      </c>
      <c r="N55" s="2">
        <v>1</v>
      </c>
      <c r="O55" s="2">
        <v>1</v>
      </c>
      <c r="P55" s="2">
        <v>0</v>
      </c>
      <c r="Q55" s="2">
        <f t="shared" si="4"/>
        <v>10</v>
      </c>
      <c r="R55" s="290">
        <f t="shared" si="5"/>
        <v>4.5454545454545459</v>
      </c>
    </row>
    <row r="56" spans="1:18" ht="25.5">
      <c r="A56" s="286">
        <v>13</v>
      </c>
      <c r="B56" s="286" t="s">
        <v>30</v>
      </c>
      <c r="C56" s="288" t="s">
        <v>31</v>
      </c>
      <c r="D56" s="2">
        <v>0</v>
      </c>
      <c r="E56" s="2">
        <v>0</v>
      </c>
      <c r="F56" s="2">
        <v>1</v>
      </c>
      <c r="G56" s="2">
        <v>1</v>
      </c>
      <c r="H56" s="2">
        <v>0</v>
      </c>
      <c r="I56" s="2">
        <v>0</v>
      </c>
      <c r="J56" s="2">
        <v>1</v>
      </c>
      <c r="K56" s="2">
        <v>0</v>
      </c>
      <c r="L56" s="2">
        <v>1</v>
      </c>
      <c r="M56" s="2">
        <v>0</v>
      </c>
      <c r="N56" s="2">
        <v>1</v>
      </c>
      <c r="O56" s="2">
        <v>1</v>
      </c>
      <c r="P56" s="2">
        <v>0</v>
      </c>
      <c r="Q56" s="2">
        <f t="shared" si="4"/>
        <v>6</v>
      </c>
      <c r="R56" s="290">
        <f t="shared" si="5"/>
        <v>2.7272727272727271</v>
      </c>
    </row>
    <row r="57" spans="1:18" s="242" customFormat="1" ht="25.5">
      <c r="A57" s="306">
        <v>14</v>
      </c>
      <c r="B57" s="306" t="s">
        <v>32</v>
      </c>
      <c r="C57" s="307" t="s">
        <v>33</v>
      </c>
      <c r="D57" s="242">
        <v>0</v>
      </c>
      <c r="E57" s="242">
        <v>0</v>
      </c>
      <c r="F57" s="242">
        <v>0</v>
      </c>
      <c r="G57" s="242">
        <v>0</v>
      </c>
      <c r="H57" s="242">
        <v>0</v>
      </c>
      <c r="I57" s="242">
        <v>0</v>
      </c>
      <c r="J57" s="242">
        <v>0</v>
      </c>
      <c r="K57" s="242">
        <v>0</v>
      </c>
      <c r="L57" s="242">
        <v>0</v>
      </c>
      <c r="M57" s="242">
        <v>0</v>
      </c>
      <c r="N57" s="242">
        <v>0</v>
      </c>
      <c r="O57" s="242">
        <v>0</v>
      </c>
      <c r="P57" s="242">
        <v>0</v>
      </c>
      <c r="Q57" s="242">
        <f t="shared" si="4"/>
        <v>0</v>
      </c>
      <c r="R57" s="308">
        <f t="shared" si="5"/>
        <v>0</v>
      </c>
    </row>
    <row r="58" spans="1:18" s="242" customFormat="1" ht="25.5">
      <c r="A58" s="306">
        <v>15</v>
      </c>
      <c r="B58" s="306" t="s">
        <v>34</v>
      </c>
      <c r="C58" s="307" t="s">
        <v>35</v>
      </c>
      <c r="D58" s="242">
        <v>0</v>
      </c>
      <c r="E58" s="242">
        <v>0</v>
      </c>
      <c r="F58" s="242">
        <v>0</v>
      </c>
      <c r="G58" s="242">
        <v>0</v>
      </c>
      <c r="H58" s="242">
        <v>0</v>
      </c>
      <c r="I58" s="242">
        <v>0</v>
      </c>
      <c r="J58" s="242">
        <v>0</v>
      </c>
      <c r="K58" s="242">
        <v>0</v>
      </c>
      <c r="L58" s="242">
        <v>0</v>
      </c>
      <c r="M58" s="242">
        <v>0</v>
      </c>
      <c r="N58" s="242">
        <v>0</v>
      </c>
      <c r="O58" s="242">
        <v>0</v>
      </c>
      <c r="P58" s="242">
        <v>0</v>
      </c>
      <c r="Q58" s="242">
        <f t="shared" si="4"/>
        <v>0</v>
      </c>
      <c r="R58" s="308">
        <f t="shared" si="5"/>
        <v>0</v>
      </c>
    </row>
    <row r="59" spans="1:18" ht="25.5">
      <c r="A59" s="286">
        <v>16</v>
      </c>
      <c r="B59" s="286" t="s">
        <v>36</v>
      </c>
      <c r="C59" s="288" t="s">
        <v>37</v>
      </c>
      <c r="D59" s="2">
        <v>1</v>
      </c>
      <c r="E59" s="2">
        <v>1</v>
      </c>
      <c r="F59" s="2">
        <v>1</v>
      </c>
      <c r="G59" s="2">
        <v>1</v>
      </c>
      <c r="H59" s="2">
        <v>1</v>
      </c>
      <c r="I59" s="2">
        <v>1</v>
      </c>
      <c r="J59" s="2">
        <v>1</v>
      </c>
      <c r="K59" s="2">
        <v>1</v>
      </c>
      <c r="L59" s="2">
        <v>0</v>
      </c>
      <c r="M59" s="2">
        <v>1</v>
      </c>
      <c r="N59" s="2">
        <v>1</v>
      </c>
      <c r="O59" s="2">
        <v>1</v>
      </c>
      <c r="P59" s="2">
        <v>0</v>
      </c>
      <c r="Q59" s="2">
        <f t="shared" si="4"/>
        <v>11</v>
      </c>
      <c r="R59" s="290">
        <f t="shared" si="5"/>
        <v>5</v>
      </c>
    </row>
    <row r="60" spans="1:18">
      <c r="A60" s="286">
        <v>17</v>
      </c>
      <c r="B60" s="286" t="s">
        <v>38</v>
      </c>
      <c r="C60" s="288" t="s">
        <v>39</v>
      </c>
      <c r="D60" s="2">
        <v>1</v>
      </c>
      <c r="E60" s="2">
        <v>0</v>
      </c>
      <c r="F60" s="2">
        <v>1</v>
      </c>
      <c r="G60" s="2">
        <v>1</v>
      </c>
      <c r="H60" s="2">
        <v>1</v>
      </c>
      <c r="I60" s="2">
        <v>1</v>
      </c>
      <c r="J60" s="2">
        <v>0</v>
      </c>
      <c r="K60" s="2">
        <v>0</v>
      </c>
      <c r="L60" s="2">
        <v>1</v>
      </c>
      <c r="M60" s="2">
        <v>1</v>
      </c>
      <c r="N60" s="2">
        <v>1</v>
      </c>
      <c r="O60" s="2">
        <v>1</v>
      </c>
      <c r="P60" s="2">
        <v>0</v>
      </c>
      <c r="Q60" s="2">
        <f t="shared" si="4"/>
        <v>9</v>
      </c>
      <c r="R60" s="290">
        <f t="shared" si="5"/>
        <v>4.0909090909090908</v>
      </c>
    </row>
    <row r="65" spans="1:13" ht="90">
      <c r="A65" s="287" t="s">
        <v>346</v>
      </c>
      <c r="B65" s="287"/>
      <c r="C65" s="285">
        <v>7</v>
      </c>
      <c r="D65" s="164" t="s">
        <v>325</v>
      </c>
      <c r="E65" s="164" t="s">
        <v>332</v>
      </c>
      <c r="F65" s="164" t="s">
        <v>326</v>
      </c>
      <c r="G65" s="164" t="s">
        <v>199</v>
      </c>
      <c r="H65" s="164" t="s">
        <v>327</v>
      </c>
      <c r="I65" s="164" t="s">
        <v>328</v>
      </c>
      <c r="J65" s="164" t="s">
        <v>329</v>
      </c>
      <c r="K65" s="2" t="s">
        <v>52</v>
      </c>
      <c r="L65" s="2" t="s">
        <v>331</v>
      </c>
      <c r="M65" s="164" t="s">
        <v>338</v>
      </c>
    </row>
    <row r="66" spans="1:13" ht="16.5" thickBot="1">
      <c r="A66" s="289" t="s">
        <v>76</v>
      </c>
      <c r="B66" s="289" t="s">
        <v>77</v>
      </c>
      <c r="C66" s="289" t="s">
        <v>65</v>
      </c>
    </row>
    <row r="67" spans="1:13" ht="25.5">
      <c r="A67" s="286">
        <v>1</v>
      </c>
      <c r="B67" s="286" t="s">
        <v>6</v>
      </c>
      <c r="C67" s="288" t="s">
        <v>7</v>
      </c>
      <c r="D67" s="2">
        <v>1</v>
      </c>
      <c r="E67" s="2">
        <v>1</v>
      </c>
      <c r="F67" s="2">
        <v>0</v>
      </c>
      <c r="G67" s="2">
        <v>0.7</v>
      </c>
      <c r="H67" s="2">
        <v>0.7</v>
      </c>
      <c r="I67" s="2">
        <v>0.7</v>
      </c>
      <c r="J67" s="2">
        <v>0.9</v>
      </c>
      <c r="K67" s="2">
        <f t="shared" ref="K67:K79" si="6">SUM(D67:J67)</f>
        <v>5.0000000000000009</v>
      </c>
      <c r="L67" s="290">
        <f>(K67*5)/$C$65</f>
        <v>3.5714285714285721</v>
      </c>
      <c r="M67" s="2" t="s">
        <v>362</v>
      </c>
    </row>
    <row r="68" spans="1:13" ht="25.5">
      <c r="A68" s="286">
        <v>2</v>
      </c>
      <c r="B68" s="286" t="s">
        <v>8</v>
      </c>
      <c r="C68" s="288" t="s">
        <v>9</v>
      </c>
      <c r="D68" s="2">
        <v>0</v>
      </c>
      <c r="E68" s="2">
        <v>1</v>
      </c>
      <c r="F68" s="2">
        <v>0</v>
      </c>
      <c r="G68" s="2">
        <v>1</v>
      </c>
      <c r="H68" s="2">
        <v>0.8</v>
      </c>
      <c r="I68" s="2">
        <v>0.8</v>
      </c>
      <c r="J68" s="2">
        <v>0.8</v>
      </c>
      <c r="K68" s="2">
        <f t="shared" si="6"/>
        <v>4.3999999999999995</v>
      </c>
      <c r="L68" s="290">
        <f t="shared" ref="L68:L83" si="7">(K68*5)/$C$65</f>
        <v>3.1428571428571423</v>
      </c>
      <c r="M68" s="2" t="s">
        <v>330</v>
      </c>
    </row>
    <row r="69" spans="1:13" ht="25.5">
      <c r="A69" s="286">
        <v>3</v>
      </c>
      <c r="B69" s="286" t="s">
        <v>10</v>
      </c>
      <c r="C69" s="288" t="s">
        <v>11</v>
      </c>
      <c r="D69" s="2">
        <v>0</v>
      </c>
      <c r="E69" s="2">
        <v>1</v>
      </c>
      <c r="F69" s="2">
        <v>0.5</v>
      </c>
      <c r="G69" s="2">
        <v>1</v>
      </c>
      <c r="H69" s="2">
        <v>0.9</v>
      </c>
      <c r="I69" s="2">
        <v>0.9</v>
      </c>
      <c r="J69" s="2">
        <v>0.9</v>
      </c>
      <c r="K69" s="2">
        <f t="shared" si="6"/>
        <v>5.2</v>
      </c>
      <c r="L69" s="290">
        <f t="shared" si="7"/>
        <v>3.7142857142857144</v>
      </c>
      <c r="M69" s="2" t="s">
        <v>361</v>
      </c>
    </row>
    <row r="70" spans="1:13" ht="25.5">
      <c r="A70" s="286">
        <v>4</v>
      </c>
      <c r="B70" s="286" t="s">
        <v>12</v>
      </c>
      <c r="C70" s="288" t="s">
        <v>13</v>
      </c>
      <c r="D70" s="2">
        <v>0.8</v>
      </c>
      <c r="E70" s="2">
        <v>1</v>
      </c>
      <c r="F70" s="2">
        <v>1</v>
      </c>
      <c r="G70" s="2">
        <v>1</v>
      </c>
      <c r="H70" s="2">
        <v>0.8</v>
      </c>
      <c r="I70" s="2">
        <v>1</v>
      </c>
      <c r="J70" s="2">
        <v>0.8</v>
      </c>
      <c r="K70" s="2">
        <f t="shared" si="6"/>
        <v>6.3999999999999995</v>
      </c>
      <c r="L70" s="290">
        <f t="shared" si="7"/>
        <v>4.5714285714285712</v>
      </c>
      <c r="M70" s="2" t="s">
        <v>333</v>
      </c>
    </row>
    <row r="71" spans="1:13">
      <c r="A71" s="286">
        <v>5</v>
      </c>
      <c r="B71" s="286" t="s">
        <v>14</v>
      </c>
      <c r="C71" s="288" t="s">
        <v>15</v>
      </c>
      <c r="D71" s="2">
        <v>0</v>
      </c>
      <c r="E71" s="2">
        <v>1</v>
      </c>
      <c r="F71" s="2">
        <v>0</v>
      </c>
      <c r="G71" s="2">
        <v>1</v>
      </c>
      <c r="H71" s="2">
        <v>1</v>
      </c>
      <c r="I71" s="2">
        <v>1</v>
      </c>
      <c r="J71" s="2">
        <v>0.6</v>
      </c>
      <c r="K71" s="2">
        <f t="shared" si="6"/>
        <v>4.5999999999999996</v>
      </c>
      <c r="L71" s="290">
        <f t="shared" si="7"/>
        <v>3.2857142857142856</v>
      </c>
      <c r="M71" s="2" t="s">
        <v>334</v>
      </c>
    </row>
    <row r="72" spans="1:13">
      <c r="A72" s="286">
        <v>6</v>
      </c>
      <c r="B72" s="286" t="s">
        <v>16</v>
      </c>
      <c r="C72" s="288" t="s">
        <v>17</v>
      </c>
      <c r="D72" s="2">
        <v>1</v>
      </c>
      <c r="E72" s="2">
        <v>1</v>
      </c>
      <c r="F72" s="2">
        <v>0.5</v>
      </c>
      <c r="G72" s="2">
        <v>1</v>
      </c>
      <c r="H72" s="2">
        <v>0.9</v>
      </c>
      <c r="I72" s="2">
        <v>1</v>
      </c>
      <c r="J72" s="2">
        <v>1</v>
      </c>
      <c r="K72" s="2">
        <f t="shared" si="6"/>
        <v>6.4</v>
      </c>
      <c r="L72" s="290">
        <f t="shared" si="7"/>
        <v>4.5714285714285712</v>
      </c>
      <c r="M72" s="2" t="s">
        <v>335</v>
      </c>
    </row>
    <row r="73" spans="1:13" ht="25.5">
      <c r="A73" s="286">
        <v>7</v>
      </c>
      <c r="B73" s="286" t="s">
        <v>18</v>
      </c>
      <c r="C73" s="288" t="s">
        <v>19</v>
      </c>
      <c r="D73" s="2">
        <v>1</v>
      </c>
      <c r="E73" s="2">
        <v>1</v>
      </c>
      <c r="F73" s="2">
        <v>0.5</v>
      </c>
      <c r="G73" s="2">
        <v>0.6</v>
      </c>
      <c r="H73" s="2">
        <v>0.7</v>
      </c>
      <c r="I73" s="2">
        <v>0.5</v>
      </c>
      <c r="J73" s="2">
        <v>0.5</v>
      </c>
      <c r="K73" s="2">
        <f t="shared" si="6"/>
        <v>4.8</v>
      </c>
      <c r="L73" s="290">
        <f t="shared" si="7"/>
        <v>3.4285714285714284</v>
      </c>
      <c r="M73" s="2" t="s">
        <v>336</v>
      </c>
    </row>
    <row r="74" spans="1:13" ht="25.5">
      <c r="A74" s="286">
        <v>8</v>
      </c>
      <c r="B74" s="286" t="s">
        <v>20</v>
      </c>
      <c r="C74" s="288" t="s">
        <v>21</v>
      </c>
      <c r="D74" s="2">
        <v>1</v>
      </c>
      <c r="E74" s="2">
        <v>1</v>
      </c>
      <c r="F74" s="2">
        <v>0</v>
      </c>
      <c r="G74" s="2">
        <v>1</v>
      </c>
      <c r="H74" s="2">
        <v>1</v>
      </c>
      <c r="I74" s="2">
        <v>1</v>
      </c>
      <c r="J74" s="2">
        <v>0.9</v>
      </c>
      <c r="K74" s="2">
        <f t="shared" si="6"/>
        <v>5.9</v>
      </c>
      <c r="L74" s="290">
        <f t="shared" si="7"/>
        <v>4.2142857142857144</v>
      </c>
      <c r="M74" s="2" t="s">
        <v>337</v>
      </c>
    </row>
    <row r="75" spans="1:13">
      <c r="A75" s="286">
        <v>9</v>
      </c>
      <c r="B75" s="286" t="s">
        <v>22</v>
      </c>
      <c r="C75" s="288" t="s">
        <v>23</v>
      </c>
      <c r="D75" s="2">
        <v>1</v>
      </c>
      <c r="E75" s="2">
        <v>1</v>
      </c>
      <c r="F75" s="2">
        <v>1</v>
      </c>
      <c r="G75" s="2">
        <v>1</v>
      </c>
      <c r="H75" s="2">
        <v>0.7</v>
      </c>
      <c r="I75" s="2">
        <v>1</v>
      </c>
      <c r="J75" s="2">
        <v>1</v>
      </c>
      <c r="K75" s="2">
        <f t="shared" si="6"/>
        <v>6.7</v>
      </c>
      <c r="L75" s="290">
        <f t="shared" si="7"/>
        <v>4.7857142857142856</v>
      </c>
      <c r="M75" s="2" t="s">
        <v>360</v>
      </c>
    </row>
    <row r="76" spans="1:13" ht="25.5">
      <c r="A76" s="286">
        <v>10</v>
      </c>
      <c r="B76" s="286" t="s">
        <v>24</v>
      </c>
      <c r="C76" s="288" t="s">
        <v>25</v>
      </c>
      <c r="D76" s="2">
        <v>1</v>
      </c>
      <c r="E76" s="2">
        <v>1</v>
      </c>
      <c r="F76" s="2">
        <v>1</v>
      </c>
      <c r="G76" s="2">
        <v>1</v>
      </c>
      <c r="H76" s="2">
        <v>0.5</v>
      </c>
      <c r="I76" s="2">
        <v>1</v>
      </c>
      <c r="J76" s="2">
        <v>1</v>
      </c>
      <c r="K76" s="2">
        <f t="shared" si="6"/>
        <v>6.5</v>
      </c>
      <c r="L76" s="290">
        <f t="shared" si="7"/>
        <v>4.6428571428571432</v>
      </c>
      <c r="M76" s="2" t="s">
        <v>339</v>
      </c>
    </row>
    <row r="77" spans="1:13" ht="25.5">
      <c r="A77" s="286">
        <v>11</v>
      </c>
      <c r="B77" s="286" t="s">
        <v>26</v>
      </c>
      <c r="C77" s="288" t="s">
        <v>27</v>
      </c>
      <c r="D77" s="2">
        <v>1</v>
      </c>
      <c r="E77" s="2">
        <v>1</v>
      </c>
      <c r="F77" s="2">
        <v>1</v>
      </c>
      <c r="G77" s="2">
        <v>1</v>
      </c>
      <c r="H77" s="2">
        <v>0.5</v>
      </c>
      <c r="I77" s="2">
        <v>1</v>
      </c>
      <c r="J77" s="2">
        <v>0.8</v>
      </c>
      <c r="K77" s="2">
        <f t="shared" si="6"/>
        <v>6.3</v>
      </c>
      <c r="L77" s="290">
        <f t="shared" si="7"/>
        <v>4.5</v>
      </c>
      <c r="M77" s="2" t="s">
        <v>340</v>
      </c>
    </row>
    <row r="78" spans="1:13">
      <c r="A78" s="286">
        <v>12</v>
      </c>
      <c r="B78" s="286" t="s">
        <v>28</v>
      </c>
      <c r="C78" s="288" t="s">
        <v>29</v>
      </c>
      <c r="D78" s="2">
        <v>1</v>
      </c>
      <c r="E78" s="2">
        <v>1</v>
      </c>
      <c r="F78" s="2">
        <v>1</v>
      </c>
      <c r="G78" s="2">
        <v>1</v>
      </c>
      <c r="H78" s="2">
        <v>1</v>
      </c>
      <c r="I78" s="2">
        <v>1</v>
      </c>
      <c r="J78" s="2">
        <v>1</v>
      </c>
      <c r="K78" s="2">
        <f t="shared" si="6"/>
        <v>7</v>
      </c>
      <c r="L78" s="290">
        <f t="shared" si="7"/>
        <v>5</v>
      </c>
      <c r="M78" s="2" t="s">
        <v>344</v>
      </c>
    </row>
    <row r="79" spans="1:13" ht="25.5">
      <c r="A79" s="286">
        <v>13</v>
      </c>
      <c r="B79" s="286" t="s">
        <v>30</v>
      </c>
      <c r="C79" s="288" t="s">
        <v>31</v>
      </c>
      <c r="D79" s="2">
        <v>1</v>
      </c>
      <c r="E79" s="2">
        <v>1</v>
      </c>
      <c r="F79" s="2">
        <v>1</v>
      </c>
      <c r="G79" s="2">
        <v>1</v>
      </c>
      <c r="H79" s="2">
        <v>0.8</v>
      </c>
      <c r="I79" s="2">
        <v>0.5</v>
      </c>
      <c r="J79" s="2">
        <v>1</v>
      </c>
      <c r="K79" s="2">
        <f t="shared" si="6"/>
        <v>6.3</v>
      </c>
      <c r="L79" s="290">
        <f t="shared" si="7"/>
        <v>4.5</v>
      </c>
      <c r="M79" s="2" t="s">
        <v>343</v>
      </c>
    </row>
    <row r="80" spans="1:13" ht="25.5">
      <c r="A80" s="291">
        <v>14</v>
      </c>
      <c r="B80" s="291" t="s">
        <v>32</v>
      </c>
      <c r="C80" s="292" t="s">
        <v>33</v>
      </c>
      <c r="D80" s="2">
        <v>0</v>
      </c>
      <c r="E80" s="2">
        <v>0</v>
      </c>
      <c r="F80" s="2">
        <v>0</v>
      </c>
      <c r="G80" s="2">
        <v>0</v>
      </c>
      <c r="H80" s="2">
        <v>0</v>
      </c>
      <c r="I80" s="2">
        <v>0</v>
      </c>
      <c r="J80" s="2">
        <v>0</v>
      </c>
      <c r="K80" s="2">
        <v>0</v>
      </c>
      <c r="L80" s="290">
        <f t="shared" si="7"/>
        <v>0</v>
      </c>
    </row>
    <row r="81" spans="1:13" ht="25.5">
      <c r="A81" s="291">
        <v>15</v>
      </c>
      <c r="B81" s="291" t="s">
        <v>34</v>
      </c>
      <c r="C81" s="292" t="s">
        <v>35</v>
      </c>
      <c r="D81" s="2">
        <v>0</v>
      </c>
      <c r="E81" s="2">
        <v>0</v>
      </c>
      <c r="F81" s="2">
        <v>0</v>
      </c>
      <c r="G81" s="2">
        <v>0</v>
      </c>
      <c r="H81" s="2">
        <v>0</v>
      </c>
      <c r="I81" s="2">
        <v>0</v>
      </c>
      <c r="J81" s="2">
        <v>0</v>
      </c>
      <c r="K81" s="2">
        <v>0</v>
      </c>
      <c r="L81" s="290">
        <f t="shared" si="7"/>
        <v>0</v>
      </c>
    </row>
    <row r="82" spans="1:13" ht="25.5">
      <c r="A82" s="286">
        <v>16</v>
      </c>
      <c r="B82" s="286" t="s">
        <v>36</v>
      </c>
      <c r="C82" s="288" t="s">
        <v>37</v>
      </c>
      <c r="D82" s="2">
        <v>0</v>
      </c>
      <c r="E82" s="2">
        <v>0.8</v>
      </c>
      <c r="F82" s="2">
        <v>1</v>
      </c>
      <c r="G82" s="2">
        <v>0.5</v>
      </c>
      <c r="H82" s="2">
        <v>0.5</v>
      </c>
      <c r="I82" s="2">
        <v>0.8</v>
      </c>
      <c r="J82" s="2">
        <v>1</v>
      </c>
      <c r="K82" s="2">
        <f>SUM(D82:J82)</f>
        <v>4.5999999999999996</v>
      </c>
      <c r="L82" s="290">
        <f t="shared" si="7"/>
        <v>3.2857142857142856</v>
      </c>
      <c r="M82" s="2" t="s">
        <v>342</v>
      </c>
    </row>
    <row r="83" spans="1:13">
      <c r="A83" s="286">
        <v>17</v>
      </c>
      <c r="B83" s="286" t="s">
        <v>38</v>
      </c>
      <c r="C83" s="288" t="s">
        <v>39</v>
      </c>
      <c r="D83" s="2">
        <v>0</v>
      </c>
      <c r="E83" s="2">
        <v>1</v>
      </c>
      <c r="F83" s="2">
        <v>1</v>
      </c>
      <c r="G83" s="2">
        <v>1</v>
      </c>
      <c r="H83" s="2">
        <v>0.8</v>
      </c>
      <c r="I83" s="2">
        <v>1</v>
      </c>
      <c r="J83" s="2">
        <v>1</v>
      </c>
      <c r="K83" s="2">
        <f>SUM(D83:J83)</f>
        <v>5.8</v>
      </c>
      <c r="L83" s="290">
        <f t="shared" si="7"/>
        <v>4.1428571428571432</v>
      </c>
      <c r="M83" s="2" t="s">
        <v>341</v>
      </c>
    </row>
  </sheetData>
  <mergeCells count="2">
    <mergeCell ref="A21:C21"/>
    <mergeCell ref="D1:J1"/>
  </mergeCell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530B1-37A0-48E5-9A6B-50B88AFF5C6D}">
  <sheetPr>
    <tabColor theme="7" tint="0.79998168889431442"/>
  </sheetPr>
  <dimension ref="A11:G29"/>
  <sheetViews>
    <sheetView topLeftCell="A16" zoomScale="85" zoomScaleNormal="85" workbookViewId="0">
      <selection activeCell="C2" sqref="C2:D3"/>
    </sheetView>
  </sheetViews>
  <sheetFormatPr defaultRowHeight="15"/>
  <cols>
    <col min="1" max="1" width="16" customWidth="1"/>
    <col min="2" max="2" width="27.5703125" style="2" customWidth="1"/>
    <col min="3" max="3" width="51.7109375" style="154" customWidth="1"/>
    <col min="4" max="4" width="34.42578125" customWidth="1"/>
    <col min="5" max="5" width="36" customWidth="1"/>
    <col min="6" max="6" width="33.85546875" customWidth="1"/>
    <col min="7" max="7" width="19.42578125" customWidth="1"/>
  </cols>
  <sheetData>
    <row r="11" spans="1:7">
      <c r="C11" s="164" t="s">
        <v>241</v>
      </c>
      <c r="D11" s="2" t="s">
        <v>242</v>
      </c>
      <c r="E11" s="2" t="s">
        <v>243</v>
      </c>
      <c r="F11" s="2" t="s">
        <v>244</v>
      </c>
      <c r="G11" s="2" t="s">
        <v>246</v>
      </c>
    </row>
    <row r="12" spans="1:7" ht="138.75" customHeight="1">
      <c r="A12" s="2" t="s">
        <v>245</v>
      </c>
      <c r="B12" s="164" t="s">
        <v>266</v>
      </c>
      <c r="C12" s="164" t="s">
        <v>264</v>
      </c>
      <c r="D12" s="164" t="s">
        <v>267</v>
      </c>
      <c r="E12" s="164" t="s">
        <v>268</v>
      </c>
      <c r="F12" s="164" t="s">
        <v>269</v>
      </c>
      <c r="G12" s="164" t="s">
        <v>263</v>
      </c>
    </row>
    <row r="13" spans="1:7" ht="77.25" customHeight="1">
      <c r="B13" s="164" t="s">
        <v>247</v>
      </c>
      <c r="C13" s="284" t="s">
        <v>265</v>
      </c>
      <c r="D13" s="284" t="s">
        <v>270</v>
      </c>
      <c r="E13" s="154" t="s">
        <v>271</v>
      </c>
      <c r="F13" s="154" t="s">
        <v>272</v>
      </c>
      <c r="G13" s="154" t="s">
        <v>273</v>
      </c>
    </row>
    <row r="14" spans="1:7">
      <c r="B14" s="164"/>
    </row>
    <row r="17" spans="2:6">
      <c r="C17" s="284"/>
    </row>
    <row r="18" spans="2:6">
      <c r="C18" s="284"/>
      <c r="E18" s="164"/>
      <c r="F18" s="284"/>
    </row>
    <row r="19" spans="2:6">
      <c r="B19" s="164"/>
      <c r="E19" s="164"/>
      <c r="F19" s="164"/>
    </row>
    <row r="20" spans="2:6">
      <c r="E20" s="164"/>
      <c r="F20" s="284"/>
    </row>
    <row r="21" spans="2:6">
      <c r="B21" s="2" t="s">
        <v>248</v>
      </c>
    </row>
    <row r="22" spans="2:6" ht="60">
      <c r="B22" s="2" t="s">
        <v>249</v>
      </c>
      <c r="C22" s="154" t="s">
        <v>250</v>
      </c>
    </row>
    <row r="24" spans="2:6" ht="45">
      <c r="B24" s="161" t="s">
        <v>251</v>
      </c>
      <c r="C24" s="154" t="s">
        <v>262</v>
      </c>
    </row>
    <row r="25" spans="2:6" ht="45">
      <c r="B25" s="161" t="s">
        <v>252</v>
      </c>
      <c r="C25" s="154" t="s">
        <v>253</v>
      </c>
    </row>
    <row r="26" spans="2:6" ht="60">
      <c r="B26" s="161" t="s">
        <v>254</v>
      </c>
      <c r="C26" s="154" t="s">
        <v>255</v>
      </c>
    </row>
    <row r="27" spans="2:6" ht="45">
      <c r="B27" s="161" t="s">
        <v>257</v>
      </c>
      <c r="C27" s="154" t="s">
        <v>256</v>
      </c>
    </row>
    <row r="28" spans="2:6" ht="75">
      <c r="B28" s="161" t="s">
        <v>258</v>
      </c>
      <c r="C28" s="154" t="s">
        <v>259</v>
      </c>
    </row>
    <row r="29" spans="2:6" ht="45">
      <c r="B29" s="2" t="s">
        <v>260</v>
      </c>
      <c r="C29" s="154" t="s">
        <v>261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7EF1D-8040-45DC-8319-DCCF891517DA}">
  <sheetPr>
    <tabColor theme="5" tint="0.79998168889431442"/>
  </sheetPr>
  <dimension ref="B2:K22"/>
  <sheetViews>
    <sheetView workbookViewId="0">
      <selection activeCell="D1" sqref="D1:D1048576"/>
    </sheetView>
  </sheetViews>
  <sheetFormatPr defaultRowHeight="15"/>
  <cols>
    <col min="2" max="2" width="9" customWidth="1"/>
    <col min="3" max="3" width="11.140625" customWidth="1"/>
    <col min="4" max="4" width="38.7109375" hidden="1" customWidth="1"/>
    <col min="5" max="10" width="7.7109375" customWidth="1"/>
    <col min="11" max="11" width="12.7109375" customWidth="1"/>
  </cols>
  <sheetData>
    <row r="2" spans="2:11" ht="15.75">
      <c r="B2" s="49" t="s">
        <v>76</v>
      </c>
      <c r="C2" s="36" t="s">
        <v>77</v>
      </c>
      <c r="D2" s="49" t="s">
        <v>65</v>
      </c>
      <c r="E2" s="36">
        <v>1</v>
      </c>
      <c r="F2" s="36">
        <v>2</v>
      </c>
      <c r="G2" s="36">
        <v>3</v>
      </c>
      <c r="H2" s="36">
        <v>4</v>
      </c>
      <c r="I2" s="36">
        <v>5</v>
      </c>
      <c r="J2" s="36">
        <v>6</v>
      </c>
      <c r="K2" s="52" t="s">
        <v>66</v>
      </c>
    </row>
    <row r="3" spans="2:11" ht="15.75">
      <c r="B3" s="48">
        <v>1</v>
      </c>
      <c r="C3" s="1" t="s">
        <v>6</v>
      </c>
      <c r="D3" s="45" t="s">
        <v>7</v>
      </c>
      <c r="E3" s="38"/>
      <c r="F3" s="39"/>
      <c r="G3" s="39"/>
      <c r="H3" s="39"/>
      <c r="I3" s="39">
        <f>DetEnsayAbet!P6</f>
        <v>3</v>
      </c>
      <c r="J3" s="39">
        <f>DetEnsayAbet!U6</f>
        <v>2.9699999999999998</v>
      </c>
      <c r="K3" s="53">
        <f>I3*$I$22+J3*$J$22</f>
        <v>2.9790000000000001</v>
      </c>
    </row>
    <row r="4" spans="2:11" ht="15.75">
      <c r="B4" s="14">
        <v>2</v>
      </c>
      <c r="C4" s="1" t="s">
        <v>8</v>
      </c>
      <c r="D4" s="15" t="s">
        <v>9</v>
      </c>
      <c r="E4" s="38"/>
      <c r="F4" s="39"/>
      <c r="G4" s="39"/>
      <c r="H4" s="39"/>
      <c r="I4" s="39">
        <f>DetEnsayAbet!P7</f>
        <v>4.8000000000000007</v>
      </c>
      <c r="J4" s="39">
        <f>DetEnsayAbet!U7</f>
        <v>4.7520000000000007</v>
      </c>
      <c r="K4" s="53">
        <f t="shared" ref="K4:K19" si="0">I4*$I$22+J4*$J$22</f>
        <v>4.7664000000000009</v>
      </c>
    </row>
    <row r="5" spans="2:11" ht="15.75">
      <c r="B5" s="14">
        <v>3</v>
      </c>
      <c r="C5" s="1" t="s">
        <v>10</v>
      </c>
      <c r="D5" s="15" t="s">
        <v>11</v>
      </c>
      <c r="E5" s="38"/>
      <c r="F5" s="39"/>
      <c r="G5" s="39"/>
      <c r="H5" s="39"/>
      <c r="I5" s="39">
        <f>DetEnsayAbet!P8</f>
        <v>4.8000000000000007</v>
      </c>
      <c r="J5" s="39">
        <f>DetEnsayAbet!U8</f>
        <v>4.7520000000000007</v>
      </c>
      <c r="K5" s="53">
        <f t="shared" si="0"/>
        <v>4.7664000000000009</v>
      </c>
    </row>
    <row r="6" spans="2:11" ht="15.75">
      <c r="B6" s="14">
        <v>4</v>
      </c>
      <c r="C6" s="1" t="s">
        <v>12</v>
      </c>
      <c r="D6" s="15" t="s">
        <v>13</v>
      </c>
      <c r="E6" s="38"/>
      <c r="F6" s="39"/>
      <c r="G6" s="39"/>
      <c r="H6" s="39"/>
      <c r="I6" s="39">
        <f>DetEnsayAbet!P9</f>
        <v>4.3499999999999996</v>
      </c>
      <c r="J6" s="39">
        <f>DetEnsayAbet!U9</f>
        <v>4.3064999999999998</v>
      </c>
      <c r="K6" s="53">
        <f t="shared" si="0"/>
        <v>4.3195500000000004</v>
      </c>
    </row>
    <row r="7" spans="2:11" ht="15.75">
      <c r="B7" s="14">
        <v>5</v>
      </c>
      <c r="C7" s="1" t="s">
        <v>14</v>
      </c>
      <c r="D7" s="15" t="s">
        <v>15</v>
      </c>
      <c r="E7" s="38"/>
      <c r="F7" s="39"/>
      <c r="G7" s="39"/>
      <c r="H7" s="39"/>
      <c r="I7" s="39">
        <f>DetEnsayAbet!P10</f>
        <v>3.95</v>
      </c>
      <c r="J7" s="39">
        <f>DetEnsayAbet!U10</f>
        <v>3.9105000000000003</v>
      </c>
      <c r="K7" s="53">
        <f t="shared" si="0"/>
        <v>3.9223500000000007</v>
      </c>
    </row>
    <row r="8" spans="2:11" ht="15.75">
      <c r="B8" s="14">
        <v>6</v>
      </c>
      <c r="C8" s="1" t="s">
        <v>16</v>
      </c>
      <c r="D8" s="15" t="s">
        <v>17</v>
      </c>
      <c r="E8" s="38"/>
      <c r="F8" s="39"/>
      <c r="G8" s="39"/>
      <c r="H8" s="39"/>
      <c r="I8" s="39">
        <f>DetEnsayAbet!P11</f>
        <v>4.7500000000000009</v>
      </c>
      <c r="J8" s="39">
        <f>DetEnsayAbet!U11</f>
        <v>4.7025000000000006</v>
      </c>
      <c r="K8" s="53">
        <f t="shared" si="0"/>
        <v>4.7167500000000011</v>
      </c>
    </row>
    <row r="9" spans="2:11" ht="15.75">
      <c r="B9" s="14">
        <v>7</v>
      </c>
      <c r="C9" s="1" t="s">
        <v>18</v>
      </c>
      <c r="D9" s="15" t="s">
        <v>19</v>
      </c>
      <c r="E9" s="38"/>
      <c r="F9" s="39"/>
      <c r="G9" s="39"/>
      <c r="H9" s="39"/>
      <c r="I9" s="39">
        <f>DetEnsayAbet!P12</f>
        <v>3.9499999999999997</v>
      </c>
      <c r="J9" s="39">
        <f>DetEnsayAbet!U12</f>
        <v>3.9104999999999999</v>
      </c>
      <c r="K9" s="53">
        <f t="shared" si="0"/>
        <v>3.9223499999999998</v>
      </c>
    </row>
    <row r="10" spans="2:11" ht="15.75">
      <c r="B10" s="14">
        <v>8</v>
      </c>
      <c r="C10" s="1" t="s">
        <v>20</v>
      </c>
      <c r="D10" s="15" t="s">
        <v>21</v>
      </c>
      <c r="E10" s="38"/>
      <c r="F10" s="39"/>
      <c r="G10" s="39"/>
      <c r="H10" s="39"/>
      <c r="I10" s="39">
        <f>DetEnsayAbet!P13</f>
        <v>4.25</v>
      </c>
      <c r="J10" s="39">
        <f>DetEnsayAbet!U13</f>
        <v>4.2075000000000005</v>
      </c>
      <c r="K10" s="53">
        <f t="shared" si="0"/>
        <v>4.2202500000000001</v>
      </c>
    </row>
    <row r="11" spans="2:11" ht="15.75">
      <c r="B11" s="14">
        <v>9</v>
      </c>
      <c r="C11" s="1" t="s">
        <v>22</v>
      </c>
      <c r="D11" s="15" t="s">
        <v>23</v>
      </c>
      <c r="E11" s="38"/>
      <c r="F11" s="39"/>
      <c r="G11" s="39"/>
      <c r="H11" s="39"/>
      <c r="I11" s="39">
        <f>DetEnsayAbet!P14</f>
        <v>4.3</v>
      </c>
      <c r="J11" s="39">
        <f>DetEnsayAbet!U14</f>
        <v>4.2569999999999997</v>
      </c>
      <c r="K11" s="53">
        <f t="shared" si="0"/>
        <v>4.2698999999999998</v>
      </c>
    </row>
    <row r="12" spans="2:11" ht="15.75">
      <c r="B12" s="14">
        <v>10</v>
      </c>
      <c r="C12" s="1" t="s">
        <v>24</v>
      </c>
      <c r="D12" s="15" t="s">
        <v>25</v>
      </c>
      <c r="E12" s="38"/>
      <c r="F12" s="39"/>
      <c r="G12" s="39"/>
      <c r="H12" s="39"/>
      <c r="I12" s="39">
        <f>DetEnsayAbet!P15</f>
        <v>4.05</v>
      </c>
      <c r="J12" s="39">
        <f>DetEnsayAbet!U15</f>
        <v>4.0095000000000001</v>
      </c>
      <c r="K12" s="53">
        <f t="shared" si="0"/>
        <v>4.0216500000000002</v>
      </c>
    </row>
    <row r="13" spans="2:11" ht="15.75">
      <c r="B13" s="14">
        <v>11</v>
      </c>
      <c r="C13" s="1" t="s">
        <v>26</v>
      </c>
      <c r="D13" s="15" t="s">
        <v>27</v>
      </c>
      <c r="E13" s="38"/>
      <c r="F13" s="39"/>
      <c r="G13" s="39"/>
      <c r="H13" s="39"/>
      <c r="I13" s="39">
        <f>DetEnsayAbet!P16</f>
        <v>3.05</v>
      </c>
      <c r="J13" s="39">
        <f>DetEnsayAbet!U16</f>
        <v>3.0194999999999999</v>
      </c>
      <c r="K13" s="53">
        <f t="shared" si="0"/>
        <v>3.0286500000000003</v>
      </c>
    </row>
    <row r="14" spans="2:11" ht="15.75">
      <c r="B14" s="14">
        <v>12</v>
      </c>
      <c r="C14" s="1" t="s">
        <v>28</v>
      </c>
      <c r="D14" s="15" t="s">
        <v>29</v>
      </c>
      <c r="E14" s="38"/>
      <c r="F14" s="39"/>
      <c r="G14" s="39"/>
      <c r="H14" s="39"/>
      <c r="I14" s="39">
        <f>DetEnsayAbet!P17</f>
        <v>4.4000000000000004</v>
      </c>
      <c r="J14" s="39">
        <f>DetEnsayAbet!U17</f>
        <v>4.3560000000000008</v>
      </c>
      <c r="K14" s="53">
        <f t="shared" si="0"/>
        <v>4.3692000000000011</v>
      </c>
    </row>
    <row r="15" spans="2:11" ht="15.75">
      <c r="B15" s="14">
        <v>13</v>
      </c>
      <c r="C15" s="1" t="s">
        <v>30</v>
      </c>
      <c r="D15" s="15" t="s">
        <v>31</v>
      </c>
      <c r="E15" s="38"/>
      <c r="F15" s="39"/>
      <c r="G15" s="39"/>
      <c r="H15" s="39"/>
      <c r="I15" s="39">
        <f>DetEnsayAbet!P18</f>
        <v>4.7000000000000011</v>
      </c>
      <c r="J15" s="39">
        <f>DetEnsayAbet!U18</f>
        <v>4.6530000000000014</v>
      </c>
      <c r="K15" s="53">
        <f t="shared" si="0"/>
        <v>4.6671000000000014</v>
      </c>
    </row>
    <row r="16" spans="2:11" ht="15.75">
      <c r="B16" s="14">
        <v>14</v>
      </c>
      <c r="C16" s="1" t="s">
        <v>32</v>
      </c>
      <c r="D16" s="15" t="s">
        <v>33</v>
      </c>
      <c r="E16" s="38"/>
      <c r="F16" s="39"/>
      <c r="G16" s="39"/>
      <c r="H16" s="39"/>
      <c r="I16" s="39">
        <f>DetEnsayAbet!P19</f>
        <v>0</v>
      </c>
      <c r="J16" s="39">
        <f>DetEnsayAbet!U19</f>
        <v>0</v>
      </c>
      <c r="K16" s="53">
        <f t="shared" si="0"/>
        <v>0</v>
      </c>
    </row>
    <row r="17" spans="2:11" ht="15.75">
      <c r="B17" s="14">
        <v>15</v>
      </c>
      <c r="C17" s="1" t="s">
        <v>34</v>
      </c>
      <c r="D17" s="15" t="s">
        <v>35</v>
      </c>
      <c r="E17" s="38"/>
      <c r="F17" s="39"/>
      <c r="G17" s="39"/>
      <c r="H17" s="39"/>
      <c r="I17" s="39">
        <f>DetEnsayAbet!P20</f>
        <v>4.05</v>
      </c>
      <c r="J17" s="39">
        <f>DetEnsayAbet!U20</f>
        <v>4.0095000000000001</v>
      </c>
      <c r="K17" s="53">
        <f t="shared" si="0"/>
        <v>4.0216500000000002</v>
      </c>
    </row>
    <row r="18" spans="2:11" ht="15.75">
      <c r="B18" s="14">
        <v>16</v>
      </c>
      <c r="C18" s="1" t="s">
        <v>36</v>
      </c>
      <c r="D18" s="15" t="s">
        <v>37</v>
      </c>
      <c r="E18" s="38"/>
      <c r="F18" s="39"/>
      <c r="G18" s="39"/>
      <c r="H18" s="39"/>
      <c r="I18" s="39">
        <f>DetEnsayAbet!P21</f>
        <v>4</v>
      </c>
      <c r="J18" s="39">
        <f>DetEnsayAbet!U21</f>
        <v>3.96</v>
      </c>
      <c r="K18" s="53">
        <f t="shared" si="0"/>
        <v>3.9720000000000004</v>
      </c>
    </row>
    <row r="19" spans="2:11" ht="15.75">
      <c r="B19" s="14">
        <v>17</v>
      </c>
      <c r="C19" s="1" t="s">
        <v>38</v>
      </c>
      <c r="D19" s="15" t="s">
        <v>39</v>
      </c>
      <c r="E19" s="38"/>
      <c r="F19" s="39"/>
      <c r="G19" s="39"/>
      <c r="H19" s="39"/>
      <c r="I19" s="39">
        <f>DetEnsayAbet!P22</f>
        <v>0</v>
      </c>
      <c r="J19" s="39">
        <f>DetEnsayAbet!U22</f>
        <v>0</v>
      </c>
      <c r="K19" s="53">
        <f t="shared" si="0"/>
        <v>0</v>
      </c>
    </row>
    <row r="22" spans="2:11">
      <c r="D22" s="54" t="s">
        <v>81</v>
      </c>
      <c r="E22" s="236">
        <f>ABET!F22/ABET!$L$22</f>
        <v>0</v>
      </c>
      <c r="F22" s="236">
        <f>ABET!G22/ABET!$L$22</f>
        <v>0</v>
      </c>
      <c r="G22" s="236">
        <f>ABET!H22/ABET!$L$22</f>
        <v>0</v>
      </c>
      <c r="H22" s="236">
        <f>ABET!I22/ABET!$L$22</f>
        <v>0</v>
      </c>
      <c r="I22" s="236">
        <f>ABET!J22/ABET!$L$22</f>
        <v>0.3</v>
      </c>
      <c r="J22" s="236">
        <f>ABET!K22/ABET!$L$22</f>
        <v>0.70000000000000007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4BC14-81A6-49C8-B3C1-C56CDFFEE2FA}">
  <sheetPr>
    <tabColor theme="5" tint="0.79998168889431442"/>
  </sheetPr>
  <dimension ref="A1:O19"/>
  <sheetViews>
    <sheetView zoomScale="85" zoomScaleNormal="85" workbookViewId="0">
      <selection activeCell="F12" sqref="F12"/>
    </sheetView>
  </sheetViews>
  <sheetFormatPr defaultRowHeight="49.5" customHeight="1"/>
  <cols>
    <col min="2" max="2" width="19.5703125" hidden="1" customWidth="1"/>
    <col min="15" max="15" width="36.85546875" style="261" hidden="1" customWidth="1"/>
  </cols>
  <sheetData>
    <row r="1" spans="1:15" ht="19.5" customHeight="1"/>
    <row r="2" spans="1:15" ht="30">
      <c r="A2" s="252" t="s">
        <v>77</v>
      </c>
      <c r="B2" s="252"/>
      <c r="C2" s="253" t="s">
        <v>190</v>
      </c>
      <c r="D2" s="254" t="s">
        <v>191</v>
      </c>
      <c r="E2" s="254" t="s">
        <v>192</v>
      </c>
      <c r="F2" s="254" t="s">
        <v>193</v>
      </c>
      <c r="G2" s="254" t="s">
        <v>194</v>
      </c>
      <c r="H2" s="254" t="s">
        <v>195</v>
      </c>
      <c r="I2" s="254" t="s">
        <v>196</v>
      </c>
      <c r="J2" s="254" t="s">
        <v>197</v>
      </c>
      <c r="K2" s="254" t="s">
        <v>198</v>
      </c>
      <c r="L2" s="254" t="s">
        <v>199</v>
      </c>
      <c r="M2" s="254" t="s">
        <v>200</v>
      </c>
      <c r="N2" s="252" t="s">
        <v>214</v>
      </c>
    </row>
    <row r="3" spans="1:15" ht="49.5" customHeight="1">
      <c r="A3" s="255">
        <v>8956577</v>
      </c>
      <c r="B3" s="214" t="s">
        <v>7</v>
      </c>
      <c r="C3" s="2">
        <v>1</v>
      </c>
      <c r="D3" s="256">
        <v>0.1</v>
      </c>
      <c r="E3" s="256">
        <v>0.3</v>
      </c>
      <c r="F3" s="256">
        <v>0.2</v>
      </c>
      <c r="G3" s="256">
        <v>0.5</v>
      </c>
      <c r="H3" s="256">
        <v>0.1</v>
      </c>
      <c r="I3" s="256">
        <v>0.5</v>
      </c>
      <c r="J3" s="256">
        <v>0.5</v>
      </c>
      <c r="K3" s="256">
        <v>0.3</v>
      </c>
      <c r="L3" s="256">
        <v>0.4</v>
      </c>
      <c r="M3" s="256">
        <v>0.1</v>
      </c>
      <c r="N3" s="265">
        <f>SUM(D3:M3)</f>
        <v>3</v>
      </c>
      <c r="O3" s="262" t="s">
        <v>201</v>
      </c>
    </row>
    <row r="4" spans="1:15" ht="49.5" customHeight="1">
      <c r="A4" s="255" t="s">
        <v>8</v>
      </c>
      <c r="B4" s="214" t="s">
        <v>9</v>
      </c>
      <c r="C4" s="2">
        <v>1</v>
      </c>
      <c r="D4" s="257">
        <v>0.2</v>
      </c>
      <c r="E4" s="257">
        <v>0.5</v>
      </c>
      <c r="F4" s="257">
        <v>0.4</v>
      </c>
      <c r="G4" s="257">
        <v>1</v>
      </c>
      <c r="H4" s="257">
        <v>0.4</v>
      </c>
      <c r="I4" s="257">
        <v>0.5</v>
      </c>
      <c r="J4" s="257">
        <v>0.9</v>
      </c>
      <c r="K4" s="257">
        <v>0.3</v>
      </c>
      <c r="L4" s="257">
        <v>0.4</v>
      </c>
      <c r="M4" s="257">
        <v>0.2</v>
      </c>
      <c r="N4" s="265">
        <f>SUM(D4:M4)</f>
        <v>4.8000000000000007</v>
      </c>
      <c r="O4" s="262" t="s">
        <v>202</v>
      </c>
    </row>
    <row r="5" spans="1:15" ht="49.5" customHeight="1">
      <c r="A5" s="255" t="s">
        <v>10</v>
      </c>
      <c r="B5" s="214" t="s">
        <v>11</v>
      </c>
      <c r="C5" s="2">
        <v>1</v>
      </c>
      <c r="D5" s="257">
        <v>0.2</v>
      </c>
      <c r="E5" s="257">
        <v>0.5</v>
      </c>
      <c r="F5" s="257">
        <v>0.5</v>
      </c>
      <c r="G5" s="257">
        <v>1</v>
      </c>
      <c r="H5" s="257">
        <v>0.4</v>
      </c>
      <c r="I5" s="257">
        <v>0.5</v>
      </c>
      <c r="J5" s="257">
        <v>0.7</v>
      </c>
      <c r="K5" s="257">
        <v>0.4</v>
      </c>
      <c r="L5" s="257">
        <v>0.4</v>
      </c>
      <c r="M5" s="257">
        <v>0.2</v>
      </c>
      <c r="N5" s="265">
        <f t="shared" ref="N5:N18" si="0">SUM(D5:M5)</f>
        <v>4.8000000000000007</v>
      </c>
      <c r="O5" s="262" t="s">
        <v>203</v>
      </c>
    </row>
    <row r="6" spans="1:15" ht="49.5" customHeight="1">
      <c r="A6" s="255">
        <v>8959187</v>
      </c>
      <c r="B6" s="214" t="s">
        <v>13</v>
      </c>
      <c r="C6" s="2">
        <v>1</v>
      </c>
      <c r="D6" s="257">
        <v>0.2</v>
      </c>
      <c r="E6" s="257">
        <v>0.5</v>
      </c>
      <c r="F6" s="257">
        <v>0.5</v>
      </c>
      <c r="G6" s="257">
        <v>0.75</v>
      </c>
      <c r="H6" s="257">
        <v>0.3</v>
      </c>
      <c r="I6" s="257">
        <v>0.4</v>
      </c>
      <c r="J6" s="257">
        <v>0.7</v>
      </c>
      <c r="K6" s="257">
        <v>0.4</v>
      </c>
      <c r="L6" s="257">
        <v>0.4</v>
      </c>
      <c r="M6" s="257">
        <v>0.2</v>
      </c>
      <c r="N6" s="265">
        <f t="shared" si="0"/>
        <v>4.3499999999999996</v>
      </c>
      <c r="O6" s="262" t="s">
        <v>204</v>
      </c>
    </row>
    <row r="7" spans="1:15" ht="49.5" customHeight="1">
      <c r="A7" s="255" t="s">
        <v>14</v>
      </c>
      <c r="B7" s="214" t="s">
        <v>15</v>
      </c>
      <c r="C7" s="2">
        <v>1</v>
      </c>
      <c r="D7" s="257">
        <v>0.2</v>
      </c>
      <c r="E7" s="257">
        <v>0.5</v>
      </c>
      <c r="F7" s="257">
        <v>0.4</v>
      </c>
      <c r="G7" s="257">
        <v>0.75</v>
      </c>
      <c r="H7" s="257">
        <v>0.4</v>
      </c>
      <c r="I7" s="257">
        <v>0</v>
      </c>
      <c r="J7" s="257">
        <v>0.7</v>
      </c>
      <c r="K7" s="257">
        <v>0.4</v>
      </c>
      <c r="L7" s="257">
        <v>0.4</v>
      </c>
      <c r="M7" s="257">
        <v>0.2</v>
      </c>
      <c r="N7" s="265">
        <f t="shared" si="0"/>
        <v>3.95</v>
      </c>
      <c r="O7" s="262" t="s">
        <v>205</v>
      </c>
    </row>
    <row r="8" spans="1:15" ht="49.5" customHeight="1">
      <c r="A8" s="255" t="s">
        <v>16</v>
      </c>
      <c r="B8" s="214" t="s">
        <v>17</v>
      </c>
      <c r="C8" s="2">
        <v>1</v>
      </c>
      <c r="D8" s="257">
        <v>0.2</v>
      </c>
      <c r="E8" s="257">
        <v>0.5</v>
      </c>
      <c r="F8" s="257">
        <v>0.5</v>
      </c>
      <c r="G8" s="259">
        <v>0.75</v>
      </c>
      <c r="H8" s="257">
        <v>0.4</v>
      </c>
      <c r="I8" s="257">
        <v>0.5</v>
      </c>
      <c r="J8" s="257">
        <v>0.9</v>
      </c>
      <c r="K8" s="257">
        <v>0.4</v>
      </c>
      <c r="L8" s="257">
        <v>0.4</v>
      </c>
      <c r="M8" s="257">
        <v>0.2</v>
      </c>
      <c r="N8" s="265">
        <f t="shared" si="0"/>
        <v>4.7500000000000009</v>
      </c>
      <c r="O8" s="262" t="s">
        <v>215</v>
      </c>
    </row>
    <row r="9" spans="1:15" ht="49.5" customHeight="1">
      <c r="A9" s="255" t="s">
        <v>18</v>
      </c>
      <c r="B9" s="214" t="s">
        <v>19</v>
      </c>
      <c r="C9" s="2">
        <v>1</v>
      </c>
      <c r="D9" s="257">
        <v>0.2</v>
      </c>
      <c r="E9" s="257">
        <v>0.4</v>
      </c>
      <c r="F9" s="257">
        <v>0.4</v>
      </c>
      <c r="G9" s="257">
        <v>0.75</v>
      </c>
      <c r="H9" s="257">
        <v>0.3</v>
      </c>
      <c r="I9" s="257">
        <v>0.3</v>
      </c>
      <c r="J9" s="257">
        <v>0.7</v>
      </c>
      <c r="K9" s="257">
        <v>0.4</v>
      </c>
      <c r="L9" s="257">
        <v>0.3</v>
      </c>
      <c r="M9" s="257">
        <v>0.2</v>
      </c>
      <c r="N9" s="265">
        <f>SUM(D9:M9)</f>
        <v>3.9499999999999997</v>
      </c>
      <c r="O9" s="262" t="s">
        <v>206</v>
      </c>
    </row>
    <row r="10" spans="1:15" ht="49.5" customHeight="1">
      <c r="A10" s="255" t="s">
        <v>20</v>
      </c>
      <c r="B10" s="214" t="s">
        <v>21</v>
      </c>
      <c r="C10" s="2">
        <v>1</v>
      </c>
      <c r="D10" s="257">
        <v>0.15</v>
      </c>
      <c r="E10" s="257">
        <v>0.5</v>
      </c>
      <c r="F10" s="257">
        <v>0.4</v>
      </c>
      <c r="G10" s="257">
        <v>0.75</v>
      </c>
      <c r="H10" s="257">
        <v>0.3</v>
      </c>
      <c r="I10" s="257">
        <v>0.4</v>
      </c>
      <c r="J10" s="257">
        <v>0.9</v>
      </c>
      <c r="K10" s="257">
        <v>0.3</v>
      </c>
      <c r="L10" s="257">
        <v>0.4</v>
      </c>
      <c r="M10" s="257">
        <v>0.15</v>
      </c>
      <c r="N10" s="265">
        <f t="shared" si="0"/>
        <v>4.25</v>
      </c>
      <c r="O10" s="262" t="s">
        <v>207</v>
      </c>
    </row>
    <row r="11" spans="1:15" ht="49.5" customHeight="1">
      <c r="A11" s="255" t="s">
        <v>22</v>
      </c>
      <c r="B11" s="214" t="s">
        <v>23</v>
      </c>
      <c r="C11" s="2">
        <v>1</v>
      </c>
      <c r="D11" s="257">
        <v>0</v>
      </c>
      <c r="E11" s="257">
        <v>0.5</v>
      </c>
      <c r="F11" s="257">
        <v>0.4</v>
      </c>
      <c r="G11" s="257">
        <v>0.75</v>
      </c>
      <c r="H11" s="257">
        <v>0.4</v>
      </c>
      <c r="I11" s="257">
        <v>0.5</v>
      </c>
      <c r="J11" s="257">
        <v>0.9</v>
      </c>
      <c r="K11" s="257">
        <v>0.4</v>
      </c>
      <c r="L11" s="257">
        <v>0.3</v>
      </c>
      <c r="M11" s="257">
        <v>0.15</v>
      </c>
      <c r="N11" s="265">
        <f t="shared" si="0"/>
        <v>4.3</v>
      </c>
      <c r="O11" s="262" t="s">
        <v>208</v>
      </c>
    </row>
    <row r="12" spans="1:15" ht="49.5" customHeight="1">
      <c r="A12" s="255" t="s">
        <v>24</v>
      </c>
      <c r="B12" s="214" t="s">
        <v>25</v>
      </c>
      <c r="C12" s="2">
        <v>1</v>
      </c>
      <c r="D12" s="257">
        <v>0.2</v>
      </c>
      <c r="E12" s="257">
        <v>0.4</v>
      </c>
      <c r="F12" s="257">
        <v>0.3</v>
      </c>
      <c r="G12" s="257">
        <v>0.75</v>
      </c>
      <c r="H12" s="257">
        <v>0.4</v>
      </c>
      <c r="I12" s="257">
        <v>0.3</v>
      </c>
      <c r="J12" s="257">
        <v>0.7</v>
      </c>
      <c r="K12" s="257">
        <v>0.4</v>
      </c>
      <c r="L12" s="257">
        <v>0.4</v>
      </c>
      <c r="M12" s="257">
        <v>0.2</v>
      </c>
      <c r="N12" s="265">
        <f t="shared" si="0"/>
        <v>4.05</v>
      </c>
      <c r="O12" s="262" t="s">
        <v>209</v>
      </c>
    </row>
    <row r="13" spans="1:15" ht="49.5" customHeight="1">
      <c r="A13" s="255" t="s">
        <v>26</v>
      </c>
      <c r="B13" s="214" t="s">
        <v>27</v>
      </c>
      <c r="C13" s="2">
        <v>1</v>
      </c>
      <c r="D13" s="258">
        <v>0.15</v>
      </c>
      <c r="E13" s="258">
        <v>0.4</v>
      </c>
      <c r="F13" s="258">
        <v>0.4</v>
      </c>
      <c r="G13" s="259">
        <v>0.5</v>
      </c>
      <c r="H13" s="259">
        <v>0.1</v>
      </c>
      <c r="I13" s="258">
        <v>0</v>
      </c>
      <c r="J13" s="258">
        <v>0.7</v>
      </c>
      <c r="K13" s="258">
        <v>0.4</v>
      </c>
      <c r="L13" s="258">
        <v>0.3</v>
      </c>
      <c r="M13" s="258">
        <v>0.1</v>
      </c>
      <c r="N13" s="265">
        <f>SUM(D13:M13)</f>
        <v>3.05</v>
      </c>
      <c r="O13" s="262" t="s">
        <v>210</v>
      </c>
    </row>
    <row r="14" spans="1:15" ht="49.5" customHeight="1">
      <c r="A14" s="255" t="s">
        <v>28</v>
      </c>
      <c r="B14" s="214" t="s">
        <v>29</v>
      </c>
      <c r="C14" s="2">
        <v>1</v>
      </c>
      <c r="D14" s="257">
        <v>0.1</v>
      </c>
      <c r="E14" s="257">
        <v>0.5</v>
      </c>
      <c r="F14" s="257">
        <v>0.5</v>
      </c>
      <c r="G14" s="257">
        <v>0.5</v>
      </c>
      <c r="H14" s="257">
        <v>0.4</v>
      </c>
      <c r="I14" s="257">
        <v>0.5</v>
      </c>
      <c r="J14" s="257">
        <v>0.9</v>
      </c>
      <c r="K14" s="257">
        <v>0.4</v>
      </c>
      <c r="L14" s="257">
        <v>0.4</v>
      </c>
      <c r="M14" s="257">
        <v>0.2</v>
      </c>
      <c r="N14" s="265">
        <f t="shared" si="0"/>
        <v>4.4000000000000004</v>
      </c>
      <c r="O14" s="262" t="s">
        <v>211</v>
      </c>
    </row>
    <row r="15" spans="1:15" ht="49.5" customHeight="1">
      <c r="A15" s="255" t="s">
        <v>30</v>
      </c>
      <c r="B15" s="214" t="s">
        <v>31</v>
      </c>
      <c r="C15" s="2">
        <v>1</v>
      </c>
      <c r="D15" s="257">
        <v>0.2</v>
      </c>
      <c r="E15" s="257">
        <v>0.5</v>
      </c>
      <c r="F15" s="257">
        <v>0.4</v>
      </c>
      <c r="G15" s="257">
        <v>1</v>
      </c>
      <c r="H15" s="257">
        <v>0.4</v>
      </c>
      <c r="I15" s="257">
        <v>0.5</v>
      </c>
      <c r="J15" s="257">
        <v>0.7</v>
      </c>
      <c r="K15" s="257">
        <v>0.4</v>
      </c>
      <c r="L15" s="257">
        <v>0.4</v>
      </c>
      <c r="M15" s="257">
        <v>0.2</v>
      </c>
      <c r="N15" s="265">
        <f t="shared" si="0"/>
        <v>4.7000000000000011</v>
      </c>
      <c r="O15" s="262" t="s">
        <v>212</v>
      </c>
    </row>
    <row r="16" spans="1:15" ht="49.5" customHeight="1">
      <c r="A16" s="255" t="s">
        <v>32</v>
      </c>
      <c r="B16" s="214" t="s">
        <v>33</v>
      </c>
      <c r="C16" s="2">
        <v>0</v>
      </c>
      <c r="D16" s="260"/>
      <c r="E16" s="260"/>
      <c r="F16" s="260"/>
      <c r="G16" s="260"/>
      <c r="H16" s="260"/>
      <c r="I16" s="260"/>
      <c r="J16" s="260"/>
      <c r="K16" s="260"/>
      <c r="L16" s="260"/>
      <c r="M16" s="260"/>
      <c r="N16" s="265">
        <v>0</v>
      </c>
      <c r="O16" s="263" t="s">
        <v>217</v>
      </c>
    </row>
    <row r="17" spans="1:15" ht="49.5" customHeight="1">
      <c r="A17" s="255" t="s">
        <v>34</v>
      </c>
      <c r="B17" s="214" t="s">
        <v>35</v>
      </c>
      <c r="C17" s="2">
        <v>1</v>
      </c>
      <c r="D17" s="257">
        <v>0.2</v>
      </c>
      <c r="E17" s="257">
        <v>0.4</v>
      </c>
      <c r="F17" s="257">
        <v>0.5</v>
      </c>
      <c r="G17" s="257">
        <v>0.75</v>
      </c>
      <c r="H17" s="257">
        <v>0.4</v>
      </c>
      <c r="I17" s="257">
        <v>0.3</v>
      </c>
      <c r="J17" s="257">
        <v>0.7</v>
      </c>
      <c r="K17" s="257">
        <v>0.3</v>
      </c>
      <c r="L17" s="257">
        <v>0.4</v>
      </c>
      <c r="M17" s="257">
        <v>0.1</v>
      </c>
      <c r="N17" s="265">
        <f t="shared" si="0"/>
        <v>4.05</v>
      </c>
      <c r="O17" s="262" t="s">
        <v>216</v>
      </c>
    </row>
    <row r="18" spans="1:15" ht="49.5" customHeight="1">
      <c r="A18" s="255" t="s">
        <v>36</v>
      </c>
      <c r="B18" s="214" t="s">
        <v>37</v>
      </c>
      <c r="C18" s="2">
        <v>1</v>
      </c>
      <c r="D18" s="257">
        <v>0.15</v>
      </c>
      <c r="E18" s="257">
        <v>0.4</v>
      </c>
      <c r="F18" s="257">
        <v>0.4</v>
      </c>
      <c r="G18" s="257">
        <v>0.75</v>
      </c>
      <c r="H18" s="257">
        <v>0.2</v>
      </c>
      <c r="I18" s="257">
        <v>0.5</v>
      </c>
      <c r="J18" s="257">
        <v>0.7</v>
      </c>
      <c r="K18" s="257">
        <v>0.3</v>
      </c>
      <c r="L18" s="257">
        <v>0.4</v>
      </c>
      <c r="M18" s="257">
        <v>0.2</v>
      </c>
      <c r="N18" s="265">
        <f t="shared" si="0"/>
        <v>4</v>
      </c>
      <c r="O18" s="262" t="s">
        <v>213</v>
      </c>
    </row>
    <row r="19" spans="1:15" ht="49.5" customHeight="1">
      <c r="A19" s="255" t="s">
        <v>38</v>
      </c>
      <c r="B19" s="214" t="s">
        <v>39</v>
      </c>
      <c r="C19" s="2">
        <v>1</v>
      </c>
      <c r="D19" s="260"/>
      <c r="E19" s="260"/>
      <c r="F19" s="260"/>
      <c r="G19" s="260"/>
      <c r="H19" s="260"/>
      <c r="I19" s="260"/>
      <c r="J19" s="260"/>
      <c r="K19" s="260"/>
      <c r="L19" s="260"/>
      <c r="M19" s="260"/>
      <c r="N19" s="265">
        <v>0</v>
      </c>
      <c r="O19" s="263" t="s">
        <v>217</v>
      </c>
    </row>
  </sheetData>
  <conditionalFormatting sqref="A3:C19">
    <cfRule type="expression" dxfId="0" priority="1">
      <formula>MOD(ROW(),2)=0</formula>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9C32D-E2CB-403C-AE05-036EAFB594E3}">
  <dimension ref="A1:W46"/>
  <sheetViews>
    <sheetView zoomScale="85" zoomScaleNormal="85" workbookViewId="0">
      <selection activeCell="D22" sqref="D22"/>
    </sheetView>
  </sheetViews>
  <sheetFormatPr defaultRowHeight="15"/>
  <cols>
    <col min="1" max="1" width="9.140625" style="2"/>
    <col min="2" max="2" width="13.5703125" style="2" customWidth="1"/>
    <col min="3" max="3" width="32.7109375" style="2" hidden="1" customWidth="1"/>
    <col min="4" max="4" width="30.7109375" style="2" customWidth="1"/>
    <col min="5" max="5" width="25.7109375" style="2" customWidth="1"/>
    <col min="6" max="6" width="21.28515625" style="162" customWidth="1"/>
    <col min="7" max="7" width="27.85546875" style="162" customWidth="1"/>
    <col min="8" max="11" width="20.28515625" style="162" customWidth="1"/>
    <col min="12" max="12" width="24.42578125" style="162" customWidth="1"/>
    <col min="13" max="13" width="20.140625" style="2" customWidth="1"/>
    <col min="14" max="16" width="20.140625" style="164" customWidth="1"/>
    <col min="17" max="17" width="14.7109375" style="164" customWidth="1"/>
    <col min="18" max="18" width="19" style="164" customWidth="1"/>
    <col min="19" max="19" width="26.7109375" style="164" customWidth="1"/>
    <col min="20" max="20" width="17" style="164" customWidth="1"/>
    <col min="21" max="21" width="20.140625" style="164" customWidth="1"/>
    <col min="22" max="22" width="10.85546875" style="2" customWidth="1"/>
    <col min="23" max="23" width="25.42578125" style="2" customWidth="1"/>
    <col min="24" max="16384" width="9.140625" style="2"/>
  </cols>
  <sheetData>
    <row r="1" spans="1:23" ht="15" customHeight="1">
      <c r="D1" s="320" t="s">
        <v>122</v>
      </c>
      <c r="E1" s="320"/>
      <c r="F1" s="320"/>
      <c r="G1" s="186">
        <f>ABET!F22/ABET!L22</f>
        <v>0</v>
      </c>
      <c r="H1" s="321" t="s">
        <v>123</v>
      </c>
      <c r="I1" s="321"/>
      <c r="J1" s="321"/>
      <c r="K1" s="321"/>
      <c r="L1" s="187">
        <f>ABET!G22/ABET!L22</f>
        <v>0</v>
      </c>
      <c r="M1" s="322" t="s">
        <v>124</v>
      </c>
      <c r="N1" s="322"/>
      <c r="O1" s="322"/>
      <c r="P1" s="221">
        <f>ABET!J22/ABET!L22</f>
        <v>0.3</v>
      </c>
      <c r="Q1" s="323" t="s">
        <v>125</v>
      </c>
      <c r="R1" s="323"/>
      <c r="S1" s="323"/>
      <c r="T1" s="323"/>
      <c r="U1" s="220">
        <f>ABET!K22/ABET!L22</f>
        <v>0.70000000000000007</v>
      </c>
    </row>
    <row r="2" spans="1:23">
      <c r="D2" s="181">
        <f>D5*G1</f>
        <v>0</v>
      </c>
      <c r="E2" s="181">
        <f>G1*E5</f>
        <v>0</v>
      </c>
      <c r="F2" s="181">
        <f>F5*G1</f>
        <v>0</v>
      </c>
      <c r="H2" s="182">
        <f>H5*L1</f>
        <v>0</v>
      </c>
      <c r="I2" s="182">
        <f>I5*L1</f>
        <v>0</v>
      </c>
      <c r="J2" s="182">
        <f>J5*L1</f>
        <v>0</v>
      </c>
      <c r="K2" s="182">
        <f>L1*K5</f>
        <v>0</v>
      </c>
      <c r="M2" s="235">
        <f>M5*P1</f>
        <v>0.15</v>
      </c>
      <c r="N2" s="181">
        <f>N5*P1</f>
        <v>0.15</v>
      </c>
      <c r="O2" s="181">
        <f>O5*P1</f>
        <v>0</v>
      </c>
      <c r="Q2" s="182">
        <f>Q5*U1</f>
        <v>0.23100000000000004</v>
      </c>
      <c r="S2" s="226">
        <f>S5*U1</f>
        <v>0.23100000000000004</v>
      </c>
      <c r="T2" s="219"/>
    </row>
    <row r="3" spans="1:23" s="188" customFormat="1">
      <c r="D3" s="168"/>
      <c r="E3" s="168"/>
      <c r="F3" s="168"/>
      <c r="G3" s="189"/>
      <c r="H3" s="168"/>
      <c r="I3" s="168"/>
      <c r="J3" s="168"/>
      <c r="K3" s="168"/>
      <c r="L3" s="189"/>
      <c r="M3" s="168"/>
      <c r="N3" s="168"/>
      <c r="O3" s="168"/>
      <c r="S3" s="223"/>
    </row>
    <row r="4" spans="1:23" s="170" customFormat="1" ht="140.25">
      <c r="D4" s="190" t="s">
        <v>128</v>
      </c>
      <c r="E4" s="190" t="s">
        <v>126</v>
      </c>
      <c r="F4" s="190" t="s">
        <v>136</v>
      </c>
      <c r="G4" s="191" t="s">
        <v>151</v>
      </c>
      <c r="H4" s="190" t="s">
        <v>129</v>
      </c>
      <c r="I4" s="190" t="s">
        <v>130</v>
      </c>
      <c r="J4" s="190" t="s">
        <v>131</v>
      </c>
      <c r="K4" s="190" t="s">
        <v>132</v>
      </c>
      <c r="L4" s="191" t="s">
        <v>152</v>
      </c>
      <c r="M4" s="190" t="s">
        <v>137</v>
      </c>
      <c r="N4" s="190" t="s">
        <v>138</v>
      </c>
      <c r="O4" s="190" t="s">
        <v>119</v>
      </c>
      <c r="P4" s="191" t="s">
        <v>154</v>
      </c>
      <c r="Q4" s="190" t="s">
        <v>127</v>
      </c>
      <c r="R4" s="190" t="s">
        <v>133</v>
      </c>
      <c r="S4" s="190" t="s">
        <v>172</v>
      </c>
      <c r="T4" s="190" t="s">
        <v>135</v>
      </c>
      <c r="U4" s="191" t="s">
        <v>153</v>
      </c>
    </row>
    <row r="5" spans="1:23" s="170" customFormat="1">
      <c r="A5" s="169" t="s">
        <v>0</v>
      </c>
      <c r="B5" s="169" t="s">
        <v>1</v>
      </c>
      <c r="C5" s="169" t="s">
        <v>2</v>
      </c>
      <c r="D5" s="155">
        <v>0</v>
      </c>
      <c r="E5" s="155">
        <v>0</v>
      </c>
      <c r="F5" s="155">
        <v>0</v>
      </c>
      <c r="G5" s="205"/>
      <c r="H5" s="163">
        <v>0</v>
      </c>
      <c r="I5" s="163">
        <v>0</v>
      </c>
      <c r="J5" s="155">
        <v>0</v>
      </c>
      <c r="K5" s="155">
        <v>0</v>
      </c>
      <c r="L5" s="205"/>
      <c r="M5" s="155">
        <v>0.5</v>
      </c>
      <c r="N5" s="155">
        <v>0.5</v>
      </c>
      <c r="O5" s="155"/>
      <c r="P5" s="209"/>
      <c r="Q5" s="225">
        <v>0.33</v>
      </c>
      <c r="R5" s="211"/>
      <c r="S5" s="155">
        <v>0.33</v>
      </c>
      <c r="T5" s="155">
        <v>0.33</v>
      </c>
      <c r="U5" s="209"/>
    </row>
    <row r="6" spans="1:23" s="202" customFormat="1" ht="12.75">
      <c r="A6" s="201">
        <v>1</v>
      </c>
      <c r="B6" s="201" t="s">
        <v>6</v>
      </c>
      <c r="C6" s="192" t="s">
        <v>7</v>
      </c>
      <c r="F6" s="203"/>
      <c r="G6" s="206">
        <f>D6*$D$5+E6*$E$5+F6*$F$5</f>
        <v>0</v>
      </c>
      <c r="H6" s="203"/>
      <c r="I6" s="203"/>
      <c r="J6" s="203"/>
      <c r="K6" s="203"/>
      <c r="L6" s="206">
        <f>H6*$H$5+I6*$I$5+J6*$J$5+K6*$K$5</f>
        <v>0</v>
      </c>
      <c r="M6" s="156">
        <f>DetallesEnsayo!N3</f>
        <v>3</v>
      </c>
      <c r="N6" s="156">
        <f>DetallesEnsayo!N3</f>
        <v>3</v>
      </c>
      <c r="O6" s="158"/>
      <c r="P6" s="264">
        <f>M6*$M$5+N6*$N$5+O6*$O$5</f>
        <v>3</v>
      </c>
      <c r="Q6" s="156">
        <f>DetallesEnsayo!N3</f>
        <v>3</v>
      </c>
      <c r="R6" s="193"/>
      <c r="S6" s="156">
        <f>DetallesEnsayo!N3</f>
        <v>3</v>
      </c>
      <c r="T6" s="156">
        <f>DetallesEnsayo!N3</f>
        <v>3</v>
      </c>
      <c r="U6" s="264">
        <f>Q6*$Q$5+R6*$R$5+S6*$S$5+T6*$T$5</f>
        <v>2.9699999999999998</v>
      </c>
      <c r="V6" s="194"/>
      <c r="W6" s="156"/>
    </row>
    <row r="7" spans="1:23">
      <c r="A7" s="16">
        <v>2</v>
      </c>
      <c r="B7" s="16" t="s">
        <v>8</v>
      </c>
      <c r="C7" s="195" t="s">
        <v>9</v>
      </c>
      <c r="F7" s="171"/>
      <c r="G7" s="205"/>
      <c r="H7" s="171"/>
      <c r="I7" s="171"/>
      <c r="J7" s="171"/>
      <c r="K7" s="171"/>
      <c r="L7" s="205"/>
      <c r="M7" s="156">
        <f>DetallesEnsayo!N4</f>
        <v>4.8000000000000007</v>
      </c>
      <c r="N7" s="156">
        <f>DetallesEnsayo!N4</f>
        <v>4.8000000000000007</v>
      </c>
      <c r="O7" s="184"/>
      <c r="P7" s="264">
        <f t="shared" ref="P7:P22" si="0">M7*$M$5+N7*$N$5+O7*$O$5</f>
        <v>4.8000000000000007</v>
      </c>
      <c r="Q7" s="156">
        <f>DetallesEnsayo!N4</f>
        <v>4.8000000000000007</v>
      </c>
      <c r="R7" s="184"/>
      <c r="S7" s="156">
        <f>DetallesEnsayo!N4</f>
        <v>4.8000000000000007</v>
      </c>
      <c r="T7" s="156">
        <f>DetallesEnsayo!N4</f>
        <v>4.8000000000000007</v>
      </c>
      <c r="U7" s="264">
        <f t="shared" ref="U7:U22" si="1">Q7*$Q$5+R7*$R$5+S7*$S$5+T7*$T$5</f>
        <v>4.7520000000000007</v>
      </c>
      <c r="V7" s="196"/>
      <c r="W7" s="166"/>
    </row>
    <row r="8" spans="1:23">
      <c r="A8" s="16">
        <v>3</v>
      </c>
      <c r="B8" s="16" t="s">
        <v>10</v>
      </c>
      <c r="C8" s="195" t="s">
        <v>11</v>
      </c>
      <c r="F8" s="171"/>
      <c r="G8" s="205"/>
      <c r="H8" s="171"/>
      <c r="I8" s="171"/>
      <c r="J8" s="171"/>
      <c r="K8" s="171"/>
      <c r="L8" s="205"/>
      <c r="M8" s="156">
        <f>DetallesEnsayo!N5</f>
        <v>4.8000000000000007</v>
      </c>
      <c r="N8" s="156">
        <f>DetallesEnsayo!N5</f>
        <v>4.8000000000000007</v>
      </c>
      <c r="O8" s="185"/>
      <c r="P8" s="264">
        <f t="shared" si="0"/>
        <v>4.8000000000000007</v>
      </c>
      <c r="Q8" s="156">
        <f>DetallesEnsayo!N5</f>
        <v>4.8000000000000007</v>
      </c>
      <c r="R8" s="185"/>
      <c r="S8" s="156">
        <f>DetallesEnsayo!N5</f>
        <v>4.8000000000000007</v>
      </c>
      <c r="T8" s="156">
        <f>DetallesEnsayo!N5</f>
        <v>4.8000000000000007</v>
      </c>
      <c r="U8" s="264">
        <f t="shared" si="1"/>
        <v>4.7520000000000007</v>
      </c>
      <c r="V8" s="198"/>
      <c r="W8" s="166"/>
    </row>
    <row r="9" spans="1:23">
      <c r="A9" s="16">
        <v>4</v>
      </c>
      <c r="B9" s="16" t="s">
        <v>12</v>
      </c>
      <c r="C9" s="195" t="s">
        <v>13</v>
      </c>
      <c r="F9" s="171"/>
      <c r="G9" s="205"/>
      <c r="H9" s="171"/>
      <c r="I9" s="171"/>
      <c r="J9" s="171"/>
      <c r="K9" s="171"/>
      <c r="L9" s="205"/>
      <c r="M9" s="156">
        <f>DetallesEnsayo!N6</f>
        <v>4.3499999999999996</v>
      </c>
      <c r="N9" s="156">
        <f>DetallesEnsayo!N6</f>
        <v>4.3499999999999996</v>
      </c>
      <c r="O9" s="183"/>
      <c r="P9" s="264">
        <f t="shared" si="0"/>
        <v>4.3499999999999996</v>
      </c>
      <c r="Q9" s="156">
        <f>DetallesEnsayo!N6</f>
        <v>4.3499999999999996</v>
      </c>
      <c r="R9" s="178"/>
      <c r="S9" s="156">
        <f>DetallesEnsayo!N6</f>
        <v>4.3499999999999996</v>
      </c>
      <c r="T9" s="156">
        <f>DetallesEnsayo!N6</f>
        <v>4.3499999999999996</v>
      </c>
      <c r="U9" s="264">
        <f t="shared" si="1"/>
        <v>4.3064999999999998</v>
      </c>
      <c r="V9" s="176"/>
      <c r="W9" s="166"/>
    </row>
    <row r="10" spans="1:23">
      <c r="A10" s="16">
        <v>5</v>
      </c>
      <c r="B10" s="16" t="s">
        <v>14</v>
      </c>
      <c r="C10" s="195" t="s">
        <v>15</v>
      </c>
      <c r="F10" s="172"/>
      <c r="G10" s="191"/>
      <c r="H10" s="172"/>
      <c r="I10" s="172"/>
      <c r="J10" s="172"/>
      <c r="K10" s="172"/>
      <c r="L10" s="191"/>
      <c r="M10" s="156">
        <f>DetallesEnsayo!N7</f>
        <v>3.95</v>
      </c>
      <c r="N10" s="156">
        <f>DetallesEnsayo!N7</f>
        <v>3.95</v>
      </c>
      <c r="O10" s="183"/>
      <c r="P10" s="264">
        <f t="shared" si="0"/>
        <v>3.95</v>
      </c>
      <c r="Q10" s="156">
        <f>DetallesEnsayo!N7</f>
        <v>3.95</v>
      </c>
      <c r="R10" s="175"/>
      <c r="S10" s="156">
        <f>DetallesEnsayo!N7</f>
        <v>3.95</v>
      </c>
      <c r="T10" s="156">
        <f>DetallesEnsayo!N7</f>
        <v>3.95</v>
      </c>
      <c r="U10" s="264">
        <f t="shared" si="1"/>
        <v>3.9105000000000003</v>
      </c>
      <c r="V10" s="177"/>
      <c r="W10" s="166"/>
    </row>
    <row r="11" spans="1:23">
      <c r="A11" s="16">
        <v>6</v>
      </c>
      <c r="B11" s="16" t="s">
        <v>16</v>
      </c>
      <c r="C11" s="195" t="s">
        <v>17</v>
      </c>
      <c r="F11" s="173"/>
      <c r="G11" s="207"/>
      <c r="H11" s="173"/>
      <c r="I11" s="173"/>
      <c r="J11" s="173"/>
      <c r="K11" s="173"/>
      <c r="L11" s="207"/>
      <c r="M11" s="156">
        <f>DetallesEnsayo!N8</f>
        <v>4.7500000000000009</v>
      </c>
      <c r="N11" s="156">
        <f>DetallesEnsayo!N8</f>
        <v>4.7500000000000009</v>
      </c>
      <c r="O11" s="183"/>
      <c r="P11" s="264">
        <f t="shared" si="0"/>
        <v>4.7500000000000009</v>
      </c>
      <c r="Q11" s="156">
        <f>DetallesEnsayo!N8</f>
        <v>4.7500000000000009</v>
      </c>
      <c r="R11" s="168"/>
      <c r="S11" s="156">
        <f>DetallesEnsayo!N8</f>
        <v>4.7500000000000009</v>
      </c>
      <c r="T11" s="156">
        <f>DetallesEnsayo!N8</f>
        <v>4.7500000000000009</v>
      </c>
      <c r="U11" s="264">
        <f t="shared" si="1"/>
        <v>4.7025000000000006</v>
      </c>
      <c r="V11" s="177"/>
      <c r="W11" s="166"/>
    </row>
    <row r="12" spans="1:23">
      <c r="A12" s="16">
        <v>7</v>
      </c>
      <c r="B12" s="16" t="s">
        <v>18</v>
      </c>
      <c r="C12" s="195" t="s">
        <v>19</v>
      </c>
      <c r="F12" s="171"/>
      <c r="G12" s="205"/>
      <c r="H12" s="171"/>
      <c r="I12" s="171"/>
      <c r="J12" s="171"/>
      <c r="K12" s="171"/>
      <c r="L12" s="207"/>
      <c r="M12" s="156">
        <f>DetallesEnsayo!N9</f>
        <v>3.9499999999999997</v>
      </c>
      <c r="N12" s="156">
        <f>DetallesEnsayo!N9</f>
        <v>3.9499999999999997</v>
      </c>
      <c r="O12" s="174"/>
      <c r="P12" s="264">
        <f t="shared" si="0"/>
        <v>3.9499999999999997</v>
      </c>
      <c r="Q12" s="156">
        <f>DetallesEnsayo!N9</f>
        <v>3.9499999999999997</v>
      </c>
      <c r="R12" s="184"/>
      <c r="S12" s="156">
        <f>DetallesEnsayo!N9</f>
        <v>3.9499999999999997</v>
      </c>
      <c r="T12" s="156">
        <f>DetallesEnsayo!N9</f>
        <v>3.9499999999999997</v>
      </c>
      <c r="U12" s="264">
        <f t="shared" si="1"/>
        <v>3.9104999999999999</v>
      </c>
      <c r="V12" s="177"/>
      <c r="W12" s="166"/>
    </row>
    <row r="13" spans="1:23">
      <c r="A13" s="16">
        <v>8</v>
      </c>
      <c r="B13" s="16" t="s">
        <v>20</v>
      </c>
      <c r="C13" s="195" t="s">
        <v>21</v>
      </c>
      <c r="F13" s="171"/>
      <c r="G13" s="205"/>
      <c r="H13" s="171"/>
      <c r="I13" s="171"/>
      <c r="J13" s="171"/>
      <c r="K13" s="171"/>
      <c r="L13" s="205"/>
      <c r="M13" s="156">
        <f>DetallesEnsayo!N10</f>
        <v>4.25</v>
      </c>
      <c r="N13" s="156">
        <f>DetallesEnsayo!N10</f>
        <v>4.25</v>
      </c>
      <c r="O13" s="174"/>
      <c r="P13" s="264">
        <f t="shared" si="0"/>
        <v>4.25</v>
      </c>
      <c r="Q13" s="156">
        <f>DetallesEnsayo!N10</f>
        <v>4.25</v>
      </c>
      <c r="R13" s="184"/>
      <c r="S13" s="156">
        <f>DetallesEnsayo!N10</f>
        <v>4.25</v>
      </c>
      <c r="T13" s="156">
        <f>DetallesEnsayo!N10</f>
        <v>4.25</v>
      </c>
      <c r="U13" s="264">
        <f t="shared" si="1"/>
        <v>4.2075000000000005</v>
      </c>
      <c r="V13" s="177"/>
      <c r="W13" s="166"/>
    </row>
    <row r="14" spans="1:23">
      <c r="A14" s="16">
        <v>9</v>
      </c>
      <c r="B14" s="16" t="s">
        <v>22</v>
      </c>
      <c r="C14" s="195" t="s">
        <v>23</v>
      </c>
      <c r="F14" s="171"/>
      <c r="G14" s="205"/>
      <c r="H14" s="171"/>
      <c r="I14" s="171"/>
      <c r="J14" s="171"/>
      <c r="K14" s="171"/>
      <c r="L14" s="205"/>
      <c r="M14" s="156">
        <f>DetallesEnsayo!N11</f>
        <v>4.3</v>
      </c>
      <c r="N14" s="156">
        <f>DetallesEnsayo!N11</f>
        <v>4.3</v>
      </c>
      <c r="O14" s="174"/>
      <c r="P14" s="264">
        <f t="shared" si="0"/>
        <v>4.3</v>
      </c>
      <c r="Q14" s="156">
        <f>DetallesEnsayo!N11</f>
        <v>4.3</v>
      </c>
      <c r="R14" s="175"/>
      <c r="S14" s="156">
        <f>DetallesEnsayo!N11</f>
        <v>4.3</v>
      </c>
      <c r="T14" s="156">
        <f>DetallesEnsayo!N11</f>
        <v>4.3</v>
      </c>
      <c r="U14" s="264">
        <f t="shared" si="1"/>
        <v>4.2569999999999997</v>
      </c>
      <c r="V14" s="177"/>
      <c r="W14" s="166"/>
    </row>
    <row r="15" spans="1:23">
      <c r="A15" s="16">
        <v>10</v>
      </c>
      <c r="B15" s="16" t="s">
        <v>24</v>
      </c>
      <c r="C15" s="195" t="s">
        <v>25</v>
      </c>
      <c r="F15" s="171"/>
      <c r="G15" s="205"/>
      <c r="H15" s="171"/>
      <c r="I15" s="171"/>
      <c r="J15" s="171"/>
      <c r="K15" s="171"/>
      <c r="L15" s="205"/>
      <c r="M15" s="156">
        <f>DetallesEnsayo!N12</f>
        <v>4.05</v>
      </c>
      <c r="N15" s="156">
        <f>DetallesEnsayo!N12</f>
        <v>4.05</v>
      </c>
      <c r="O15" s="184"/>
      <c r="P15" s="264">
        <f t="shared" si="0"/>
        <v>4.05</v>
      </c>
      <c r="Q15" s="156">
        <f>DetallesEnsayo!N12</f>
        <v>4.05</v>
      </c>
      <c r="R15" s="184"/>
      <c r="S15" s="156">
        <f>DetallesEnsayo!N12</f>
        <v>4.05</v>
      </c>
      <c r="T15" s="156">
        <f>DetallesEnsayo!N12</f>
        <v>4.05</v>
      </c>
      <c r="U15" s="264">
        <f t="shared" si="1"/>
        <v>4.0095000000000001</v>
      </c>
      <c r="V15" s="177"/>
      <c r="W15" s="166"/>
    </row>
    <row r="16" spans="1:23">
      <c r="A16" s="16">
        <v>11</v>
      </c>
      <c r="B16" s="16" t="s">
        <v>26</v>
      </c>
      <c r="C16" s="195" t="s">
        <v>27</v>
      </c>
      <c r="F16" s="171"/>
      <c r="G16" s="205"/>
      <c r="H16" s="171"/>
      <c r="I16" s="171"/>
      <c r="J16" s="171"/>
      <c r="K16" s="171"/>
      <c r="L16" s="205"/>
      <c r="M16" s="156">
        <f>DetallesEnsayo!N13</f>
        <v>3.05</v>
      </c>
      <c r="N16" s="156">
        <f>DetallesEnsayo!N13</f>
        <v>3.05</v>
      </c>
      <c r="O16" s="184"/>
      <c r="P16" s="264">
        <f t="shared" si="0"/>
        <v>3.05</v>
      </c>
      <c r="Q16" s="156">
        <f>DetallesEnsayo!N13</f>
        <v>3.05</v>
      </c>
      <c r="R16" s="184"/>
      <c r="S16" s="156">
        <f>DetallesEnsayo!N13</f>
        <v>3.05</v>
      </c>
      <c r="T16" s="156">
        <f>DetallesEnsayo!N13</f>
        <v>3.05</v>
      </c>
      <c r="U16" s="264">
        <f t="shared" si="1"/>
        <v>3.0194999999999999</v>
      </c>
      <c r="V16" s="177"/>
      <c r="W16" s="166"/>
    </row>
    <row r="17" spans="1:23" ht="26.25" customHeight="1">
      <c r="A17" s="16">
        <v>12</v>
      </c>
      <c r="B17" s="16" t="s">
        <v>28</v>
      </c>
      <c r="C17" s="195" t="s">
        <v>29</v>
      </c>
      <c r="F17" s="171"/>
      <c r="G17" s="205"/>
      <c r="H17" s="171"/>
      <c r="I17" s="171"/>
      <c r="J17" s="171"/>
      <c r="K17" s="171"/>
      <c r="L17" s="205"/>
      <c r="M17" s="156">
        <f>DetallesEnsayo!N14</f>
        <v>4.4000000000000004</v>
      </c>
      <c r="N17" s="156">
        <f>DetallesEnsayo!N14</f>
        <v>4.4000000000000004</v>
      </c>
      <c r="O17" s="185"/>
      <c r="P17" s="264">
        <f t="shared" si="0"/>
        <v>4.4000000000000004</v>
      </c>
      <c r="Q17" s="156">
        <f>DetallesEnsayo!N14</f>
        <v>4.4000000000000004</v>
      </c>
      <c r="R17" s="185"/>
      <c r="S17" s="156">
        <f>DetallesEnsayo!N14</f>
        <v>4.4000000000000004</v>
      </c>
      <c r="T17" s="156">
        <f>DetallesEnsayo!N14</f>
        <v>4.4000000000000004</v>
      </c>
      <c r="U17" s="264">
        <f t="shared" si="1"/>
        <v>4.3560000000000008</v>
      </c>
      <c r="V17" s="197"/>
      <c r="W17" s="166"/>
    </row>
    <row r="18" spans="1:23">
      <c r="A18" s="16">
        <v>13</v>
      </c>
      <c r="B18" s="16" t="s">
        <v>30</v>
      </c>
      <c r="C18" s="195" t="s">
        <v>31</v>
      </c>
      <c r="F18" s="171"/>
      <c r="G18" s="205"/>
      <c r="H18" s="171"/>
      <c r="I18" s="171"/>
      <c r="J18" s="171"/>
      <c r="K18" s="171"/>
      <c r="L18" s="205"/>
      <c r="M18" s="156">
        <f>DetallesEnsayo!N15</f>
        <v>4.7000000000000011</v>
      </c>
      <c r="N18" s="156">
        <f>DetallesEnsayo!N15</f>
        <v>4.7000000000000011</v>
      </c>
      <c r="O18" s="175"/>
      <c r="P18" s="264">
        <f t="shared" si="0"/>
        <v>4.7000000000000011</v>
      </c>
      <c r="Q18" s="156">
        <f>DetallesEnsayo!N15</f>
        <v>4.7000000000000011</v>
      </c>
      <c r="R18" s="178"/>
      <c r="S18" s="156">
        <f>DetallesEnsayo!N15</f>
        <v>4.7000000000000011</v>
      </c>
      <c r="T18" s="156">
        <f>DetallesEnsayo!N15</f>
        <v>4.7000000000000011</v>
      </c>
      <c r="U18" s="264">
        <f t="shared" si="1"/>
        <v>4.6530000000000014</v>
      </c>
      <c r="V18" s="176"/>
      <c r="W18" s="166"/>
    </row>
    <row r="19" spans="1:23">
      <c r="A19" s="16">
        <v>14</v>
      </c>
      <c r="B19" s="16" t="s">
        <v>32</v>
      </c>
      <c r="C19" s="195" t="s">
        <v>33</v>
      </c>
      <c r="F19" s="171"/>
      <c r="G19" s="205"/>
      <c r="H19" s="171"/>
      <c r="I19" s="171"/>
      <c r="J19" s="171"/>
      <c r="K19" s="171"/>
      <c r="L19" s="205"/>
      <c r="M19" s="156">
        <f>DetallesEnsayo!N16</f>
        <v>0</v>
      </c>
      <c r="N19" s="156">
        <f>DetallesEnsayo!N16</f>
        <v>0</v>
      </c>
      <c r="O19" s="168"/>
      <c r="P19" s="264">
        <f t="shared" si="0"/>
        <v>0</v>
      </c>
      <c r="Q19" s="156">
        <f>DetallesEnsayo!N16</f>
        <v>0</v>
      </c>
      <c r="R19" s="175"/>
      <c r="S19" s="156">
        <f>DetallesEnsayo!N16</f>
        <v>0</v>
      </c>
      <c r="T19" s="156">
        <f>DetallesEnsayo!N16</f>
        <v>0</v>
      </c>
      <c r="U19" s="264">
        <f t="shared" si="1"/>
        <v>0</v>
      </c>
      <c r="V19" s="177"/>
      <c r="W19" s="166"/>
    </row>
    <row r="20" spans="1:23">
      <c r="A20" s="16">
        <v>15</v>
      </c>
      <c r="B20" s="16" t="s">
        <v>34</v>
      </c>
      <c r="C20" s="195" t="s">
        <v>35</v>
      </c>
      <c r="F20" s="171"/>
      <c r="G20" s="205"/>
      <c r="H20" s="171"/>
      <c r="I20" s="171"/>
      <c r="J20" s="171"/>
      <c r="K20" s="171"/>
      <c r="L20" s="205"/>
      <c r="M20" s="156">
        <f>DetallesEnsayo!N17</f>
        <v>4.05</v>
      </c>
      <c r="N20" s="156">
        <f>DetallesEnsayo!N17</f>
        <v>4.05</v>
      </c>
      <c r="O20" s="168"/>
      <c r="P20" s="264">
        <f t="shared" si="0"/>
        <v>4.05</v>
      </c>
      <c r="Q20" s="156">
        <f>DetallesEnsayo!N17</f>
        <v>4.05</v>
      </c>
      <c r="R20" s="168"/>
      <c r="S20" s="156">
        <f>DetallesEnsayo!N17</f>
        <v>4.05</v>
      </c>
      <c r="T20" s="156">
        <f>DetallesEnsayo!N17</f>
        <v>4.05</v>
      </c>
      <c r="U20" s="264">
        <f t="shared" si="1"/>
        <v>4.0095000000000001</v>
      </c>
      <c r="V20" s="177"/>
      <c r="W20" s="166"/>
    </row>
    <row r="21" spans="1:23">
      <c r="A21" s="16">
        <v>16</v>
      </c>
      <c r="B21" s="16" t="s">
        <v>36</v>
      </c>
      <c r="C21" s="195" t="s">
        <v>37</v>
      </c>
      <c r="F21" s="171"/>
      <c r="G21" s="205"/>
      <c r="H21" s="171"/>
      <c r="I21" s="171"/>
      <c r="J21" s="171"/>
      <c r="K21" s="171"/>
      <c r="L21" s="207"/>
      <c r="M21" s="156">
        <f>DetallesEnsayo!N18</f>
        <v>4</v>
      </c>
      <c r="N21" s="156">
        <f>DetallesEnsayo!N18</f>
        <v>4</v>
      </c>
      <c r="O21" s="174"/>
      <c r="P21" s="264">
        <f t="shared" si="0"/>
        <v>4</v>
      </c>
      <c r="Q21" s="156">
        <f>DetallesEnsayo!N18</f>
        <v>4</v>
      </c>
      <c r="R21" s="184"/>
      <c r="S21" s="156">
        <f>DetallesEnsayo!N18</f>
        <v>4</v>
      </c>
      <c r="T21" s="156">
        <f>DetallesEnsayo!N18</f>
        <v>4</v>
      </c>
      <c r="U21" s="264">
        <f t="shared" si="1"/>
        <v>3.96</v>
      </c>
      <c r="V21" s="177"/>
      <c r="W21" s="166"/>
    </row>
    <row r="22" spans="1:23">
      <c r="A22" s="16">
        <v>17</v>
      </c>
      <c r="B22" s="16" t="s">
        <v>38</v>
      </c>
      <c r="C22" s="195" t="s">
        <v>39</v>
      </c>
      <c r="F22" s="171"/>
      <c r="G22" s="205"/>
      <c r="H22" s="171"/>
      <c r="I22" s="171"/>
      <c r="J22" s="171"/>
      <c r="K22" s="171"/>
      <c r="L22" s="205"/>
      <c r="M22" s="156">
        <f>DetallesEnsayo!N19</f>
        <v>0</v>
      </c>
      <c r="N22" s="156">
        <f>DetallesEnsayo!N19</f>
        <v>0</v>
      </c>
      <c r="O22" s="179"/>
      <c r="P22" s="264">
        <f t="shared" si="0"/>
        <v>0</v>
      </c>
      <c r="Q22" s="156">
        <f>DetallesEnsayo!N19</f>
        <v>0</v>
      </c>
      <c r="R22" s="184"/>
      <c r="S22" s="156">
        <f>DetallesEnsayo!N19</f>
        <v>0</v>
      </c>
      <c r="T22" s="156">
        <f>DetallesEnsayo!N19</f>
        <v>0</v>
      </c>
      <c r="U22" s="264">
        <f t="shared" si="1"/>
        <v>0</v>
      </c>
      <c r="V22" s="177"/>
      <c r="W22" s="166"/>
    </row>
    <row r="23" spans="1:23">
      <c r="F23" s="171"/>
      <c r="G23" s="171"/>
      <c r="H23" s="171"/>
      <c r="I23" s="171"/>
      <c r="J23" s="171"/>
      <c r="K23" s="171"/>
      <c r="L23" s="171"/>
      <c r="M23" s="168"/>
      <c r="N23" s="175"/>
      <c r="O23" s="174"/>
      <c r="P23" s="168"/>
      <c r="Q23" s="168"/>
      <c r="R23" s="184"/>
      <c r="S23" s="184"/>
      <c r="T23" s="175"/>
      <c r="U23" s="168"/>
      <c r="V23" s="177"/>
      <c r="W23" s="166"/>
    </row>
    <row r="24" spans="1:23">
      <c r="F24" s="171"/>
      <c r="G24" s="171"/>
      <c r="H24" s="171"/>
      <c r="I24" s="171"/>
      <c r="J24" s="171"/>
      <c r="K24" s="171"/>
      <c r="L24" s="171"/>
      <c r="M24" s="168"/>
      <c r="N24" s="175"/>
      <c r="O24" s="174"/>
      <c r="P24" s="168"/>
      <c r="Q24" s="168"/>
      <c r="R24" s="184"/>
      <c r="S24" s="184"/>
      <c r="T24" s="175"/>
      <c r="U24" s="168"/>
      <c r="V24" s="177"/>
      <c r="W24" s="166"/>
    </row>
    <row r="25" spans="1:23">
      <c r="F25" s="171"/>
      <c r="G25" s="171"/>
      <c r="H25" s="171"/>
      <c r="I25" s="171"/>
      <c r="J25" s="171"/>
      <c r="K25" s="171"/>
      <c r="L25" s="171"/>
      <c r="M25" s="166"/>
      <c r="N25" s="184"/>
      <c r="O25" s="184"/>
      <c r="P25" s="184"/>
      <c r="Q25" s="184"/>
      <c r="R25" s="184"/>
      <c r="S25" s="184"/>
      <c r="T25" s="184"/>
      <c r="U25" s="168"/>
      <c r="V25" s="177"/>
      <c r="W25" s="166"/>
    </row>
    <row r="26" spans="1:23">
      <c r="F26" s="171"/>
      <c r="G26" s="171"/>
      <c r="H26" s="171"/>
      <c r="I26" s="171"/>
      <c r="J26" s="171"/>
      <c r="K26" s="171"/>
      <c r="L26" s="171"/>
      <c r="M26" s="166"/>
      <c r="N26" s="184"/>
      <c r="O26" s="184"/>
      <c r="P26" s="184"/>
      <c r="Q26" s="184"/>
      <c r="R26" s="184"/>
      <c r="S26" s="184"/>
      <c r="T26" s="184"/>
      <c r="U26" s="184"/>
      <c r="V26" s="177"/>
      <c r="W26" s="166"/>
    </row>
    <row r="27" spans="1:23" ht="17.25" customHeight="1">
      <c r="F27" s="171"/>
      <c r="G27" s="171"/>
      <c r="H27" s="171"/>
      <c r="I27" s="171"/>
      <c r="J27" s="171"/>
      <c r="K27" s="171"/>
      <c r="L27" s="171"/>
      <c r="M27" s="166"/>
      <c r="N27" s="185"/>
      <c r="O27" s="185"/>
      <c r="P27" s="185"/>
      <c r="Q27" s="185"/>
      <c r="R27" s="185"/>
      <c r="S27" s="185"/>
      <c r="T27" s="197"/>
      <c r="U27" s="199"/>
      <c r="V27" s="197"/>
      <c r="W27" s="166"/>
    </row>
    <row r="28" spans="1:23">
      <c r="D28" s="165" t="s">
        <v>141</v>
      </c>
      <c r="E28" s="181">
        <f>D2+O2</f>
        <v>0</v>
      </c>
      <c r="F28" s="171">
        <v>10</v>
      </c>
      <c r="G28" s="171"/>
      <c r="H28" s="171"/>
      <c r="I28" s="171"/>
      <c r="J28" s="171"/>
      <c r="K28" s="171"/>
      <c r="L28" s="171"/>
      <c r="M28" s="178"/>
      <c r="N28" s="175"/>
      <c r="O28" s="175"/>
      <c r="P28" s="183"/>
      <c r="Q28" s="178"/>
      <c r="R28" s="178"/>
      <c r="S28" s="178"/>
      <c r="T28" s="178"/>
      <c r="U28" s="178"/>
      <c r="V28" s="176"/>
      <c r="W28" s="166"/>
    </row>
    <row r="29" spans="1:23">
      <c r="D29" s="167" t="s">
        <v>147</v>
      </c>
      <c r="E29" s="181">
        <f>E2+N2</f>
        <v>0.15</v>
      </c>
      <c r="F29" s="171">
        <v>10</v>
      </c>
      <c r="G29" s="171"/>
      <c r="H29" s="171"/>
      <c r="I29" s="171"/>
      <c r="J29" s="171"/>
      <c r="K29" s="171"/>
      <c r="L29" s="171"/>
      <c r="M29" s="178"/>
      <c r="N29" s="168"/>
      <c r="O29" s="168"/>
      <c r="P29" s="175"/>
      <c r="Q29" s="175"/>
      <c r="R29" s="175"/>
      <c r="S29" s="175"/>
      <c r="T29" s="175"/>
      <c r="U29" s="175"/>
      <c r="V29" s="177"/>
      <c r="W29" s="166"/>
    </row>
    <row r="30" spans="1:23">
      <c r="D30" s="157" t="s">
        <v>145</v>
      </c>
      <c r="E30" s="181">
        <f>H2</f>
        <v>0</v>
      </c>
      <c r="F30" s="171">
        <v>5</v>
      </c>
      <c r="G30" s="171"/>
      <c r="H30" s="171"/>
      <c r="I30" s="171"/>
      <c r="J30" s="171"/>
      <c r="K30" s="171"/>
      <c r="L30" s="171"/>
      <c r="M30" s="178"/>
      <c r="N30" s="168"/>
      <c r="O30" s="168"/>
      <c r="P30" s="168"/>
      <c r="Q30" s="168"/>
      <c r="R30" s="168"/>
      <c r="S30" s="168"/>
      <c r="T30" s="168"/>
      <c r="U30" s="168"/>
      <c r="V30" s="177"/>
      <c r="W30" s="166"/>
    </row>
    <row r="31" spans="1:23" ht="25.5">
      <c r="D31" s="157" t="s">
        <v>139</v>
      </c>
      <c r="E31" s="222">
        <f>I2</f>
        <v>0</v>
      </c>
      <c r="F31" s="171">
        <v>5</v>
      </c>
      <c r="G31" s="171"/>
      <c r="H31" s="171"/>
      <c r="I31" s="171"/>
      <c r="J31" s="171"/>
      <c r="K31" s="171"/>
      <c r="L31" s="171"/>
      <c r="M31" s="166"/>
      <c r="N31" s="175"/>
      <c r="O31" s="174"/>
      <c r="P31" s="168"/>
      <c r="Q31" s="168"/>
      <c r="R31" s="184"/>
      <c r="S31" s="184"/>
      <c r="T31" s="175"/>
      <c r="U31" s="168"/>
      <c r="V31" s="177"/>
      <c r="W31" s="166"/>
    </row>
    <row r="32" spans="1:23">
      <c r="D32" s="224" t="s">
        <v>142</v>
      </c>
      <c r="E32" s="181">
        <f>J2+F2</f>
        <v>0</v>
      </c>
      <c r="F32" s="171">
        <v>30</v>
      </c>
      <c r="G32" s="171"/>
      <c r="H32" s="171"/>
      <c r="I32" s="171"/>
      <c r="J32" s="171"/>
      <c r="K32" s="171"/>
      <c r="L32" s="171"/>
      <c r="M32" s="166"/>
      <c r="N32" s="175"/>
      <c r="O32" s="174"/>
      <c r="P32" s="168"/>
      <c r="Q32" s="168"/>
      <c r="R32" s="184"/>
      <c r="S32" s="184"/>
      <c r="T32" s="175"/>
      <c r="U32" s="168"/>
      <c r="V32" s="177"/>
      <c r="W32" s="166"/>
    </row>
    <row r="33" spans="4:23">
      <c r="D33" s="223" t="s">
        <v>144</v>
      </c>
      <c r="E33" s="181">
        <f>K2+S2</f>
        <v>0.23100000000000004</v>
      </c>
      <c r="F33" s="171">
        <v>30</v>
      </c>
      <c r="G33" s="171"/>
      <c r="H33" s="171"/>
      <c r="I33" s="171"/>
      <c r="J33" s="171"/>
      <c r="K33" s="171"/>
      <c r="L33" s="171"/>
      <c r="M33" s="168"/>
      <c r="N33" s="175"/>
      <c r="O33" s="174"/>
      <c r="P33" s="168"/>
      <c r="Q33" s="168"/>
      <c r="R33" s="184"/>
      <c r="S33" s="184"/>
      <c r="T33" s="175"/>
      <c r="U33" s="168"/>
      <c r="V33" s="177"/>
      <c r="W33" s="166"/>
    </row>
    <row r="34" spans="4:23">
      <c r="D34" s="2" t="s">
        <v>143</v>
      </c>
      <c r="E34" s="222">
        <f>Q2</f>
        <v>0.23100000000000004</v>
      </c>
      <c r="F34" s="171">
        <v>10</v>
      </c>
      <c r="G34" s="171"/>
      <c r="H34" s="171"/>
      <c r="I34" s="171"/>
      <c r="J34" s="171"/>
      <c r="K34" s="171"/>
      <c r="L34" s="171"/>
      <c r="M34" s="166"/>
      <c r="N34" s="184"/>
      <c r="O34" s="184"/>
      <c r="P34" s="184"/>
      <c r="Q34" s="184"/>
      <c r="R34" s="184"/>
      <c r="S34" s="184"/>
      <c r="T34" s="184"/>
      <c r="U34" s="168"/>
      <c r="V34" s="177"/>
      <c r="W34" s="166"/>
    </row>
    <row r="35" spans="4:23">
      <c r="F35" s="171"/>
      <c r="G35" s="171"/>
      <c r="H35" s="171"/>
      <c r="I35" s="171"/>
      <c r="J35" s="171"/>
      <c r="K35" s="171"/>
      <c r="L35" s="171"/>
      <c r="M35" s="166"/>
      <c r="N35" s="184"/>
      <c r="O35" s="184"/>
      <c r="P35" s="184"/>
      <c r="Q35" s="184"/>
      <c r="R35" s="184"/>
      <c r="S35" s="184"/>
      <c r="T35" s="184"/>
      <c r="U35" s="184"/>
      <c r="V35" s="177"/>
      <c r="W35" s="166"/>
    </row>
    <row r="36" spans="4:23" ht="32.25" customHeight="1">
      <c r="F36" s="171"/>
      <c r="G36" s="171"/>
      <c r="H36" s="171"/>
      <c r="I36" s="171"/>
      <c r="J36" s="171"/>
      <c r="K36" s="171"/>
      <c r="L36" s="171"/>
      <c r="M36" s="166"/>
      <c r="N36" s="185"/>
      <c r="O36" s="185"/>
      <c r="P36" s="185"/>
      <c r="Q36" s="185"/>
      <c r="R36" s="185"/>
      <c r="S36" s="185"/>
      <c r="T36" s="197"/>
      <c r="U36" s="199"/>
      <c r="V36" s="197"/>
      <c r="W36" s="166"/>
    </row>
    <row r="37" spans="4:23">
      <c r="F37" s="171"/>
      <c r="G37" s="171"/>
      <c r="H37" s="171"/>
      <c r="I37" s="171"/>
      <c r="J37" s="171"/>
      <c r="K37" s="171"/>
      <c r="L37" s="171"/>
      <c r="M37" s="178"/>
      <c r="N37" s="175"/>
      <c r="O37" s="175"/>
      <c r="P37" s="183"/>
      <c r="Q37" s="178"/>
      <c r="R37" s="178"/>
      <c r="S37" s="178"/>
      <c r="T37" s="178"/>
      <c r="U37" s="178"/>
      <c r="V37" s="176"/>
      <c r="W37" s="166"/>
    </row>
    <row r="38" spans="4:23">
      <c r="F38" s="171"/>
      <c r="G38" s="171"/>
      <c r="H38" s="171"/>
      <c r="I38" s="171"/>
      <c r="J38" s="171"/>
      <c r="K38" s="171"/>
      <c r="L38" s="171"/>
      <c r="M38" s="178"/>
      <c r="N38" s="168"/>
      <c r="O38" s="168"/>
      <c r="P38" s="175"/>
      <c r="Q38" s="175"/>
      <c r="R38" s="175"/>
      <c r="S38" s="175"/>
      <c r="T38" s="175"/>
      <c r="U38" s="175"/>
      <c r="V38" s="177"/>
      <c r="W38" s="166"/>
    </row>
    <row r="39" spans="4:23">
      <c r="F39" s="171"/>
      <c r="G39" s="171"/>
      <c r="H39" s="171"/>
      <c r="I39" s="171"/>
      <c r="J39" s="171"/>
      <c r="K39" s="171"/>
      <c r="L39" s="171"/>
      <c r="M39" s="178"/>
      <c r="N39" s="168"/>
      <c r="O39" s="168"/>
      <c r="P39" s="168"/>
      <c r="Q39" s="168"/>
      <c r="R39" s="168"/>
      <c r="S39" s="168"/>
      <c r="T39" s="168"/>
      <c r="U39" s="168"/>
      <c r="V39" s="177"/>
      <c r="W39" s="166"/>
    </row>
    <row r="40" spans="4:23" ht="36" customHeight="1">
      <c r="F40" s="171"/>
      <c r="G40" s="173"/>
      <c r="H40" s="171"/>
      <c r="I40" s="171"/>
      <c r="J40" s="171"/>
      <c r="K40" s="171"/>
      <c r="L40" s="171"/>
      <c r="M40" s="168"/>
      <c r="N40" s="175"/>
      <c r="O40" s="174"/>
      <c r="P40" s="168"/>
      <c r="Q40" s="168"/>
      <c r="R40" s="184"/>
      <c r="S40" s="184"/>
      <c r="T40" s="175"/>
      <c r="U40" s="168"/>
      <c r="V40" s="177"/>
      <c r="W40" s="166"/>
    </row>
    <row r="41" spans="4:23" ht="39.75" customHeight="1">
      <c r="F41" s="171"/>
      <c r="G41" s="171"/>
      <c r="H41" s="171"/>
      <c r="I41" s="171"/>
      <c r="J41" s="171"/>
      <c r="K41" s="171"/>
      <c r="L41" s="171"/>
      <c r="M41" s="180"/>
      <c r="N41" s="175"/>
      <c r="O41" s="174"/>
      <c r="P41" s="168"/>
      <c r="Q41" s="168"/>
      <c r="R41" s="184"/>
      <c r="S41" s="184"/>
      <c r="T41" s="175"/>
      <c r="U41" s="168"/>
      <c r="V41" s="177"/>
      <c r="W41" s="180"/>
    </row>
    <row r="42" spans="4:23" ht="67.5" customHeight="1">
      <c r="F42" s="171"/>
      <c r="G42" s="171"/>
      <c r="H42" s="171"/>
      <c r="I42" s="171"/>
      <c r="J42" s="171"/>
      <c r="K42" s="171"/>
      <c r="L42" s="171"/>
      <c r="M42" s="168"/>
      <c r="N42" s="175"/>
      <c r="O42" s="174"/>
      <c r="P42" s="168"/>
      <c r="Q42" s="168"/>
      <c r="R42" s="184"/>
      <c r="S42" s="184"/>
      <c r="T42" s="175"/>
      <c r="U42" s="168"/>
      <c r="V42" s="177"/>
      <c r="W42" s="180"/>
    </row>
    <row r="43" spans="4:23">
      <c r="F43" s="171"/>
      <c r="G43" s="171"/>
      <c r="H43" s="171"/>
      <c r="I43" s="171"/>
      <c r="J43" s="171"/>
      <c r="K43" s="171"/>
      <c r="L43" s="171"/>
      <c r="M43" s="166"/>
      <c r="N43" s="175"/>
      <c r="O43" s="174"/>
      <c r="P43" s="168"/>
      <c r="Q43" s="168"/>
      <c r="R43" s="184"/>
      <c r="S43" s="184"/>
      <c r="T43" s="175"/>
      <c r="U43" s="168"/>
      <c r="V43" s="177"/>
      <c r="W43" s="166"/>
    </row>
    <row r="44" spans="4:23">
      <c r="F44" s="171"/>
      <c r="G44" s="171"/>
      <c r="H44" s="171"/>
      <c r="I44" s="171"/>
      <c r="J44" s="171"/>
      <c r="K44" s="171"/>
      <c r="L44" s="171"/>
      <c r="M44" s="166"/>
      <c r="N44" s="168"/>
      <c r="O44" s="168"/>
      <c r="P44" s="168"/>
      <c r="Q44" s="168"/>
      <c r="R44" s="168"/>
      <c r="S44" s="168"/>
      <c r="T44" s="168"/>
      <c r="U44" s="168"/>
      <c r="V44" s="177"/>
      <c r="W44" s="166"/>
    </row>
    <row r="45" spans="4:23">
      <c r="F45" s="171"/>
      <c r="G45" s="171"/>
      <c r="H45" s="171"/>
      <c r="I45" s="171"/>
      <c r="J45" s="171"/>
      <c r="K45" s="171"/>
      <c r="L45" s="171"/>
      <c r="M45" s="180"/>
      <c r="N45" s="200"/>
      <c r="O45" s="200"/>
      <c r="P45" s="200"/>
      <c r="Q45" s="200"/>
      <c r="R45" s="200"/>
      <c r="S45" s="200"/>
      <c r="T45" s="200"/>
      <c r="U45" s="200"/>
      <c r="V45" s="180"/>
      <c r="W45" s="180"/>
    </row>
    <row r="46" spans="4:23">
      <c r="F46" s="171"/>
      <c r="G46" s="171"/>
      <c r="H46" s="171"/>
      <c r="I46" s="171"/>
      <c r="J46" s="171"/>
      <c r="K46" s="171"/>
      <c r="L46" s="171"/>
      <c r="M46" s="180"/>
      <c r="N46" s="200"/>
      <c r="O46" s="200"/>
      <c r="P46" s="200"/>
      <c r="Q46" s="200"/>
      <c r="R46" s="200"/>
      <c r="S46" s="200"/>
      <c r="T46" s="200"/>
      <c r="U46" s="200"/>
      <c r="V46" s="180"/>
      <c r="W46" s="180"/>
    </row>
  </sheetData>
  <mergeCells count="4">
    <mergeCell ref="D1:F1"/>
    <mergeCell ref="H1:K1"/>
    <mergeCell ref="M1:O1"/>
    <mergeCell ref="Q1:T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2FFA8-E78E-4E8E-A334-CF7C7B3280AD}">
  <sheetPr>
    <tabColor theme="8" tint="0.79998168889431442"/>
  </sheetPr>
  <dimension ref="B2:K22"/>
  <sheetViews>
    <sheetView zoomScale="85" zoomScaleNormal="85" workbookViewId="0">
      <selection activeCell="J3" sqref="J3:J19"/>
    </sheetView>
  </sheetViews>
  <sheetFormatPr defaultRowHeight="15"/>
  <cols>
    <col min="2" max="2" width="12" customWidth="1"/>
    <col min="3" max="3" width="11.140625" customWidth="1"/>
    <col min="4" max="4" width="22.7109375" hidden="1" customWidth="1"/>
    <col min="5" max="10" width="11.42578125" customWidth="1"/>
    <col min="11" max="11" width="29.140625" customWidth="1"/>
    <col min="12" max="12" width="15.42578125" customWidth="1"/>
  </cols>
  <sheetData>
    <row r="2" spans="2:11" ht="16.5" thickBot="1">
      <c r="B2" s="239" t="s">
        <v>76</v>
      </c>
      <c r="C2" s="240" t="s">
        <v>77</v>
      </c>
      <c r="D2" s="239" t="s">
        <v>65</v>
      </c>
      <c r="E2" s="240">
        <v>1</v>
      </c>
      <c r="F2" s="240">
        <v>2</v>
      </c>
      <c r="G2" s="240">
        <v>3</v>
      </c>
      <c r="H2" s="240">
        <v>4</v>
      </c>
      <c r="I2" s="240">
        <v>5</v>
      </c>
      <c r="J2" s="240">
        <v>6</v>
      </c>
      <c r="K2" s="241" t="s">
        <v>66</v>
      </c>
    </row>
    <row r="3" spans="2:11" ht="25.5">
      <c r="B3" s="212">
        <v>1</v>
      </c>
      <c r="C3" s="213" t="s">
        <v>6</v>
      </c>
      <c r="D3" s="214" t="s">
        <v>7</v>
      </c>
      <c r="E3" s="215">
        <f>DetDiseñoPruebasUnit!G6</f>
        <v>0</v>
      </c>
      <c r="F3" s="216">
        <f>DetDiseñoPruebasUnit!L6</f>
        <v>0</v>
      </c>
      <c r="G3" s="216"/>
      <c r="H3" s="216"/>
      <c r="I3" s="216">
        <f>DetDiseñoPruebasUnit!P6</f>
        <v>0</v>
      </c>
      <c r="J3" s="216">
        <f>DetDiseñoPruebasUnit!U6</f>
        <v>0</v>
      </c>
      <c r="K3" s="238">
        <f>(E3*$E$21)+(F3*$F$21)+(I3*$I$21)+(J3*$J$21)</f>
        <v>0</v>
      </c>
    </row>
    <row r="4" spans="2:11" ht="25.5">
      <c r="B4" s="212">
        <v>2</v>
      </c>
      <c r="C4" s="213" t="s">
        <v>8</v>
      </c>
      <c r="D4" s="214" t="s">
        <v>9</v>
      </c>
      <c r="E4" s="215">
        <f>DetDiseñoPruebasUnit!G7</f>
        <v>4.5</v>
      </c>
      <c r="F4" s="216">
        <f>DetDiseñoPruebasUnit!L7</f>
        <v>4.5</v>
      </c>
      <c r="G4" s="216"/>
      <c r="H4" s="216"/>
      <c r="I4" s="216">
        <f>DetDiseñoPruebasUnit!P7</f>
        <v>0</v>
      </c>
      <c r="J4" s="216">
        <f>DetDiseñoPruebasUnit!U7</f>
        <v>4.5</v>
      </c>
      <c r="K4" s="238">
        <f t="shared" ref="K4:K19" si="0">(E4*$E$21)+(F4*$F$21)+(I4*$I$21)+(J4*$J$21)</f>
        <v>4.5</v>
      </c>
    </row>
    <row r="5" spans="2:11" ht="25.5">
      <c r="B5" s="212">
        <v>3</v>
      </c>
      <c r="C5" s="213" t="s">
        <v>10</v>
      </c>
      <c r="D5" s="214" t="s">
        <v>11</v>
      </c>
      <c r="E5" s="215">
        <f>DetDiseñoPruebasUnit!G8</f>
        <v>4</v>
      </c>
      <c r="F5" s="216">
        <f>DetDiseñoPruebasUnit!L8</f>
        <v>4</v>
      </c>
      <c r="G5" s="216"/>
      <c r="H5" s="216"/>
      <c r="I5" s="216">
        <f>DetDiseñoPruebasUnit!P8</f>
        <v>0</v>
      </c>
      <c r="J5" s="216">
        <f>DetDiseñoPruebasUnit!U8</f>
        <v>4</v>
      </c>
      <c r="K5" s="238">
        <f t="shared" si="0"/>
        <v>4</v>
      </c>
    </row>
    <row r="6" spans="2:11" ht="25.5">
      <c r="B6" s="212">
        <v>4</v>
      </c>
      <c r="C6" s="213" t="s">
        <v>12</v>
      </c>
      <c r="D6" s="214" t="s">
        <v>13</v>
      </c>
      <c r="E6" s="215">
        <f>DetDiseñoPruebasUnit!G9</f>
        <v>0</v>
      </c>
      <c r="F6" s="216">
        <f>DetDiseñoPruebasUnit!L9</f>
        <v>0</v>
      </c>
      <c r="G6" s="216"/>
      <c r="H6" s="216"/>
      <c r="I6" s="216">
        <f>DetDiseñoPruebasUnit!P9</f>
        <v>0</v>
      </c>
      <c r="J6" s="216">
        <f>DetDiseñoPruebasUnit!U9</f>
        <v>0</v>
      </c>
      <c r="K6" s="238">
        <f t="shared" si="0"/>
        <v>0</v>
      </c>
    </row>
    <row r="7" spans="2:11" ht="15.75">
      <c r="B7" s="212">
        <v>5</v>
      </c>
      <c r="C7" s="213" t="s">
        <v>14</v>
      </c>
      <c r="D7" s="214" t="s">
        <v>15</v>
      </c>
      <c r="E7" s="215">
        <f>DetDiseñoPruebasUnit!G10</f>
        <v>0</v>
      </c>
      <c r="F7" s="216">
        <f>DetDiseñoPruebasUnit!L10</f>
        <v>0</v>
      </c>
      <c r="G7" s="216"/>
      <c r="H7" s="216"/>
      <c r="I7" s="216">
        <f>DetDiseñoPruebasUnit!P10</f>
        <v>0</v>
      </c>
      <c r="J7" s="216">
        <f>DetDiseñoPruebasUnit!U10</f>
        <v>0</v>
      </c>
      <c r="K7" s="238">
        <f t="shared" si="0"/>
        <v>0</v>
      </c>
    </row>
    <row r="8" spans="2:11" ht="15.75">
      <c r="B8" s="212">
        <v>6</v>
      </c>
      <c r="C8" s="213" t="s">
        <v>16</v>
      </c>
      <c r="D8" s="214" t="s">
        <v>17</v>
      </c>
      <c r="E8" s="215">
        <f>DetDiseñoPruebasUnit!G11</f>
        <v>4.5</v>
      </c>
      <c r="F8" s="216">
        <f>DetDiseñoPruebasUnit!L11</f>
        <v>4.5</v>
      </c>
      <c r="G8" s="216"/>
      <c r="H8" s="216"/>
      <c r="I8" s="216">
        <f>DetDiseñoPruebasUnit!P11</f>
        <v>0</v>
      </c>
      <c r="J8" s="216">
        <f>DetDiseñoPruebasUnit!U11</f>
        <v>4.5</v>
      </c>
      <c r="K8" s="238">
        <f t="shared" si="0"/>
        <v>4.5</v>
      </c>
    </row>
    <row r="9" spans="2:11" ht="25.5">
      <c r="B9" s="212">
        <v>7</v>
      </c>
      <c r="C9" s="213" t="s">
        <v>18</v>
      </c>
      <c r="D9" s="214" t="s">
        <v>19</v>
      </c>
      <c r="E9" s="215">
        <f>DetDiseñoPruebasUnit!G12</f>
        <v>0</v>
      </c>
      <c r="F9" s="216">
        <f>DetDiseñoPruebasUnit!L12</f>
        <v>0</v>
      </c>
      <c r="G9" s="216"/>
      <c r="H9" s="216"/>
      <c r="I9" s="216">
        <f>DetDiseñoPruebasUnit!P12</f>
        <v>0</v>
      </c>
      <c r="J9" s="216">
        <f>DetDiseñoPruebasUnit!U12</f>
        <v>0</v>
      </c>
      <c r="K9" s="238">
        <f t="shared" si="0"/>
        <v>0</v>
      </c>
    </row>
    <row r="10" spans="2:11" ht="25.5">
      <c r="B10" s="212">
        <v>8</v>
      </c>
      <c r="C10" s="213" t="s">
        <v>20</v>
      </c>
      <c r="D10" s="214" t="s">
        <v>21</v>
      </c>
      <c r="E10" s="215">
        <f>DetDiseñoPruebasUnit!G13</f>
        <v>4.5</v>
      </c>
      <c r="F10" s="216">
        <f>DetDiseñoPruebasUnit!L13</f>
        <v>4.5</v>
      </c>
      <c r="G10" s="216"/>
      <c r="H10" s="216"/>
      <c r="I10" s="216">
        <f>DetDiseñoPruebasUnit!P13</f>
        <v>0</v>
      </c>
      <c r="J10" s="216">
        <f>DetDiseñoPruebasUnit!U13</f>
        <v>4.5</v>
      </c>
      <c r="K10" s="238">
        <f t="shared" si="0"/>
        <v>4.5</v>
      </c>
    </row>
    <row r="11" spans="2:11" ht="15.75">
      <c r="B11" s="212">
        <v>9</v>
      </c>
      <c r="C11" s="213" t="s">
        <v>22</v>
      </c>
      <c r="D11" s="214" t="s">
        <v>23</v>
      </c>
      <c r="E11" s="215">
        <f>DetDiseñoPruebasUnit!G14</f>
        <v>4.5</v>
      </c>
      <c r="F11" s="216">
        <f>DetDiseñoPruebasUnit!L14</f>
        <v>4.5</v>
      </c>
      <c r="G11" s="216"/>
      <c r="H11" s="216"/>
      <c r="I11" s="216">
        <f>DetDiseñoPruebasUnit!P14</f>
        <v>0</v>
      </c>
      <c r="J11" s="216">
        <f>DetDiseñoPruebasUnit!U14</f>
        <v>4.5</v>
      </c>
      <c r="K11" s="238">
        <f t="shared" si="0"/>
        <v>4.5</v>
      </c>
    </row>
    <row r="12" spans="2:11" ht="25.5">
      <c r="B12" s="212">
        <v>10</v>
      </c>
      <c r="C12" s="213" t="s">
        <v>24</v>
      </c>
      <c r="D12" s="214" t="s">
        <v>25</v>
      </c>
      <c r="E12" s="215">
        <f>DetDiseñoPruebasUnit!G15</f>
        <v>0</v>
      </c>
      <c r="F12" s="216">
        <f>DetDiseñoPruebasUnit!L15</f>
        <v>0</v>
      </c>
      <c r="G12" s="216"/>
      <c r="H12" s="216"/>
      <c r="I12" s="216">
        <f>DetDiseñoPruebasUnit!P15</f>
        <v>0</v>
      </c>
      <c r="J12" s="216">
        <f>DetDiseñoPruebasUnit!U15</f>
        <v>0</v>
      </c>
      <c r="K12" s="238">
        <f t="shared" si="0"/>
        <v>0</v>
      </c>
    </row>
    <row r="13" spans="2:11" ht="25.5">
      <c r="B13" s="212">
        <v>11</v>
      </c>
      <c r="C13" s="213" t="s">
        <v>26</v>
      </c>
      <c r="D13" s="214" t="s">
        <v>27</v>
      </c>
      <c r="E13" s="215">
        <f>DetDiseñoPruebasUnit!G16</f>
        <v>0</v>
      </c>
      <c r="F13" s="216">
        <f>DetDiseñoPruebasUnit!L16</f>
        <v>0</v>
      </c>
      <c r="G13" s="216"/>
      <c r="H13" s="216"/>
      <c r="I13" s="216">
        <f>DetDiseñoPruebasUnit!P16</f>
        <v>0</v>
      </c>
      <c r="J13" s="216">
        <f>DetDiseñoPruebasUnit!U16</f>
        <v>0</v>
      </c>
      <c r="K13" s="238">
        <f t="shared" si="0"/>
        <v>0</v>
      </c>
    </row>
    <row r="14" spans="2:11" ht="15.75">
      <c r="B14" s="212">
        <v>12</v>
      </c>
      <c r="C14" s="213" t="s">
        <v>28</v>
      </c>
      <c r="D14" s="214" t="s">
        <v>29</v>
      </c>
      <c r="E14" s="215">
        <f>DetDiseñoPruebasUnit!G17</f>
        <v>5</v>
      </c>
      <c r="F14" s="216">
        <f>DetDiseñoPruebasUnit!L17</f>
        <v>5</v>
      </c>
      <c r="G14" s="216"/>
      <c r="H14" s="216"/>
      <c r="I14" s="216">
        <f>DetDiseñoPruebasUnit!P17</f>
        <v>0</v>
      </c>
      <c r="J14" s="216">
        <f>DetDiseñoPruebasUnit!U17</f>
        <v>5</v>
      </c>
      <c r="K14" s="238">
        <f t="shared" si="0"/>
        <v>5</v>
      </c>
    </row>
    <row r="15" spans="2:11" ht="25.5">
      <c r="B15" s="212">
        <v>13</v>
      </c>
      <c r="C15" s="213" t="s">
        <v>30</v>
      </c>
      <c r="D15" s="214" t="s">
        <v>31</v>
      </c>
      <c r="E15" s="215">
        <f>DetDiseñoPruebasUnit!G18</f>
        <v>0</v>
      </c>
      <c r="F15" s="216">
        <f>DetDiseñoPruebasUnit!L18</f>
        <v>0</v>
      </c>
      <c r="G15" s="216"/>
      <c r="H15" s="216"/>
      <c r="I15" s="216">
        <f>DetDiseñoPruebasUnit!P18</f>
        <v>0</v>
      </c>
      <c r="J15" s="216">
        <f>DetDiseñoPruebasUnit!U18</f>
        <v>0</v>
      </c>
      <c r="K15" s="238">
        <f t="shared" si="0"/>
        <v>0</v>
      </c>
    </row>
    <row r="16" spans="2:11" ht="25.5">
      <c r="B16" s="212">
        <v>14</v>
      </c>
      <c r="C16" s="213" t="s">
        <v>32</v>
      </c>
      <c r="D16" s="214" t="s">
        <v>33</v>
      </c>
      <c r="E16" s="215">
        <f>DetDiseñoPruebasUnit!G19</f>
        <v>0</v>
      </c>
      <c r="F16" s="216">
        <f>DetDiseñoPruebasUnit!L19</f>
        <v>0</v>
      </c>
      <c r="G16" s="216"/>
      <c r="H16" s="216"/>
      <c r="I16" s="216">
        <f>DetDiseñoPruebasUnit!P19</f>
        <v>0</v>
      </c>
      <c r="J16" s="216">
        <f>DetDiseñoPruebasUnit!U19</f>
        <v>0</v>
      </c>
      <c r="K16" s="238">
        <f t="shared" si="0"/>
        <v>0</v>
      </c>
    </row>
    <row r="17" spans="2:11" ht="25.5">
      <c r="B17" s="212">
        <v>15</v>
      </c>
      <c r="C17" s="213" t="s">
        <v>34</v>
      </c>
      <c r="D17" s="214" t="s">
        <v>35</v>
      </c>
      <c r="E17" s="215">
        <f>DetDiseñoPruebasUnit!G20</f>
        <v>0</v>
      </c>
      <c r="F17" s="216">
        <f>DetDiseñoPruebasUnit!L20</f>
        <v>0</v>
      </c>
      <c r="G17" s="216"/>
      <c r="H17" s="216"/>
      <c r="I17" s="216">
        <f>DetDiseñoPruebasUnit!P20</f>
        <v>0</v>
      </c>
      <c r="J17" s="216">
        <f>DetDiseñoPruebasUnit!U20</f>
        <v>0</v>
      </c>
      <c r="K17" s="238">
        <f t="shared" si="0"/>
        <v>0</v>
      </c>
    </row>
    <row r="18" spans="2:11" ht="25.5">
      <c r="B18" s="212">
        <v>16</v>
      </c>
      <c r="C18" s="213" t="s">
        <v>36</v>
      </c>
      <c r="D18" s="214" t="s">
        <v>37</v>
      </c>
      <c r="E18" s="215">
        <f>DetDiseñoPruebasUnit!G21</f>
        <v>0</v>
      </c>
      <c r="F18" s="216">
        <f>DetDiseñoPruebasUnit!L21</f>
        <v>0</v>
      </c>
      <c r="G18" s="216"/>
      <c r="H18" s="216"/>
      <c r="I18" s="216">
        <f>DetDiseñoPruebasUnit!P21</f>
        <v>0</v>
      </c>
      <c r="J18" s="216">
        <f>DetDiseñoPruebasUnit!U21</f>
        <v>0</v>
      </c>
      <c r="K18" s="238">
        <f t="shared" si="0"/>
        <v>0</v>
      </c>
    </row>
    <row r="19" spans="2:11" ht="15.75">
      <c r="B19" s="212">
        <v>17</v>
      </c>
      <c r="C19" s="213" t="s">
        <v>38</v>
      </c>
      <c r="D19" s="214" t="s">
        <v>39</v>
      </c>
      <c r="E19" s="215">
        <f>DetDiseñoPruebasUnit!G22</f>
        <v>0</v>
      </c>
      <c r="F19" s="216">
        <f>DetDiseñoPruebasUnit!L22</f>
        <v>0</v>
      </c>
      <c r="G19" s="216"/>
      <c r="H19" s="216"/>
      <c r="I19" s="216">
        <f>DetDiseñoPruebasUnit!P22</f>
        <v>0</v>
      </c>
      <c r="J19" s="216">
        <f>DetDiseñoPruebasUnit!U22</f>
        <v>0</v>
      </c>
      <c r="K19" s="238">
        <f t="shared" si="0"/>
        <v>0</v>
      </c>
    </row>
    <row r="20" spans="2:11" ht="15.75">
      <c r="B20" s="212"/>
      <c r="C20" s="213"/>
      <c r="D20" s="214"/>
      <c r="E20" s="215"/>
      <c r="F20" s="216"/>
      <c r="G20" s="216"/>
      <c r="H20" s="216"/>
      <c r="I20" s="216"/>
      <c r="J20" s="216"/>
      <c r="K20" s="217"/>
    </row>
    <row r="21" spans="2:11" ht="15.75">
      <c r="B21" s="212"/>
      <c r="D21" s="54" t="s">
        <v>81</v>
      </c>
      <c r="E21" s="236">
        <f>ABET!F23/ABET!L23</f>
        <v>0.2</v>
      </c>
      <c r="F21" s="236">
        <f>ABET!G23/ABET!$L$23</f>
        <v>0.4</v>
      </c>
      <c r="G21" s="236">
        <f>ABET!H23/ABET!$L$23</f>
        <v>0</v>
      </c>
      <c r="H21" s="236">
        <f>ABET!I23/ABET!$L$23</f>
        <v>0</v>
      </c>
      <c r="I21" s="236">
        <f>ABET!J23/ABET!$L$23</f>
        <v>0</v>
      </c>
      <c r="J21" s="236">
        <f>ABET!K23/ABET!$L$23</f>
        <v>0.4</v>
      </c>
      <c r="K21" s="218"/>
    </row>
    <row r="22" spans="2:11">
      <c r="E22" s="234"/>
      <c r="F22" s="234"/>
      <c r="G22" s="234"/>
      <c r="H22" s="234"/>
      <c r="I22" s="234"/>
      <c r="J22" s="23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7A6AD-0645-42C1-A517-EFDFECE9F078}">
  <sheetPr>
    <tabColor theme="8" tint="0.79998168889431442"/>
  </sheetPr>
  <dimension ref="B2:K22"/>
  <sheetViews>
    <sheetView zoomScale="85" zoomScaleNormal="85" workbookViewId="0">
      <selection activeCell="F3" sqref="F3"/>
    </sheetView>
  </sheetViews>
  <sheetFormatPr defaultRowHeight="15"/>
  <cols>
    <col min="2" max="2" width="12" customWidth="1"/>
    <col min="3" max="3" width="11.140625" customWidth="1"/>
    <col min="4" max="4" width="22.7109375" hidden="1" customWidth="1"/>
    <col min="5" max="10" width="11.42578125" customWidth="1"/>
    <col min="11" max="11" width="29.140625" customWidth="1"/>
    <col min="12" max="12" width="15.42578125" customWidth="1"/>
  </cols>
  <sheetData>
    <row r="2" spans="2:11" ht="16.5" thickBot="1">
      <c r="B2" s="239" t="s">
        <v>76</v>
      </c>
      <c r="C2" s="240" t="s">
        <v>77</v>
      </c>
      <c r="D2" s="239" t="s">
        <v>65</v>
      </c>
      <c r="E2" s="240">
        <v>1</v>
      </c>
      <c r="F2" s="240">
        <v>2</v>
      </c>
      <c r="G2" s="240">
        <v>3</v>
      </c>
      <c r="H2" s="240">
        <v>4</v>
      </c>
      <c r="I2" s="240">
        <v>5</v>
      </c>
      <c r="J2" s="240">
        <v>6</v>
      </c>
      <c r="K2" s="241" t="s">
        <v>66</v>
      </c>
    </row>
    <row r="3" spans="2:11" ht="25.5">
      <c r="B3" s="212">
        <v>1</v>
      </c>
      <c r="C3" s="213" t="s">
        <v>6</v>
      </c>
      <c r="D3" s="214" t="s">
        <v>7</v>
      </c>
      <c r="E3" s="215">
        <f>DetTareaDebugger!G6</f>
        <v>4</v>
      </c>
      <c r="F3" s="216">
        <f>DetTareaDebugger!L6</f>
        <v>4</v>
      </c>
      <c r="G3" s="216"/>
      <c r="H3" s="216"/>
      <c r="I3" s="216">
        <f>DetTareaDebugger!P6</f>
        <v>0</v>
      </c>
      <c r="J3" s="216">
        <f>DetTareaDebugger!U6</f>
        <v>4</v>
      </c>
      <c r="K3" s="238">
        <f>(E3*$E$21)+(F3*$F$21)+(I3*$I$21)+(J3*$J$21)</f>
        <v>4</v>
      </c>
    </row>
    <row r="4" spans="2:11" ht="25.5">
      <c r="B4" s="212">
        <v>2</v>
      </c>
      <c r="C4" s="213" t="s">
        <v>8</v>
      </c>
      <c r="D4" s="214" t="s">
        <v>9</v>
      </c>
      <c r="E4" s="215">
        <f>DetTareaDebugger!G7</f>
        <v>5</v>
      </c>
      <c r="F4" s="216">
        <f>DetTareaDebugger!L7</f>
        <v>5</v>
      </c>
      <c r="G4" s="216"/>
      <c r="H4" s="216"/>
      <c r="I4" s="216">
        <f>DetTareaDebugger!P7</f>
        <v>0</v>
      </c>
      <c r="J4" s="216">
        <f>DetTareaDebugger!U7</f>
        <v>5</v>
      </c>
      <c r="K4" s="238">
        <f t="shared" ref="K4:K19" si="0">(E4*$E$21)+(F4*$F$21)+(I4*$I$21)+(J4*$J$21)</f>
        <v>5</v>
      </c>
    </row>
    <row r="5" spans="2:11" ht="25.5">
      <c r="B5" s="212">
        <v>3</v>
      </c>
      <c r="C5" s="213" t="s">
        <v>10</v>
      </c>
      <c r="D5" s="214" t="s">
        <v>11</v>
      </c>
      <c r="E5" s="215">
        <f>DetTareaDebugger!G8</f>
        <v>5</v>
      </c>
      <c r="F5" s="216">
        <f>DetTareaDebugger!L8</f>
        <v>5</v>
      </c>
      <c r="G5" s="216"/>
      <c r="H5" s="216"/>
      <c r="I5" s="216">
        <f>DetTareaDebugger!P8</f>
        <v>0</v>
      </c>
      <c r="J5" s="216">
        <f>DetTareaDebugger!U8</f>
        <v>5</v>
      </c>
      <c r="K5" s="238">
        <f t="shared" si="0"/>
        <v>5</v>
      </c>
    </row>
    <row r="6" spans="2:11" ht="25.5">
      <c r="B6" s="212">
        <v>4</v>
      </c>
      <c r="C6" s="213" t="s">
        <v>12</v>
      </c>
      <c r="D6" s="214" t="s">
        <v>13</v>
      </c>
      <c r="E6" s="215">
        <f>DetTareaDebugger!G9</f>
        <v>5</v>
      </c>
      <c r="F6" s="216">
        <f>DetTareaDebugger!L9</f>
        <v>5</v>
      </c>
      <c r="G6" s="216"/>
      <c r="H6" s="216"/>
      <c r="I6" s="216">
        <f>DetTareaDebugger!P9</f>
        <v>0</v>
      </c>
      <c r="J6" s="216">
        <f>DetTareaDebugger!U9</f>
        <v>5</v>
      </c>
      <c r="K6" s="238">
        <f t="shared" si="0"/>
        <v>5</v>
      </c>
    </row>
    <row r="7" spans="2:11" ht="15.75">
      <c r="B7" s="212">
        <v>5</v>
      </c>
      <c r="C7" s="213" t="s">
        <v>14</v>
      </c>
      <c r="D7" s="214" t="s">
        <v>15</v>
      </c>
      <c r="E7" s="215">
        <f>DetTareaDebugger!G10</f>
        <v>0</v>
      </c>
      <c r="F7" s="216">
        <f>DetTareaDebugger!L10</f>
        <v>0</v>
      </c>
      <c r="G7" s="216"/>
      <c r="H7" s="216"/>
      <c r="I7" s="216">
        <f>DetTareaDebugger!P10</f>
        <v>0</v>
      </c>
      <c r="J7" s="216">
        <f>DetTareaDebugger!U10</f>
        <v>0</v>
      </c>
      <c r="K7" s="238">
        <f t="shared" si="0"/>
        <v>0</v>
      </c>
    </row>
    <row r="8" spans="2:11" ht="15.75">
      <c r="B8" s="212">
        <v>6</v>
      </c>
      <c r="C8" s="213" t="s">
        <v>16</v>
      </c>
      <c r="D8" s="214" t="s">
        <v>17</v>
      </c>
      <c r="E8" s="215">
        <f>DetTareaDebugger!G11</f>
        <v>5</v>
      </c>
      <c r="F8" s="216">
        <f>DetTareaDebugger!L11</f>
        <v>5</v>
      </c>
      <c r="G8" s="216"/>
      <c r="H8" s="216"/>
      <c r="I8" s="216">
        <f>DetTareaDebugger!P11</f>
        <v>0</v>
      </c>
      <c r="J8" s="216">
        <f>DetTareaDebugger!U11</f>
        <v>5</v>
      </c>
      <c r="K8" s="238">
        <f t="shared" si="0"/>
        <v>5</v>
      </c>
    </row>
    <row r="9" spans="2:11" ht="25.5">
      <c r="B9" s="212">
        <v>7</v>
      </c>
      <c r="C9" s="213" t="s">
        <v>18</v>
      </c>
      <c r="D9" s="214" t="s">
        <v>19</v>
      </c>
      <c r="E9" s="215">
        <f>DetTareaDebugger!G12</f>
        <v>0</v>
      </c>
      <c r="F9" s="216">
        <f>DetTareaDebugger!L12</f>
        <v>0</v>
      </c>
      <c r="G9" s="216"/>
      <c r="H9" s="216"/>
      <c r="I9" s="216">
        <f>DetTareaDebugger!P12</f>
        <v>0</v>
      </c>
      <c r="J9" s="216">
        <f>DetTareaDebugger!U12</f>
        <v>0</v>
      </c>
      <c r="K9" s="238">
        <f t="shared" si="0"/>
        <v>0</v>
      </c>
    </row>
    <row r="10" spans="2:11" ht="25.5">
      <c r="B10" s="212">
        <v>8</v>
      </c>
      <c r="C10" s="213" t="s">
        <v>20</v>
      </c>
      <c r="D10" s="214" t="s">
        <v>21</v>
      </c>
      <c r="E10" s="215">
        <f>DetTareaDebugger!G13</f>
        <v>5</v>
      </c>
      <c r="F10" s="216">
        <f>DetTareaDebugger!L13</f>
        <v>5</v>
      </c>
      <c r="G10" s="216"/>
      <c r="H10" s="216"/>
      <c r="I10" s="216">
        <f>DetTareaDebugger!P13</f>
        <v>0</v>
      </c>
      <c r="J10" s="216">
        <f>DetTareaDebugger!U13</f>
        <v>5</v>
      </c>
      <c r="K10" s="238">
        <f t="shared" si="0"/>
        <v>5</v>
      </c>
    </row>
    <row r="11" spans="2:11" ht="15.75">
      <c r="B11" s="212">
        <v>9</v>
      </c>
      <c r="C11" s="213" t="s">
        <v>22</v>
      </c>
      <c r="D11" s="214" t="s">
        <v>23</v>
      </c>
      <c r="E11" s="215">
        <f>DetTareaDebugger!G14</f>
        <v>5</v>
      </c>
      <c r="F11" s="216">
        <f>DetTareaDebugger!L14</f>
        <v>5</v>
      </c>
      <c r="G11" s="216"/>
      <c r="H11" s="216"/>
      <c r="I11" s="216">
        <f>DetTareaDebugger!P14</f>
        <v>0</v>
      </c>
      <c r="J11" s="216">
        <f>DetTareaDebugger!U14</f>
        <v>5</v>
      </c>
      <c r="K11" s="238">
        <f t="shared" si="0"/>
        <v>5</v>
      </c>
    </row>
    <row r="12" spans="2:11" ht="25.5">
      <c r="B12" s="212">
        <v>10</v>
      </c>
      <c r="C12" s="213" t="s">
        <v>24</v>
      </c>
      <c r="D12" s="214" t="s">
        <v>25</v>
      </c>
      <c r="E12" s="215">
        <f>DetTareaDebugger!G15</f>
        <v>0</v>
      </c>
      <c r="F12" s="216">
        <f>DetTareaDebugger!L15</f>
        <v>0</v>
      </c>
      <c r="G12" s="216"/>
      <c r="H12" s="216"/>
      <c r="I12" s="216">
        <f>DetTareaDebugger!P15</f>
        <v>0</v>
      </c>
      <c r="J12" s="216">
        <f>DetTareaDebugger!U15</f>
        <v>0</v>
      </c>
      <c r="K12" s="238">
        <f t="shared" si="0"/>
        <v>0</v>
      </c>
    </row>
    <row r="13" spans="2:11" ht="25.5">
      <c r="B13" s="212">
        <v>11</v>
      </c>
      <c r="C13" s="213" t="s">
        <v>26</v>
      </c>
      <c r="D13" s="214" t="s">
        <v>27</v>
      </c>
      <c r="E13" s="215">
        <f>DetTareaDebugger!G16</f>
        <v>0</v>
      </c>
      <c r="F13" s="216">
        <f>DetTareaDebugger!L16</f>
        <v>0</v>
      </c>
      <c r="G13" s="216"/>
      <c r="H13" s="216"/>
      <c r="I13" s="216">
        <f>DetTareaDebugger!P16</f>
        <v>0</v>
      </c>
      <c r="J13" s="216">
        <f>DetTareaDebugger!U16</f>
        <v>0</v>
      </c>
      <c r="K13" s="238">
        <f t="shared" si="0"/>
        <v>0</v>
      </c>
    </row>
    <row r="14" spans="2:11" ht="15.75">
      <c r="B14" s="212">
        <v>12</v>
      </c>
      <c r="C14" s="213" t="s">
        <v>28</v>
      </c>
      <c r="D14" s="214" t="s">
        <v>29</v>
      </c>
      <c r="E14" s="215">
        <f>DetTareaDebugger!G17</f>
        <v>5</v>
      </c>
      <c r="F14" s="216">
        <f>DetTareaDebugger!L17</f>
        <v>5</v>
      </c>
      <c r="G14" s="216"/>
      <c r="H14" s="216"/>
      <c r="I14" s="216">
        <f>DetTareaDebugger!P17</f>
        <v>0</v>
      </c>
      <c r="J14" s="216">
        <f>DetTareaDebugger!U17</f>
        <v>5</v>
      </c>
      <c r="K14" s="238">
        <f t="shared" si="0"/>
        <v>5</v>
      </c>
    </row>
    <row r="15" spans="2:11" ht="25.5">
      <c r="B15" s="212">
        <v>13</v>
      </c>
      <c r="C15" s="213" t="s">
        <v>30</v>
      </c>
      <c r="D15" s="214" t="s">
        <v>31</v>
      </c>
      <c r="E15" s="215">
        <f>DetTareaDebugger!G18</f>
        <v>4</v>
      </c>
      <c r="F15" s="216">
        <f>DetTareaDebugger!L18</f>
        <v>4</v>
      </c>
      <c r="G15" s="216"/>
      <c r="H15" s="216"/>
      <c r="I15" s="216">
        <f>DetTareaDebugger!P18</f>
        <v>0</v>
      </c>
      <c r="J15" s="216">
        <f>DetTareaDebugger!U18</f>
        <v>4</v>
      </c>
      <c r="K15" s="238">
        <f t="shared" si="0"/>
        <v>4</v>
      </c>
    </row>
    <row r="16" spans="2:11" ht="25.5">
      <c r="B16" s="212">
        <v>14</v>
      </c>
      <c r="C16" s="213" t="s">
        <v>32</v>
      </c>
      <c r="D16" s="214" t="s">
        <v>33</v>
      </c>
      <c r="E16" s="215">
        <f>DetTareaDebugger!G19</f>
        <v>0</v>
      </c>
      <c r="F16" s="216">
        <f>DetTareaDebugger!L19</f>
        <v>0</v>
      </c>
      <c r="G16" s="216"/>
      <c r="H16" s="216"/>
      <c r="I16" s="216">
        <f>DetTareaDebugger!P19</f>
        <v>0</v>
      </c>
      <c r="J16" s="216">
        <f>DetTareaDebugger!U19</f>
        <v>0</v>
      </c>
      <c r="K16" s="238">
        <f t="shared" si="0"/>
        <v>0</v>
      </c>
    </row>
    <row r="17" spans="2:11" ht="25.5">
      <c r="B17" s="212">
        <v>15</v>
      </c>
      <c r="C17" s="213" t="s">
        <v>34</v>
      </c>
      <c r="D17" s="214" t="s">
        <v>35</v>
      </c>
      <c r="E17" s="215">
        <f>DetTareaDebugger!G20</f>
        <v>0</v>
      </c>
      <c r="F17" s="216">
        <f>DetTareaDebugger!L20</f>
        <v>0</v>
      </c>
      <c r="G17" s="216"/>
      <c r="H17" s="216"/>
      <c r="I17" s="216">
        <f>DetTareaDebugger!P20</f>
        <v>0</v>
      </c>
      <c r="J17" s="216">
        <f>DetTareaDebugger!U20</f>
        <v>0</v>
      </c>
      <c r="K17" s="238">
        <f t="shared" si="0"/>
        <v>0</v>
      </c>
    </row>
    <row r="18" spans="2:11" ht="25.5">
      <c r="B18" s="212">
        <v>16</v>
      </c>
      <c r="C18" s="213" t="s">
        <v>36</v>
      </c>
      <c r="D18" s="214" t="s">
        <v>37</v>
      </c>
      <c r="E18" s="215">
        <f>DetTareaDebugger!G21</f>
        <v>5</v>
      </c>
      <c r="F18" s="216">
        <f>DetTareaDebugger!L21</f>
        <v>5</v>
      </c>
      <c r="G18" s="216"/>
      <c r="H18" s="216"/>
      <c r="I18" s="216">
        <f>DetTareaDebugger!P21</f>
        <v>0</v>
      </c>
      <c r="J18" s="216">
        <f>DetTareaDebugger!U21</f>
        <v>5</v>
      </c>
      <c r="K18" s="238">
        <f t="shared" si="0"/>
        <v>5</v>
      </c>
    </row>
    <row r="19" spans="2:11" ht="15.75">
      <c r="B19" s="212">
        <v>17</v>
      </c>
      <c r="C19" s="213" t="s">
        <v>38</v>
      </c>
      <c r="D19" s="214" t="s">
        <v>39</v>
      </c>
      <c r="E19" s="215">
        <f>DetTareaDebugger!G22</f>
        <v>0</v>
      </c>
      <c r="F19" s="216">
        <f>DetTareaDebugger!L22</f>
        <v>0</v>
      </c>
      <c r="G19" s="216"/>
      <c r="H19" s="216"/>
      <c r="I19" s="216">
        <f>DetTareaDebugger!P22</f>
        <v>0</v>
      </c>
      <c r="J19" s="216">
        <f>DetTareaDebugger!U22</f>
        <v>0</v>
      </c>
      <c r="K19" s="238">
        <f t="shared" si="0"/>
        <v>0</v>
      </c>
    </row>
    <row r="20" spans="2:11" ht="15.75">
      <c r="B20" s="212"/>
      <c r="C20" s="213"/>
      <c r="D20" s="214"/>
      <c r="E20" s="215"/>
      <c r="F20" s="216"/>
      <c r="G20" s="216"/>
      <c r="H20" s="216"/>
      <c r="I20" s="216"/>
      <c r="J20" s="216"/>
      <c r="K20" s="217"/>
    </row>
    <row r="21" spans="2:11" ht="15.75">
      <c r="B21" s="212"/>
      <c r="D21" s="54" t="s">
        <v>81</v>
      </c>
      <c r="E21" s="236">
        <f>ABET!F23/ABET!L23</f>
        <v>0.2</v>
      </c>
      <c r="F21" s="236">
        <f>ABET!G23/ABET!$L$23</f>
        <v>0.4</v>
      </c>
      <c r="G21" s="236">
        <f>ABET!H23/ABET!$L$23</f>
        <v>0</v>
      </c>
      <c r="H21" s="236">
        <f>ABET!I23/ABET!$L$23</f>
        <v>0</v>
      </c>
      <c r="I21" s="236">
        <f>ABET!J23/ABET!$L$23</f>
        <v>0</v>
      </c>
      <c r="J21" s="236">
        <f>ABET!K23/ABET!$L$23</f>
        <v>0.4</v>
      </c>
      <c r="K21" s="218"/>
    </row>
    <row r="22" spans="2:11">
      <c r="E22" s="234"/>
      <c r="F22" s="234"/>
      <c r="G22" s="234"/>
      <c r="H22" s="234"/>
      <c r="I22" s="234"/>
      <c r="J22" s="23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2A2AD-82C8-4FDF-AA79-40E4515BF232}">
  <sheetPr>
    <tabColor theme="8" tint="0.79998168889431442"/>
  </sheetPr>
  <dimension ref="B2:K22"/>
  <sheetViews>
    <sheetView zoomScale="85" zoomScaleNormal="85" workbookViewId="0">
      <selection activeCell="D1" sqref="D1:D1048576"/>
    </sheetView>
  </sheetViews>
  <sheetFormatPr defaultRowHeight="15"/>
  <cols>
    <col min="2" max="2" width="12" customWidth="1"/>
    <col min="3" max="3" width="11.140625" customWidth="1"/>
    <col min="4" max="4" width="22.7109375" hidden="1" customWidth="1"/>
    <col min="5" max="10" width="11.42578125" customWidth="1"/>
    <col min="11" max="11" width="29.140625" customWidth="1"/>
    <col min="12" max="12" width="15.42578125" customWidth="1"/>
  </cols>
  <sheetData>
    <row r="2" spans="2:11" ht="16.5" thickBot="1">
      <c r="B2" s="239" t="s">
        <v>76</v>
      </c>
      <c r="C2" s="240" t="s">
        <v>77</v>
      </c>
      <c r="D2" s="239" t="s">
        <v>65</v>
      </c>
      <c r="E2" s="240">
        <v>1</v>
      </c>
      <c r="F2" s="240">
        <v>2</v>
      </c>
      <c r="G2" s="240">
        <v>3</v>
      </c>
      <c r="H2" s="240">
        <v>4</v>
      </c>
      <c r="I2" s="240">
        <v>5</v>
      </c>
      <c r="J2" s="240">
        <v>6</v>
      </c>
      <c r="K2" s="241" t="s">
        <v>66</v>
      </c>
    </row>
    <row r="3" spans="2:11" ht="25.5">
      <c r="B3" s="212">
        <v>1</v>
      </c>
      <c r="C3" s="213" t="s">
        <v>6</v>
      </c>
      <c r="D3" s="214" t="s">
        <v>7</v>
      </c>
      <c r="E3" s="215">
        <f>DetDiseñoProp!G6</f>
        <v>4.5</v>
      </c>
      <c r="F3" s="216">
        <f>DetDiseñoProp!L6</f>
        <v>4.5</v>
      </c>
      <c r="G3" s="216"/>
      <c r="H3" s="216"/>
      <c r="I3" s="216">
        <f>DetDiseñoProp!P6</f>
        <v>0</v>
      </c>
      <c r="J3" s="216">
        <f>DetDiseñoProp!U6</f>
        <v>4.5</v>
      </c>
      <c r="K3" s="238">
        <f>(E3*$E$21)+(F3*$F$21)+(I3*$I$21)+(J3*$J$21)</f>
        <v>4.5</v>
      </c>
    </row>
    <row r="4" spans="2:11" ht="25.5">
      <c r="B4" s="212">
        <v>2</v>
      </c>
      <c r="C4" s="213" t="s">
        <v>8</v>
      </c>
      <c r="D4" s="214" t="s">
        <v>9</v>
      </c>
      <c r="E4" s="215">
        <f>DetDiseñoProp!G7</f>
        <v>5</v>
      </c>
      <c r="F4" s="216">
        <f>DetDiseñoProp!L7</f>
        <v>5</v>
      </c>
      <c r="G4" s="216"/>
      <c r="H4" s="216"/>
      <c r="I4" s="216">
        <f>DetDiseñoProp!P7</f>
        <v>0</v>
      </c>
      <c r="J4" s="216">
        <f>DetDiseñoProp!U7</f>
        <v>5</v>
      </c>
      <c r="K4" s="238">
        <f t="shared" ref="K4:K19" si="0">(E4*$E$21)+(F4*$F$21)+(I4*$I$21)+(J4*$J$21)</f>
        <v>5</v>
      </c>
    </row>
    <row r="5" spans="2:11" ht="25.5">
      <c r="B5" s="212">
        <v>3</v>
      </c>
      <c r="C5" s="213" t="s">
        <v>10</v>
      </c>
      <c r="D5" s="214" t="s">
        <v>11</v>
      </c>
      <c r="E5" s="215">
        <f>DetDiseñoProp!G8</f>
        <v>5</v>
      </c>
      <c r="F5" s="216">
        <f>DetDiseñoProp!L8</f>
        <v>5</v>
      </c>
      <c r="G5" s="216"/>
      <c r="H5" s="216"/>
      <c r="I5" s="216">
        <f>DetDiseñoProp!P8</f>
        <v>0</v>
      </c>
      <c r="J5" s="216">
        <f>DetDiseñoProp!U8</f>
        <v>5</v>
      </c>
      <c r="K5" s="238">
        <f t="shared" si="0"/>
        <v>5</v>
      </c>
    </row>
    <row r="6" spans="2:11" ht="25.5">
      <c r="B6" s="212">
        <v>4</v>
      </c>
      <c r="C6" s="213" t="s">
        <v>12</v>
      </c>
      <c r="D6" s="214" t="s">
        <v>13</v>
      </c>
      <c r="E6" s="215">
        <f>DetDiseñoProp!G9</f>
        <v>5</v>
      </c>
      <c r="F6" s="216">
        <f>DetDiseñoProp!L9</f>
        <v>5</v>
      </c>
      <c r="G6" s="216"/>
      <c r="H6" s="216"/>
      <c r="I6" s="216">
        <f>DetDiseñoProp!P9</f>
        <v>0</v>
      </c>
      <c r="J6" s="216">
        <f>DetDiseñoProp!U9</f>
        <v>5</v>
      </c>
      <c r="K6" s="238">
        <f t="shared" si="0"/>
        <v>5</v>
      </c>
    </row>
    <row r="7" spans="2:11" ht="15.75">
      <c r="B7" s="212">
        <v>5</v>
      </c>
      <c r="C7" s="213" t="s">
        <v>14</v>
      </c>
      <c r="D7" s="214" t="s">
        <v>15</v>
      </c>
      <c r="E7" s="215">
        <f>DetDiseñoProp!G10</f>
        <v>5</v>
      </c>
      <c r="F7" s="216">
        <f>DetDiseñoProp!L10</f>
        <v>5</v>
      </c>
      <c r="G7" s="216"/>
      <c r="H7" s="216"/>
      <c r="I7" s="216">
        <f>DetDiseñoProp!P10</f>
        <v>0</v>
      </c>
      <c r="J7" s="216">
        <f>DetDiseñoProp!U10</f>
        <v>5</v>
      </c>
      <c r="K7" s="238">
        <f t="shared" si="0"/>
        <v>5</v>
      </c>
    </row>
    <row r="8" spans="2:11" ht="15.75">
      <c r="B8" s="212">
        <v>6</v>
      </c>
      <c r="C8" s="213" t="s">
        <v>16</v>
      </c>
      <c r="D8" s="214" t="s">
        <v>17</v>
      </c>
      <c r="E8" s="215">
        <f>DetDiseñoProp!G11</f>
        <v>5</v>
      </c>
      <c r="F8" s="216">
        <f>DetDiseñoProp!L11</f>
        <v>5</v>
      </c>
      <c r="G8" s="216"/>
      <c r="H8" s="216"/>
      <c r="I8" s="216">
        <f>DetDiseñoProp!P11</f>
        <v>0</v>
      </c>
      <c r="J8" s="216">
        <f>DetDiseñoProp!U11</f>
        <v>5</v>
      </c>
      <c r="K8" s="238">
        <f t="shared" si="0"/>
        <v>5</v>
      </c>
    </row>
    <row r="9" spans="2:11" ht="25.5">
      <c r="B9" s="212">
        <v>7</v>
      </c>
      <c r="C9" s="213" t="s">
        <v>18</v>
      </c>
      <c r="D9" s="214" t="s">
        <v>19</v>
      </c>
      <c r="E9" s="215" t="e">
        <f>DetDiseñoProp!G12</f>
        <v>#VALUE!</v>
      </c>
      <c r="F9" s="216" t="e">
        <f>DetDiseñoProp!L12</f>
        <v>#VALUE!</v>
      </c>
      <c r="G9" s="216"/>
      <c r="H9" s="216"/>
      <c r="I9" s="216">
        <f>DetDiseñoProp!P12</f>
        <v>0</v>
      </c>
      <c r="J9" s="216" t="e">
        <f>DetDiseñoProp!U12</f>
        <v>#VALUE!</v>
      </c>
      <c r="K9" s="250" t="s">
        <v>189</v>
      </c>
    </row>
    <row r="10" spans="2:11" ht="25.5">
      <c r="B10" s="212">
        <v>8</v>
      </c>
      <c r="C10" s="213" t="s">
        <v>20</v>
      </c>
      <c r="D10" s="214" t="s">
        <v>21</v>
      </c>
      <c r="E10" s="215" t="e">
        <f>DetDiseñoProp!G13</f>
        <v>#VALUE!</v>
      </c>
      <c r="F10" s="216" t="e">
        <f>DetDiseñoProp!L13</f>
        <v>#VALUE!</v>
      </c>
      <c r="G10" s="216"/>
      <c r="H10" s="216"/>
      <c r="I10" s="216">
        <f>DetDiseñoProp!P13</f>
        <v>0</v>
      </c>
      <c r="J10" s="216" t="e">
        <f>DetDiseñoProp!U13</f>
        <v>#VALUE!</v>
      </c>
      <c r="K10" s="250" t="s">
        <v>189</v>
      </c>
    </row>
    <row r="11" spans="2:11" ht="15.75">
      <c r="B11" s="212">
        <v>9</v>
      </c>
      <c r="C11" s="213" t="s">
        <v>22</v>
      </c>
      <c r="D11" s="214" t="s">
        <v>23</v>
      </c>
      <c r="E11" s="215">
        <f>DetDiseñoProp!G14</f>
        <v>5</v>
      </c>
      <c r="F11" s="216">
        <f>DetDiseñoProp!L14</f>
        <v>5</v>
      </c>
      <c r="G11" s="216"/>
      <c r="H11" s="216"/>
      <c r="I11" s="216">
        <f>DetDiseñoProp!P14</f>
        <v>0</v>
      </c>
      <c r="J11" s="216">
        <f>DetDiseñoProp!U14</f>
        <v>5</v>
      </c>
      <c r="K11" s="238">
        <f t="shared" si="0"/>
        <v>5</v>
      </c>
    </row>
    <row r="12" spans="2:11" ht="25.5">
      <c r="B12" s="212">
        <v>10</v>
      </c>
      <c r="C12" s="213" t="s">
        <v>24</v>
      </c>
      <c r="D12" s="214" t="s">
        <v>25</v>
      </c>
      <c r="E12" s="215">
        <f>DetDiseñoProp!G15</f>
        <v>0</v>
      </c>
      <c r="F12" s="216">
        <f>DetDiseñoProp!L15</f>
        <v>0</v>
      </c>
      <c r="G12" s="216"/>
      <c r="H12" s="216"/>
      <c r="I12" s="216">
        <f>DetDiseñoProp!P15</f>
        <v>0</v>
      </c>
      <c r="J12" s="216">
        <f>DetDiseñoProp!U15</f>
        <v>0</v>
      </c>
      <c r="K12" s="238">
        <f t="shared" si="0"/>
        <v>0</v>
      </c>
    </row>
    <row r="13" spans="2:11" ht="25.5">
      <c r="B13" s="212">
        <v>11</v>
      </c>
      <c r="C13" s="213" t="s">
        <v>26</v>
      </c>
      <c r="D13" s="214" t="s">
        <v>27</v>
      </c>
      <c r="E13" s="215">
        <f>DetDiseñoProp!G16</f>
        <v>0</v>
      </c>
      <c r="F13" s="216">
        <f>DetDiseñoProp!L16</f>
        <v>0</v>
      </c>
      <c r="G13" s="216"/>
      <c r="H13" s="216"/>
      <c r="I13" s="216">
        <f>DetDiseñoProp!P16</f>
        <v>0</v>
      </c>
      <c r="J13" s="216">
        <f>DetDiseñoProp!U16</f>
        <v>0</v>
      </c>
      <c r="K13" s="238">
        <f t="shared" si="0"/>
        <v>0</v>
      </c>
    </row>
    <row r="14" spans="2:11" ht="15.75">
      <c r="B14" s="212">
        <v>12</v>
      </c>
      <c r="C14" s="213" t="s">
        <v>28</v>
      </c>
      <c r="D14" s="214" t="s">
        <v>29</v>
      </c>
      <c r="E14" s="215">
        <f>DetDiseñoProp!G17</f>
        <v>5</v>
      </c>
      <c r="F14" s="216">
        <f>DetDiseñoProp!L17</f>
        <v>5</v>
      </c>
      <c r="G14" s="216"/>
      <c r="H14" s="216"/>
      <c r="I14" s="216">
        <f>DetDiseñoProp!P17</f>
        <v>0</v>
      </c>
      <c r="J14" s="216">
        <f>DetDiseñoProp!U17</f>
        <v>5</v>
      </c>
      <c r="K14" s="238">
        <f t="shared" si="0"/>
        <v>5</v>
      </c>
    </row>
    <row r="15" spans="2:11" ht="25.5">
      <c r="B15" s="212">
        <v>13</v>
      </c>
      <c r="C15" s="213" t="s">
        <v>30</v>
      </c>
      <c r="D15" s="214" t="s">
        <v>31</v>
      </c>
      <c r="E15" s="215">
        <f>DetDiseñoProp!G18</f>
        <v>5</v>
      </c>
      <c r="F15" s="216">
        <f>DetDiseñoProp!L18</f>
        <v>5</v>
      </c>
      <c r="G15" s="216"/>
      <c r="H15" s="216"/>
      <c r="I15" s="216">
        <f>DetDiseñoProp!P18</f>
        <v>0</v>
      </c>
      <c r="J15" s="216">
        <f>DetDiseñoProp!U18</f>
        <v>5</v>
      </c>
      <c r="K15" s="238">
        <f t="shared" si="0"/>
        <v>5</v>
      </c>
    </row>
    <row r="16" spans="2:11" ht="25.5">
      <c r="B16" s="212">
        <v>14</v>
      </c>
      <c r="C16" s="213" t="s">
        <v>32</v>
      </c>
      <c r="D16" s="214" t="s">
        <v>33</v>
      </c>
      <c r="E16" s="215">
        <f>DetDiseñoProp!G19</f>
        <v>0</v>
      </c>
      <c r="F16" s="216">
        <f>DetDiseñoProp!L19</f>
        <v>0</v>
      </c>
      <c r="G16" s="216"/>
      <c r="H16" s="216"/>
      <c r="I16" s="216">
        <f>DetDiseñoProp!P19</f>
        <v>0</v>
      </c>
      <c r="J16" s="216">
        <f>DetDiseñoProp!U19</f>
        <v>0</v>
      </c>
      <c r="K16" s="238">
        <f t="shared" si="0"/>
        <v>0</v>
      </c>
    </row>
    <row r="17" spans="2:11" ht="25.5">
      <c r="B17" s="212">
        <v>15</v>
      </c>
      <c r="C17" s="213" t="s">
        <v>34</v>
      </c>
      <c r="D17" s="214" t="s">
        <v>35</v>
      </c>
      <c r="E17" s="215">
        <f>DetDiseñoProp!G20</f>
        <v>0</v>
      </c>
      <c r="F17" s="216">
        <f>DetDiseñoProp!L20</f>
        <v>0</v>
      </c>
      <c r="G17" s="216"/>
      <c r="H17" s="216"/>
      <c r="I17" s="216">
        <f>DetDiseñoProp!P20</f>
        <v>0</v>
      </c>
      <c r="J17" s="216">
        <f>DetDiseñoProp!U20</f>
        <v>0</v>
      </c>
      <c r="K17" s="238">
        <f t="shared" si="0"/>
        <v>0</v>
      </c>
    </row>
    <row r="18" spans="2:11" ht="25.5">
      <c r="B18" s="212">
        <v>16</v>
      </c>
      <c r="C18" s="213" t="s">
        <v>36</v>
      </c>
      <c r="D18" s="214" t="s">
        <v>37</v>
      </c>
      <c r="E18" s="215">
        <f>DetDiseñoProp!G21</f>
        <v>5</v>
      </c>
      <c r="F18" s="216">
        <f>DetDiseñoProp!L21</f>
        <v>5</v>
      </c>
      <c r="G18" s="216"/>
      <c r="H18" s="216"/>
      <c r="I18" s="216">
        <f>DetDiseñoProp!P21</f>
        <v>0</v>
      </c>
      <c r="J18" s="216">
        <f>DetDiseñoProp!U21</f>
        <v>5</v>
      </c>
      <c r="K18" s="238">
        <f t="shared" si="0"/>
        <v>5</v>
      </c>
    </row>
    <row r="19" spans="2:11" ht="15.75">
      <c r="B19" s="212">
        <v>17</v>
      </c>
      <c r="C19" s="213" t="s">
        <v>38</v>
      </c>
      <c r="D19" s="214" t="s">
        <v>39</v>
      </c>
      <c r="E19" s="215">
        <f>DetDiseñoProp!G22</f>
        <v>0</v>
      </c>
      <c r="F19" s="216">
        <f>DetDiseñoProp!L22</f>
        <v>0</v>
      </c>
      <c r="G19" s="216"/>
      <c r="H19" s="216"/>
      <c r="I19" s="216">
        <f>DetDiseñoProp!P22</f>
        <v>0</v>
      </c>
      <c r="J19" s="216">
        <f>DetDiseñoProp!U22</f>
        <v>0</v>
      </c>
      <c r="K19" s="238">
        <f t="shared" si="0"/>
        <v>0</v>
      </c>
    </row>
    <row r="20" spans="2:11" ht="15.75">
      <c r="B20" s="212"/>
      <c r="C20" s="213"/>
      <c r="D20" s="214"/>
      <c r="E20" s="215"/>
      <c r="F20" s="216"/>
      <c r="G20" s="216"/>
      <c r="H20" s="216"/>
      <c r="I20" s="216"/>
      <c r="J20" s="216"/>
      <c r="K20" s="217"/>
    </row>
    <row r="21" spans="2:11" ht="15.75">
      <c r="B21" s="212"/>
      <c r="D21" s="54" t="s">
        <v>81</v>
      </c>
      <c r="E21" s="236">
        <f>ABET!F23/ABET!L23</f>
        <v>0.2</v>
      </c>
      <c r="F21" s="236">
        <f>ABET!G23/ABET!$L$23</f>
        <v>0.4</v>
      </c>
      <c r="G21" s="236">
        <f>ABET!H23/ABET!$L$23</f>
        <v>0</v>
      </c>
      <c r="H21" s="236">
        <f>ABET!I23/ABET!$L$23</f>
        <v>0</v>
      </c>
      <c r="I21" s="236">
        <f>ABET!J23/ABET!$L$23</f>
        <v>0</v>
      </c>
      <c r="J21" s="236">
        <f>ABET!K23/ABET!$L$23</f>
        <v>0.4</v>
      </c>
      <c r="K21" s="218"/>
    </row>
    <row r="22" spans="2:11">
      <c r="E22" s="234"/>
      <c r="F22" s="234"/>
      <c r="G22" s="234"/>
      <c r="H22" s="234"/>
      <c r="I22" s="234"/>
      <c r="J22" s="234"/>
    </row>
  </sheetData>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CE2D6-1C39-4045-A806-971937E4C416}">
  <sheetPr>
    <tabColor theme="8" tint="0.79998168889431442"/>
  </sheetPr>
  <dimension ref="A1:W46"/>
  <sheetViews>
    <sheetView topLeftCell="A4" zoomScale="85" zoomScaleNormal="85" workbookViewId="0">
      <pane xSplit="3" ySplit="2" topLeftCell="F6" activePane="bottomRight" state="frozen"/>
      <selection activeCell="J17" sqref="J17"/>
      <selection pane="topRight" activeCell="J17" sqref="J17"/>
      <selection pane="bottomLeft" activeCell="J17" sqref="J17"/>
      <selection pane="bottomRight" activeCell="F6" sqref="F6"/>
    </sheetView>
  </sheetViews>
  <sheetFormatPr defaultRowHeight="15"/>
  <cols>
    <col min="1" max="1" width="9.140625" style="2"/>
    <col min="2" max="2" width="13.5703125" style="2" customWidth="1"/>
    <col min="3" max="3" width="45.85546875" style="2" customWidth="1"/>
    <col min="4" max="4" width="30.7109375" style="2" customWidth="1"/>
    <col min="5" max="5" width="25.7109375" style="2" customWidth="1"/>
    <col min="6" max="6" width="21.28515625" style="162" customWidth="1"/>
    <col min="7" max="7" width="27.85546875" style="162" customWidth="1"/>
    <col min="8" max="11" width="20.28515625" style="162" customWidth="1"/>
    <col min="12" max="12" width="24.42578125" style="162" customWidth="1"/>
    <col min="13" max="13" width="20.140625" style="2" customWidth="1"/>
    <col min="14" max="16" width="20.140625" style="164" customWidth="1"/>
    <col min="17" max="17" width="14.7109375" style="164" customWidth="1"/>
    <col min="18" max="18" width="19" style="164" customWidth="1"/>
    <col min="19" max="19" width="26.7109375" style="164" customWidth="1"/>
    <col min="20" max="20" width="17" style="164" customWidth="1"/>
    <col min="21" max="21" width="20.140625" style="164" customWidth="1"/>
    <col min="22" max="22" width="10.85546875" style="2" customWidth="1"/>
    <col min="23" max="23" width="25.42578125" style="2" customWidth="1"/>
    <col min="24" max="16384" width="9.140625" style="2"/>
  </cols>
  <sheetData>
    <row r="1" spans="1:23" ht="15" customHeight="1">
      <c r="D1" s="320" t="s">
        <v>122</v>
      </c>
      <c r="E1" s="320"/>
      <c r="F1" s="320"/>
      <c r="G1" s="186">
        <f>ABET!F23/ABET!L23</f>
        <v>0.2</v>
      </c>
      <c r="H1" s="321" t="s">
        <v>123</v>
      </c>
      <c r="I1" s="321"/>
      <c r="J1" s="321"/>
      <c r="K1" s="321"/>
      <c r="L1" s="187">
        <f>ABET!G23/ABET!L23</f>
        <v>0.4</v>
      </c>
      <c r="M1" s="322" t="s">
        <v>124</v>
      </c>
      <c r="N1" s="322"/>
      <c r="O1" s="322"/>
      <c r="P1" s="221">
        <f>ABET!J23/ABET!L23</f>
        <v>0</v>
      </c>
      <c r="Q1" s="323" t="s">
        <v>125</v>
      </c>
      <c r="R1" s="323"/>
      <c r="S1" s="323"/>
      <c r="T1" s="323"/>
      <c r="U1" s="220">
        <f>ABET!K23/ABET!L23</f>
        <v>0.4</v>
      </c>
    </row>
    <row r="2" spans="1:23">
      <c r="D2" s="181">
        <f>D5*G1</f>
        <v>0</v>
      </c>
      <c r="E2" s="181">
        <f>G1*E5</f>
        <v>0</v>
      </c>
      <c r="F2" s="181">
        <f>F5*G1</f>
        <v>0.2</v>
      </c>
      <c r="H2" s="182">
        <f>H5*L1</f>
        <v>0</v>
      </c>
      <c r="I2" s="182">
        <f>I5*L1</f>
        <v>0.4</v>
      </c>
      <c r="J2" s="182">
        <f>J5*L1</f>
        <v>0</v>
      </c>
      <c r="K2" s="182">
        <f>L1*K5</f>
        <v>0</v>
      </c>
      <c r="M2" s="164"/>
      <c r="N2" s="181">
        <v>0</v>
      </c>
      <c r="O2" s="181">
        <v>0</v>
      </c>
      <c r="Q2" s="182">
        <f>Q5*U1</f>
        <v>0.4</v>
      </c>
      <c r="S2" s="226">
        <f>S5*U1</f>
        <v>0</v>
      </c>
      <c r="T2" s="219"/>
    </row>
    <row r="3" spans="1:23" s="188" customFormat="1" ht="25.5">
      <c r="D3" s="165"/>
      <c r="E3" s="167"/>
      <c r="F3" s="224"/>
      <c r="G3" s="189"/>
      <c r="H3" s="157" t="s">
        <v>145</v>
      </c>
      <c r="I3" s="157" t="s">
        <v>139</v>
      </c>
      <c r="J3" s="224" t="s">
        <v>142</v>
      </c>
      <c r="K3" s="223" t="s">
        <v>144</v>
      </c>
      <c r="L3" s="189"/>
      <c r="M3" s="168"/>
      <c r="N3" s="167" t="s">
        <v>140</v>
      </c>
      <c r="O3" s="165" t="s">
        <v>148</v>
      </c>
      <c r="S3" s="223"/>
    </row>
    <row r="4" spans="1:23" s="170" customFormat="1" ht="140.25">
      <c r="D4" s="190" t="s">
        <v>128</v>
      </c>
      <c r="E4" s="190" t="s">
        <v>126</v>
      </c>
      <c r="F4" s="190" t="s">
        <v>136</v>
      </c>
      <c r="G4" s="191" t="s">
        <v>151</v>
      </c>
      <c r="H4" s="190" t="s">
        <v>129</v>
      </c>
      <c r="I4" s="190" t="s">
        <v>130</v>
      </c>
      <c r="J4" s="190" t="s">
        <v>131</v>
      </c>
      <c r="K4" s="190" t="s">
        <v>188</v>
      </c>
      <c r="L4" s="191" t="s">
        <v>152</v>
      </c>
      <c r="M4" s="190" t="s">
        <v>137</v>
      </c>
      <c r="N4" s="190" t="s">
        <v>138</v>
      </c>
      <c r="O4" s="190" t="s">
        <v>119</v>
      </c>
      <c r="P4" s="191" t="s">
        <v>154</v>
      </c>
      <c r="Q4" s="190" t="s">
        <v>127</v>
      </c>
      <c r="R4" s="190" t="s">
        <v>133</v>
      </c>
      <c r="S4" s="190" t="s">
        <v>172</v>
      </c>
      <c r="T4" s="190" t="s">
        <v>135</v>
      </c>
      <c r="U4" s="191" t="s">
        <v>153</v>
      </c>
    </row>
    <row r="5" spans="1:23" s="170" customFormat="1">
      <c r="A5" s="169" t="s">
        <v>0</v>
      </c>
      <c r="B5" s="169" t="s">
        <v>1</v>
      </c>
      <c r="C5" s="169" t="s">
        <v>2</v>
      </c>
      <c r="D5" s="155">
        <v>0</v>
      </c>
      <c r="E5" s="155">
        <v>0</v>
      </c>
      <c r="F5" s="155">
        <v>1</v>
      </c>
      <c r="G5" s="205"/>
      <c r="H5" s="163">
        <v>0</v>
      </c>
      <c r="I5" s="163">
        <v>1</v>
      </c>
      <c r="J5" s="155">
        <v>0</v>
      </c>
      <c r="K5" s="155">
        <v>0</v>
      </c>
      <c r="L5" s="205"/>
      <c r="M5" s="155">
        <v>0</v>
      </c>
      <c r="N5" s="155">
        <v>0</v>
      </c>
      <c r="O5" s="155">
        <v>0</v>
      </c>
      <c r="P5" s="209"/>
      <c r="Q5" s="225">
        <v>1</v>
      </c>
      <c r="R5" s="211">
        <v>0</v>
      </c>
      <c r="S5" s="155"/>
      <c r="T5" s="155"/>
      <c r="U5" s="209"/>
    </row>
    <row r="6" spans="1:23" s="202" customFormat="1" ht="12.75">
      <c r="A6" s="201">
        <v>1</v>
      </c>
      <c r="B6" s="201" t="s">
        <v>6</v>
      </c>
      <c r="C6" s="192" t="s">
        <v>7</v>
      </c>
      <c r="F6" s="203">
        <v>0</v>
      </c>
      <c r="G6" s="206">
        <f>D6*$D$5+E6*$E$5+F6*$F$5</f>
        <v>0</v>
      </c>
      <c r="H6" s="203"/>
      <c r="I6" s="203">
        <f>F6</f>
        <v>0</v>
      </c>
      <c r="J6" s="203"/>
      <c r="K6" s="203"/>
      <c r="L6" s="206">
        <f>H6*$H$5+I6*$I$5+J6*$J$5+K6*$K$5</f>
        <v>0</v>
      </c>
      <c r="M6" s="156"/>
      <c r="N6" s="204"/>
      <c r="O6" s="158"/>
      <c r="P6" s="157">
        <f>M6*$M$5+N6*$N$5+O6*$O$5</f>
        <v>0</v>
      </c>
      <c r="Q6" s="203">
        <f>F6</f>
        <v>0</v>
      </c>
      <c r="R6" s="193"/>
      <c r="S6" s="193"/>
      <c r="T6" s="193"/>
      <c r="U6" s="210">
        <f>Q6*$Q$5+R6*$R$5+S6*$S$5+T6*$T$5</f>
        <v>0</v>
      </c>
      <c r="V6" s="194"/>
      <c r="W6" s="156"/>
    </row>
    <row r="7" spans="1:23">
      <c r="A7" s="16">
        <v>2</v>
      </c>
      <c r="B7" s="16" t="s">
        <v>8</v>
      </c>
      <c r="C7" s="195" t="s">
        <v>9</v>
      </c>
      <c r="F7" s="171">
        <v>4.5</v>
      </c>
      <c r="G7" s="206">
        <f t="shared" ref="G7:G22" si="0">D7*$D$5+E7*$E$5+F7*$F$5</f>
        <v>4.5</v>
      </c>
      <c r="H7" s="171"/>
      <c r="I7" s="203">
        <f t="shared" ref="I7:I22" si="1">F7</f>
        <v>4.5</v>
      </c>
      <c r="J7" s="171"/>
      <c r="K7" s="171"/>
      <c r="L7" s="206">
        <f t="shared" ref="L7:L22" si="2">H7*$H$5+I7*$I$5+J7*$J$5+K7*$K$5</f>
        <v>4.5</v>
      </c>
      <c r="M7" s="166"/>
      <c r="N7" s="184"/>
      <c r="O7" s="184"/>
      <c r="P7" s="157">
        <f t="shared" ref="P7:P17" si="3">M7*$M$5+N7*$N$5+O7*$O$5</f>
        <v>0</v>
      </c>
      <c r="Q7" s="203">
        <f t="shared" ref="Q7:Q22" si="4">F7</f>
        <v>4.5</v>
      </c>
      <c r="R7" s="184"/>
      <c r="S7" s="184"/>
      <c r="T7" s="184"/>
      <c r="U7" s="210">
        <f t="shared" ref="U7:U17" si="5">Q7*$Q$5+R7*$R$5+S7*$S$5+T7*$T$5</f>
        <v>4.5</v>
      </c>
      <c r="V7" s="196"/>
      <c r="W7" s="166"/>
    </row>
    <row r="8" spans="1:23">
      <c r="A8" s="16">
        <v>3</v>
      </c>
      <c r="B8" s="16" t="s">
        <v>10</v>
      </c>
      <c r="C8" s="195" t="s">
        <v>11</v>
      </c>
      <c r="F8" s="171">
        <v>4</v>
      </c>
      <c r="G8" s="206">
        <f t="shared" si="0"/>
        <v>4</v>
      </c>
      <c r="H8" s="171"/>
      <c r="I8" s="203">
        <f t="shared" si="1"/>
        <v>4</v>
      </c>
      <c r="J8" s="171"/>
      <c r="K8" s="171"/>
      <c r="L8" s="206">
        <f t="shared" si="2"/>
        <v>4</v>
      </c>
      <c r="M8" s="166"/>
      <c r="N8" s="184"/>
      <c r="O8" s="184"/>
      <c r="P8" s="157">
        <f t="shared" si="3"/>
        <v>0</v>
      </c>
      <c r="Q8" s="203">
        <f t="shared" si="4"/>
        <v>4</v>
      </c>
      <c r="R8" s="184"/>
      <c r="S8" s="184"/>
      <c r="T8" s="184"/>
      <c r="U8" s="210">
        <f t="shared" si="5"/>
        <v>4</v>
      </c>
      <c r="V8" s="198"/>
      <c r="W8" s="166"/>
    </row>
    <row r="9" spans="1:23">
      <c r="A9" s="16">
        <v>4</v>
      </c>
      <c r="B9" s="16" t="s">
        <v>12</v>
      </c>
      <c r="C9" s="195" t="s">
        <v>13</v>
      </c>
      <c r="F9" s="171">
        <v>0</v>
      </c>
      <c r="G9" s="206">
        <f t="shared" si="0"/>
        <v>0</v>
      </c>
      <c r="H9" s="171"/>
      <c r="I9" s="203">
        <f t="shared" si="1"/>
        <v>0</v>
      </c>
      <c r="J9" s="171"/>
      <c r="K9" s="171"/>
      <c r="L9" s="206">
        <f t="shared" si="2"/>
        <v>0</v>
      </c>
      <c r="M9" s="166"/>
      <c r="N9" s="184"/>
      <c r="O9" s="184"/>
      <c r="P9" s="157">
        <f t="shared" si="3"/>
        <v>0</v>
      </c>
      <c r="Q9" s="203">
        <f t="shared" si="4"/>
        <v>0</v>
      </c>
      <c r="R9" s="184"/>
      <c r="S9" s="184"/>
      <c r="T9" s="184"/>
      <c r="U9" s="210">
        <f t="shared" si="5"/>
        <v>0</v>
      </c>
      <c r="V9" s="176"/>
      <c r="W9" s="166"/>
    </row>
    <row r="10" spans="1:23">
      <c r="A10" s="16">
        <v>5</v>
      </c>
      <c r="B10" s="16" t="s">
        <v>14</v>
      </c>
      <c r="C10" s="195" t="s">
        <v>15</v>
      </c>
      <c r="F10" s="172">
        <v>0</v>
      </c>
      <c r="G10" s="206">
        <f t="shared" si="0"/>
        <v>0</v>
      </c>
      <c r="H10" s="172"/>
      <c r="I10" s="203">
        <f t="shared" si="1"/>
        <v>0</v>
      </c>
      <c r="J10" s="172"/>
      <c r="K10" s="172"/>
      <c r="L10" s="206">
        <f t="shared" si="2"/>
        <v>0</v>
      </c>
      <c r="M10" s="208"/>
      <c r="N10" s="183"/>
      <c r="O10" s="183"/>
      <c r="P10" s="157">
        <f t="shared" si="3"/>
        <v>0</v>
      </c>
      <c r="Q10" s="203">
        <f t="shared" si="4"/>
        <v>0</v>
      </c>
      <c r="R10" s="175"/>
      <c r="S10" s="175"/>
      <c r="T10" s="175"/>
      <c r="U10" s="210">
        <f t="shared" si="5"/>
        <v>0</v>
      </c>
      <c r="V10" s="177"/>
      <c r="W10" s="166"/>
    </row>
    <row r="11" spans="1:23">
      <c r="A11" s="16">
        <v>6</v>
      </c>
      <c r="B11" s="16" t="s">
        <v>16</v>
      </c>
      <c r="C11" s="195" t="s">
        <v>17</v>
      </c>
      <c r="F11" s="171">
        <v>4.5</v>
      </c>
      <c r="G11" s="206">
        <f t="shared" si="0"/>
        <v>4.5</v>
      </c>
      <c r="H11" s="171"/>
      <c r="I11" s="203">
        <f t="shared" si="1"/>
        <v>4.5</v>
      </c>
      <c r="J11" s="171"/>
      <c r="K11" s="171"/>
      <c r="L11" s="206">
        <f t="shared" si="2"/>
        <v>4.5</v>
      </c>
      <c r="M11" s="166"/>
      <c r="N11" s="184"/>
      <c r="O11" s="184"/>
      <c r="P11" s="157">
        <f t="shared" si="3"/>
        <v>0</v>
      </c>
      <c r="Q11" s="203">
        <f t="shared" si="4"/>
        <v>4.5</v>
      </c>
      <c r="R11" s="184"/>
      <c r="S11" s="184"/>
      <c r="T11" s="184"/>
      <c r="U11" s="210">
        <f t="shared" si="5"/>
        <v>4.5</v>
      </c>
      <c r="V11" s="177"/>
      <c r="W11" s="166"/>
    </row>
    <row r="12" spans="1:23">
      <c r="A12" s="16">
        <v>7</v>
      </c>
      <c r="B12" s="16" t="s">
        <v>18</v>
      </c>
      <c r="C12" s="195" t="s">
        <v>19</v>
      </c>
      <c r="F12" s="251">
        <v>0</v>
      </c>
      <c r="G12" s="206">
        <f t="shared" si="0"/>
        <v>0</v>
      </c>
      <c r="H12" s="173"/>
      <c r="I12" s="203">
        <f t="shared" si="1"/>
        <v>0</v>
      </c>
      <c r="J12" s="173"/>
      <c r="K12" s="173"/>
      <c r="L12" s="206">
        <f t="shared" si="2"/>
        <v>0</v>
      </c>
      <c r="M12" s="208"/>
      <c r="N12" s="183"/>
      <c r="O12" s="183"/>
      <c r="P12" s="157">
        <f t="shared" si="3"/>
        <v>0</v>
      </c>
      <c r="Q12" s="203">
        <f t="shared" si="4"/>
        <v>0</v>
      </c>
      <c r="R12" s="168"/>
      <c r="S12" s="168"/>
      <c r="T12" s="168"/>
      <c r="U12" s="210">
        <f t="shared" si="5"/>
        <v>0</v>
      </c>
      <c r="V12" s="177"/>
      <c r="W12" s="166"/>
    </row>
    <row r="13" spans="1:23">
      <c r="A13" s="16">
        <v>8</v>
      </c>
      <c r="B13" s="16" t="s">
        <v>20</v>
      </c>
      <c r="C13" s="195" t="s">
        <v>21</v>
      </c>
      <c r="F13" s="251">
        <v>4.5</v>
      </c>
      <c r="G13" s="206">
        <f t="shared" si="0"/>
        <v>4.5</v>
      </c>
      <c r="H13" s="171"/>
      <c r="I13" s="203">
        <f t="shared" si="1"/>
        <v>4.5</v>
      </c>
      <c r="J13" s="171"/>
      <c r="K13" s="171"/>
      <c r="L13" s="206">
        <f t="shared" si="2"/>
        <v>4.5</v>
      </c>
      <c r="M13" s="168"/>
      <c r="N13" s="175"/>
      <c r="O13" s="174"/>
      <c r="P13" s="157">
        <f t="shared" si="3"/>
        <v>0</v>
      </c>
      <c r="Q13" s="203">
        <f t="shared" si="4"/>
        <v>4.5</v>
      </c>
      <c r="R13" s="184"/>
      <c r="S13" s="184"/>
      <c r="T13" s="175"/>
      <c r="U13" s="210">
        <f t="shared" si="5"/>
        <v>4.5</v>
      </c>
      <c r="V13" s="177"/>
      <c r="W13" s="166"/>
    </row>
    <row r="14" spans="1:23">
      <c r="A14" s="16">
        <v>9</v>
      </c>
      <c r="B14" s="16" t="s">
        <v>22</v>
      </c>
      <c r="C14" s="195" t="s">
        <v>23</v>
      </c>
      <c r="F14" s="251">
        <v>4.5</v>
      </c>
      <c r="G14" s="206">
        <f t="shared" si="0"/>
        <v>4.5</v>
      </c>
      <c r="H14" s="171"/>
      <c r="I14" s="203">
        <f t="shared" si="1"/>
        <v>4.5</v>
      </c>
      <c r="J14" s="171"/>
      <c r="K14" s="171"/>
      <c r="L14" s="206">
        <f t="shared" si="2"/>
        <v>4.5</v>
      </c>
      <c r="M14" s="166"/>
      <c r="N14" s="184"/>
      <c r="O14" s="184"/>
      <c r="P14" s="157">
        <f t="shared" si="3"/>
        <v>0</v>
      </c>
      <c r="Q14" s="203">
        <f t="shared" si="4"/>
        <v>4.5</v>
      </c>
      <c r="R14" s="184"/>
      <c r="S14" s="184"/>
      <c r="T14" s="184"/>
      <c r="U14" s="210">
        <f t="shared" si="5"/>
        <v>4.5</v>
      </c>
      <c r="V14" s="177"/>
      <c r="W14" s="166"/>
    </row>
    <row r="15" spans="1:23">
      <c r="A15" s="16">
        <v>10</v>
      </c>
      <c r="B15" s="16" t="s">
        <v>24</v>
      </c>
      <c r="C15" s="195" t="s">
        <v>25</v>
      </c>
      <c r="F15" s="172">
        <v>0</v>
      </c>
      <c r="G15" s="206">
        <f t="shared" si="0"/>
        <v>0</v>
      </c>
      <c r="H15" s="172"/>
      <c r="I15" s="203">
        <f t="shared" si="1"/>
        <v>0</v>
      </c>
      <c r="J15" s="172"/>
      <c r="K15" s="172"/>
      <c r="L15" s="206">
        <f t="shared" si="2"/>
        <v>0</v>
      </c>
      <c r="M15" s="208"/>
      <c r="N15" s="183"/>
      <c r="O15" s="183"/>
      <c r="P15" s="157">
        <f t="shared" si="3"/>
        <v>0</v>
      </c>
      <c r="Q15" s="203">
        <f t="shared" si="4"/>
        <v>0</v>
      </c>
      <c r="R15" s="175"/>
      <c r="S15" s="175"/>
      <c r="T15" s="175"/>
      <c r="U15" s="210">
        <f t="shared" si="5"/>
        <v>0</v>
      </c>
      <c r="V15" s="177"/>
      <c r="W15" s="166"/>
    </row>
    <row r="16" spans="1:23">
      <c r="A16" s="16">
        <v>11</v>
      </c>
      <c r="B16" s="16" t="s">
        <v>26</v>
      </c>
      <c r="C16" s="195" t="s">
        <v>27</v>
      </c>
      <c r="F16" s="172">
        <v>0</v>
      </c>
      <c r="G16" s="206">
        <v>0</v>
      </c>
      <c r="H16" s="172"/>
      <c r="I16" s="203">
        <f t="shared" si="1"/>
        <v>0</v>
      </c>
      <c r="J16" s="172"/>
      <c r="K16" s="172"/>
      <c r="L16" s="206">
        <f t="shared" si="2"/>
        <v>0</v>
      </c>
      <c r="M16" s="208"/>
      <c r="N16" s="183"/>
      <c r="O16" s="183"/>
      <c r="P16" s="157">
        <f t="shared" si="3"/>
        <v>0</v>
      </c>
      <c r="Q16" s="203">
        <f t="shared" si="4"/>
        <v>0</v>
      </c>
      <c r="R16" s="175"/>
      <c r="S16" s="175"/>
      <c r="T16" s="175"/>
      <c r="U16" s="210">
        <f t="shared" si="5"/>
        <v>0</v>
      </c>
      <c r="V16" s="177"/>
      <c r="W16" s="166"/>
    </row>
    <row r="17" spans="1:23" ht="26.25" customHeight="1">
      <c r="A17" s="16">
        <v>12</v>
      </c>
      <c r="B17" s="16" t="s">
        <v>28</v>
      </c>
      <c r="C17" s="195" t="s">
        <v>29</v>
      </c>
      <c r="F17" s="171">
        <v>5</v>
      </c>
      <c r="G17" s="206">
        <f t="shared" si="0"/>
        <v>5</v>
      </c>
      <c r="H17" s="171"/>
      <c r="I17" s="203">
        <f t="shared" si="1"/>
        <v>5</v>
      </c>
      <c r="J17" s="171"/>
      <c r="K17" s="171"/>
      <c r="L17" s="206">
        <f t="shared" si="2"/>
        <v>5</v>
      </c>
      <c r="M17" s="166"/>
      <c r="N17" s="184"/>
      <c r="O17" s="184"/>
      <c r="P17" s="157">
        <f t="shared" si="3"/>
        <v>0</v>
      </c>
      <c r="Q17" s="203">
        <f t="shared" si="4"/>
        <v>5</v>
      </c>
      <c r="R17" s="184"/>
      <c r="S17" s="184"/>
      <c r="T17" s="184"/>
      <c r="U17" s="210">
        <f t="shared" si="5"/>
        <v>5</v>
      </c>
      <c r="V17" s="197"/>
      <c r="W17" s="166"/>
    </row>
    <row r="18" spans="1:23">
      <c r="A18" s="16">
        <v>13</v>
      </c>
      <c r="B18" s="16" t="s">
        <v>30</v>
      </c>
      <c r="C18" s="195" t="s">
        <v>31</v>
      </c>
      <c r="D18" s="202"/>
      <c r="E18" s="202"/>
      <c r="F18" s="203">
        <v>0</v>
      </c>
      <c r="G18" s="206">
        <f t="shared" si="0"/>
        <v>0</v>
      </c>
      <c r="H18" s="203"/>
      <c r="I18" s="203">
        <f t="shared" si="1"/>
        <v>0</v>
      </c>
      <c r="J18" s="203"/>
      <c r="K18" s="203"/>
      <c r="L18" s="206">
        <f t="shared" si="2"/>
        <v>0</v>
      </c>
      <c r="M18" s="156"/>
      <c r="N18" s="204"/>
      <c r="O18" s="158"/>
      <c r="P18" s="157">
        <f>M18*$M$5+N18*$N$5+O18*$O$5</f>
        <v>0</v>
      </c>
      <c r="Q18" s="203">
        <f t="shared" si="4"/>
        <v>0</v>
      </c>
      <c r="R18" s="193"/>
      <c r="S18" s="193"/>
      <c r="T18" s="193"/>
      <c r="U18" s="210">
        <f>Q18*$Q$5+R18*$R$5+S18*$S$5+T18*$T$5</f>
        <v>0</v>
      </c>
      <c r="V18" s="176"/>
      <c r="W18" s="166"/>
    </row>
    <row r="19" spans="1:23">
      <c r="A19" s="16">
        <v>14</v>
      </c>
      <c r="B19" s="16" t="s">
        <v>32</v>
      </c>
      <c r="C19" s="195" t="s">
        <v>33</v>
      </c>
      <c r="F19" s="172">
        <v>0</v>
      </c>
      <c r="G19" s="206">
        <f t="shared" si="0"/>
        <v>0</v>
      </c>
      <c r="H19" s="172"/>
      <c r="I19" s="203">
        <f t="shared" si="1"/>
        <v>0</v>
      </c>
      <c r="J19" s="172"/>
      <c r="K19" s="172"/>
      <c r="L19" s="206">
        <f t="shared" si="2"/>
        <v>0</v>
      </c>
      <c r="M19" s="208"/>
      <c r="N19" s="183"/>
      <c r="O19" s="183"/>
      <c r="P19" s="157">
        <f t="shared" ref="P19:P22" si="6">M19*$M$5+N19*$N$5+O19*$O$5</f>
        <v>0</v>
      </c>
      <c r="Q19" s="203">
        <f t="shared" si="4"/>
        <v>0</v>
      </c>
      <c r="R19" s="175"/>
      <c r="S19" s="175"/>
      <c r="T19" s="175"/>
      <c r="U19" s="210">
        <f t="shared" ref="U19:U22" si="7">Q19*$Q$5+R19*$R$5+S19*$S$5+T19*$T$5</f>
        <v>0</v>
      </c>
      <c r="V19" s="177"/>
      <c r="W19" s="166"/>
    </row>
    <row r="20" spans="1:23">
      <c r="A20" s="16">
        <v>15</v>
      </c>
      <c r="B20" s="16" t="s">
        <v>34</v>
      </c>
      <c r="C20" s="195" t="s">
        <v>35</v>
      </c>
      <c r="F20" s="172">
        <v>0</v>
      </c>
      <c r="G20" s="206">
        <f t="shared" si="0"/>
        <v>0</v>
      </c>
      <c r="H20" s="172"/>
      <c r="I20" s="203">
        <f t="shared" si="1"/>
        <v>0</v>
      </c>
      <c r="J20" s="172"/>
      <c r="K20" s="172"/>
      <c r="L20" s="206">
        <f t="shared" si="2"/>
        <v>0</v>
      </c>
      <c r="M20" s="208"/>
      <c r="N20" s="183"/>
      <c r="O20" s="183"/>
      <c r="P20" s="157">
        <f t="shared" si="6"/>
        <v>0</v>
      </c>
      <c r="Q20" s="203">
        <f t="shared" si="4"/>
        <v>0</v>
      </c>
      <c r="R20" s="175"/>
      <c r="S20" s="175"/>
      <c r="T20" s="175"/>
      <c r="U20" s="210">
        <f t="shared" si="7"/>
        <v>0</v>
      </c>
      <c r="V20" s="177"/>
      <c r="W20" s="166"/>
    </row>
    <row r="21" spans="1:23">
      <c r="A21" s="16">
        <v>16</v>
      </c>
      <c r="B21" s="16" t="s">
        <v>36</v>
      </c>
      <c r="C21" s="195" t="s">
        <v>37</v>
      </c>
      <c r="F21" s="171">
        <v>0</v>
      </c>
      <c r="G21" s="206">
        <f t="shared" si="0"/>
        <v>0</v>
      </c>
      <c r="H21" s="171"/>
      <c r="I21" s="203">
        <f t="shared" si="1"/>
        <v>0</v>
      </c>
      <c r="J21" s="171"/>
      <c r="K21" s="171"/>
      <c r="L21" s="206">
        <f t="shared" si="2"/>
        <v>0</v>
      </c>
      <c r="M21" s="166"/>
      <c r="N21" s="184"/>
      <c r="O21" s="184"/>
      <c r="P21" s="157">
        <f t="shared" si="6"/>
        <v>0</v>
      </c>
      <c r="Q21" s="203">
        <f t="shared" si="4"/>
        <v>0</v>
      </c>
      <c r="R21" s="184"/>
      <c r="S21" s="184"/>
      <c r="T21" s="184"/>
      <c r="U21" s="210">
        <f t="shared" si="7"/>
        <v>0</v>
      </c>
      <c r="V21" s="177"/>
      <c r="W21" s="166"/>
    </row>
    <row r="22" spans="1:23">
      <c r="A22" s="16">
        <v>17</v>
      </c>
      <c r="B22" s="16" t="s">
        <v>38</v>
      </c>
      <c r="C22" s="195" t="s">
        <v>39</v>
      </c>
      <c r="F22" s="172">
        <v>0</v>
      </c>
      <c r="G22" s="206">
        <f t="shared" si="0"/>
        <v>0</v>
      </c>
      <c r="H22" s="172"/>
      <c r="I22" s="203">
        <f t="shared" si="1"/>
        <v>0</v>
      </c>
      <c r="J22" s="172"/>
      <c r="K22" s="172"/>
      <c r="L22" s="206">
        <f t="shared" si="2"/>
        <v>0</v>
      </c>
      <c r="M22" s="208"/>
      <c r="N22" s="183"/>
      <c r="O22" s="183"/>
      <c r="P22" s="157">
        <f t="shared" si="6"/>
        <v>0</v>
      </c>
      <c r="Q22" s="203">
        <f t="shared" si="4"/>
        <v>0</v>
      </c>
      <c r="R22" s="175"/>
      <c r="S22" s="175"/>
      <c r="T22" s="175"/>
      <c r="U22" s="210">
        <f t="shared" si="7"/>
        <v>0</v>
      </c>
      <c r="V22" s="177"/>
      <c r="W22" s="166"/>
    </row>
    <row r="23" spans="1:23">
      <c r="F23" s="171" t="s">
        <v>363</v>
      </c>
      <c r="G23" s="171"/>
      <c r="H23" s="171"/>
      <c r="I23" s="171"/>
      <c r="J23" s="171"/>
      <c r="K23" s="171"/>
      <c r="L23" s="171"/>
      <c r="M23" s="168"/>
      <c r="N23" s="175"/>
      <c r="O23" s="174"/>
      <c r="P23" s="168"/>
      <c r="Q23" s="168"/>
      <c r="R23" s="184"/>
      <c r="S23" s="184"/>
      <c r="T23" s="175"/>
      <c r="U23" s="168"/>
      <c r="V23" s="177"/>
      <c r="W23" s="166"/>
    </row>
    <row r="24" spans="1:23">
      <c r="F24" s="171"/>
      <c r="G24" s="171"/>
      <c r="H24" s="171"/>
      <c r="I24" s="171"/>
      <c r="J24" s="171"/>
      <c r="K24" s="171"/>
      <c r="L24" s="171"/>
      <c r="M24" s="168"/>
      <c r="N24" s="175"/>
      <c r="O24" s="174"/>
      <c r="P24" s="168"/>
      <c r="Q24" s="168"/>
      <c r="R24" s="184"/>
      <c r="S24" s="184"/>
      <c r="T24" s="175"/>
      <c r="U24" s="168"/>
      <c r="V24" s="177"/>
      <c r="W24" s="166"/>
    </row>
    <row r="25" spans="1:23">
      <c r="F25" s="171"/>
      <c r="G25" s="171"/>
      <c r="H25" s="171"/>
      <c r="I25" s="171"/>
      <c r="J25" s="171"/>
      <c r="K25" s="171"/>
      <c r="L25" s="171"/>
      <c r="M25" s="166"/>
      <c r="N25" s="184"/>
      <c r="O25" s="184"/>
      <c r="P25" s="184"/>
      <c r="Q25" s="184"/>
      <c r="R25" s="184"/>
      <c r="S25" s="184"/>
      <c r="T25" s="184"/>
      <c r="U25" s="168"/>
      <c r="V25" s="177"/>
      <c r="W25" s="166"/>
    </row>
    <row r="26" spans="1:23">
      <c r="F26" s="171"/>
      <c r="G26" s="171"/>
      <c r="H26" s="171"/>
      <c r="I26" s="171"/>
      <c r="J26" s="171"/>
      <c r="K26" s="171"/>
      <c r="L26" s="171"/>
      <c r="M26" s="166"/>
      <c r="N26" s="184"/>
      <c r="O26" s="184"/>
      <c r="P26" s="184"/>
      <c r="Q26" s="184"/>
      <c r="R26" s="184"/>
      <c r="S26" s="184"/>
      <c r="T26" s="184"/>
      <c r="U26" s="184"/>
      <c r="V26" s="177"/>
      <c r="W26" s="166"/>
    </row>
    <row r="27" spans="1:23" ht="17.25" customHeight="1">
      <c r="F27" s="171"/>
      <c r="G27" s="171"/>
      <c r="H27" s="171"/>
      <c r="I27" s="171"/>
      <c r="J27" s="171"/>
      <c r="K27" s="171"/>
      <c r="L27" s="171"/>
      <c r="M27" s="166"/>
      <c r="N27" s="185"/>
      <c r="O27" s="185"/>
      <c r="P27" s="185"/>
      <c r="Q27" s="185"/>
      <c r="R27" s="185"/>
      <c r="S27" s="185"/>
      <c r="T27" s="197"/>
      <c r="U27" s="199"/>
      <c r="V27" s="197"/>
      <c r="W27" s="166"/>
    </row>
    <row r="28" spans="1:23">
      <c r="D28" s="168"/>
      <c r="E28" s="248"/>
      <c r="F28" s="171"/>
      <c r="G28" s="171"/>
      <c r="H28" s="171"/>
      <c r="I28" s="171"/>
      <c r="J28" s="171"/>
      <c r="K28" s="171"/>
      <c r="L28" s="171"/>
      <c r="M28" s="178"/>
      <c r="N28" s="175"/>
      <c r="O28" s="175"/>
      <c r="P28" s="183"/>
      <c r="Q28" s="178"/>
      <c r="R28" s="178"/>
      <c r="S28" s="178"/>
      <c r="T28" s="178"/>
      <c r="U28" s="178"/>
      <c r="V28" s="176"/>
      <c r="W28" s="166"/>
    </row>
    <row r="29" spans="1:23">
      <c r="D29" s="168"/>
      <c r="E29" s="248"/>
      <c r="F29" s="171"/>
      <c r="G29" s="171"/>
      <c r="H29" s="171"/>
      <c r="I29" s="171"/>
      <c r="J29" s="171"/>
      <c r="K29" s="171"/>
      <c r="L29" s="171"/>
      <c r="M29" s="178"/>
      <c r="N29" s="168"/>
      <c r="O29" s="168"/>
      <c r="P29" s="175"/>
      <c r="Q29" s="175"/>
      <c r="R29" s="175"/>
      <c r="S29" s="175"/>
      <c r="T29" s="175"/>
      <c r="U29" s="175"/>
      <c r="V29" s="177"/>
      <c r="W29" s="166"/>
    </row>
    <row r="30" spans="1:23">
      <c r="D30" s="168"/>
      <c r="E30" s="248"/>
      <c r="F30" s="171"/>
      <c r="G30" s="171"/>
      <c r="H30" s="171"/>
      <c r="I30" s="171"/>
      <c r="J30" s="171"/>
      <c r="K30" s="171"/>
      <c r="L30" s="171"/>
      <c r="M30" s="178"/>
      <c r="N30" s="168"/>
      <c r="O30" s="168"/>
      <c r="P30" s="168"/>
      <c r="Q30" s="168"/>
      <c r="R30" s="168"/>
      <c r="S30" s="168"/>
      <c r="T30" s="168"/>
      <c r="U30" s="168"/>
      <c r="V30" s="177"/>
      <c r="W30" s="166"/>
    </row>
    <row r="31" spans="1:23">
      <c r="D31" s="168"/>
      <c r="E31" s="249"/>
      <c r="F31" s="171"/>
      <c r="G31" s="171"/>
      <c r="H31" s="171"/>
      <c r="I31" s="171"/>
      <c r="J31" s="171"/>
      <c r="K31" s="171"/>
      <c r="L31" s="171"/>
      <c r="M31" s="166"/>
      <c r="N31" s="175"/>
      <c r="O31" s="174"/>
      <c r="P31" s="168"/>
      <c r="Q31" s="168"/>
      <c r="R31" s="184"/>
      <c r="S31" s="184"/>
      <c r="T31" s="175"/>
      <c r="U31" s="168"/>
      <c r="V31" s="177"/>
      <c r="W31" s="166"/>
    </row>
    <row r="32" spans="1:23">
      <c r="D32" s="168"/>
      <c r="E32" s="248"/>
      <c r="F32" s="171"/>
      <c r="G32" s="171"/>
      <c r="H32" s="171"/>
      <c r="I32" s="171"/>
      <c r="J32" s="171"/>
      <c r="K32" s="171"/>
      <c r="L32" s="171"/>
      <c r="M32" s="166"/>
      <c r="N32" s="175"/>
      <c r="O32" s="174"/>
      <c r="P32" s="168"/>
      <c r="Q32" s="168"/>
      <c r="R32" s="184"/>
      <c r="S32" s="184"/>
      <c r="T32" s="175"/>
      <c r="U32" s="168"/>
      <c r="V32" s="177"/>
      <c r="W32" s="166"/>
    </row>
    <row r="33" spans="4:23">
      <c r="D33" s="168"/>
      <c r="E33" s="248"/>
      <c r="F33" s="171"/>
      <c r="G33" s="171"/>
      <c r="H33" s="171"/>
      <c r="I33" s="171"/>
      <c r="J33" s="171"/>
      <c r="K33" s="171"/>
      <c r="L33" s="171"/>
      <c r="M33" s="168"/>
      <c r="N33" s="175"/>
      <c r="O33" s="174"/>
      <c r="P33" s="168"/>
      <c r="Q33" s="168"/>
      <c r="R33" s="184"/>
      <c r="S33" s="184"/>
      <c r="T33" s="175"/>
      <c r="U33" s="168"/>
      <c r="V33" s="177"/>
      <c r="W33" s="166"/>
    </row>
    <row r="34" spans="4:23">
      <c r="D34" s="242"/>
      <c r="E34" s="249"/>
      <c r="F34" s="171"/>
      <c r="G34" s="171"/>
      <c r="H34" s="171"/>
      <c r="I34" s="171"/>
      <c r="J34" s="171"/>
      <c r="K34" s="171"/>
      <c r="L34" s="171"/>
      <c r="M34" s="166"/>
      <c r="N34" s="184"/>
      <c r="O34" s="184"/>
      <c r="P34" s="184"/>
      <c r="Q34" s="184"/>
      <c r="R34" s="184"/>
      <c r="S34" s="184"/>
      <c r="T34" s="184"/>
      <c r="U34" s="168"/>
      <c r="V34" s="177"/>
      <c r="W34" s="166"/>
    </row>
    <row r="35" spans="4:23">
      <c r="F35" s="171"/>
      <c r="G35" s="171"/>
      <c r="H35" s="171"/>
      <c r="I35" s="171"/>
      <c r="J35" s="171"/>
      <c r="K35" s="171"/>
      <c r="L35" s="171"/>
      <c r="M35" s="166"/>
      <c r="N35" s="184"/>
      <c r="O35" s="184"/>
      <c r="P35" s="184"/>
      <c r="Q35" s="184"/>
      <c r="R35" s="184"/>
      <c r="S35" s="184"/>
      <c r="T35" s="184"/>
      <c r="U35" s="184"/>
      <c r="V35" s="177"/>
      <c r="W35" s="166"/>
    </row>
    <row r="36" spans="4:23" ht="32.25" customHeight="1">
      <c r="F36" s="171"/>
      <c r="G36" s="171"/>
      <c r="H36" s="171"/>
      <c r="I36" s="171"/>
      <c r="J36" s="171"/>
      <c r="K36" s="171"/>
      <c r="L36" s="171"/>
      <c r="M36" s="166"/>
      <c r="N36" s="185"/>
      <c r="O36" s="185"/>
      <c r="P36" s="185"/>
      <c r="Q36" s="185"/>
      <c r="R36" s="185"/>
      <c r="S36" s="185"/>
      <c r="T36" s="197"/>
      <c r="U36" s="199"/>
      <c r="V36" s="197"/>
      <c r="W36" s="166"/>
    </row>
    <row r="37" spans="4:23">
      <c r="F37" s="171"/>
      <c r="G37" s="171"/>
      <c r="H37" s="171"/>
      <c r="I37" s="171"/>
      <c r="J37" s="171"/>
      <c r="K37" s="171"/>
      <c r="L37" s="171"/>
      <c r="M37" s="178"/>
      <c r="N37" s="175"/>
      <c r="O37" s="175"/>
      <c r="P37" s="183"/>
      <c r="Q37" s="178"/>
      <c r="R37" s="178"/>
      <c r="S37" s="178"/>
      <c r="T37" s="178"/>
      <c r="U37" s="178"/>
      <c r="V37" s="176"/>
      <c r="W37" s="166"/>
    </row>
    <row r="38" spans="4:23">
      <c r="F38" s="171"/>
      <c r="G38" s="171"/>
      <c r="H38" s="171"/>
      <c r="I38" s="171"/>
      <c r="J38" s="171"/>
      <c r="K38" s="171"/>
      <c r="L38" s="171"/>
      <c r="M38" s="178"/>
      <c r="N38" s="168"/>
      <c r="O38" s="168"/>
      <c r="P38" s="175"/>
      <c r="Q38" s="175"/>
      <c r="R38" s="175"/>
      <c r="S38" s="175"/>
      <c r="T38" s="175"/>
      <c r="U38" s="175"/>
      <c r="V38" s="177"/>
      <c r="W38" s="166"/>
    </row>
    <row r="39" spans="4:23">
      <c r="F39" s="171"/>
      <c r="G39" s="171"/>
      <c r="H39" s="171"/>
      <c r="I39" s="171"/>
      <c r="J39" s="171"/>
      <c r="K39" s="171"/>
      <c r="L39" s="171"/>
      <c r="M39" s="178"/>
      <c r="N39" s="168"/>
      <c r="O39" s="168"/>
      <c r="P39" s="168"/>
      <c r="Q39" s="168"/>
      <c r="R39" s="168"/>
      <c r="S39" s="168"/>
      <c r="T39" s="168"/>
      <c r="U39" s="168"/>
      <c r="V39" s="177"/>
      <c r="W39" s="166"/>
    </row>
    <row r="40" spans="4:23" ht="36" customHeight="1">
      <c r="F40" s="171"/>
      <c r="G40" s="173"/>
      <c r="H40" s="171"/>
      <c r="I40" s="171"/>
      <c r="J40" s="171"/>
      <c r="K40" s="171"/>
      <c r="L40" s="171"/>
      <c r="M40" s="168"/>
      <c r="N40" s="175"/>
      <c r="O40" s="174"/>
      <c r="P40" s="168"/>
      <c r="Q40" s="168"/>
      <c r="R40" s="184"/>
      <c r="S40" s="184"/>
      <c r="T40" s="175"/>
      <c r="U40" s="168"/>
      <c r="V40" s="177"/>
      <c r="W40" s="166"/>
    </row>
    <row r="41" spans="4:23" ht="39.75" customHeight="1">
      <c r="F41" s="171"/>
      <c r="G41" s="171"/>
      <c r="H41" s="171"/>
      <c r="I41" s="171"/>
      <c r="J41" s="171"/>
      <c r="K41" s="171"/>
      <c r="L41" s="171"/>
      <c r="M41" s="180"/>
      <c r="N41" s="175"/>
      <c r="O41" s="174"/>
      <c r="P41" s="168"/>
      <c r="Q41" s="168"/>
      <c r="R41" s="184"/>
      <c r="S41" s="184"/>
      <c r="T41" s="175"/>
      <c r="U41" s="168"/>
      <c r="V41" s="177"/>
      <c r="W41" s="180"/>
    </row>
    <row r="42" spans="4:23" ht="67.5" customHeight="1">
      <c r="F42" s="171"/>
      <c r="G42" s="171"/>
      <c r="H42" s="171"/>
      <c r="I42" s="171"/>
      <c r="J42" s="171"/>
      <c r="K42" s="171"/>
      <c r="L42" s="171"/>
      <c r="M42" s="168"/>
      <c r="N42" s="175"/>
      <c r="O42" s="174"/>
      <c r="P42" s="168"/>
      <c r="Q42" s="168"/>
      <c r="R42" s="184"/>
      <c r="S42" s="184"/>
      <c r="T42" s="175"/>
      <c r="U42" s="168"/>
      <c r="V42" s="177"/>
      <c r="W42" s="180"/>
    </row>
    <row r="43" spans="4:23">
      <c r="F43" s="171"/>
      <c r="G43" s="171"/>
      <c r="H43" s="171"/>
      <c r="I43" s="171"/>
      <c r="J43" s="171"/>
      <c r="K43" s="171"/>
      <c r="L43" s="171"/>
      <c r="M43" s="166"/>
      <c r="N43" s="175"/>
      <c r="O43" s="174"/>
      <c r="P43" s="168"/>
      <c r="Q43" s="168"/>
      <c r="R43" s="184"/>
      <c r="S43" s="184"/>
      <c r="T43" s="175"/>
      <c r="U43" s="168"/>
      <c r="V43" s="177"/>
      <c r="W43" s="166"/>
    </row>
    <row r="44" spans="4:23">
      <c r="F44" s="171"/>
      <c r="G44" s="171"/>
      <c r="H44" s="171"/>
      <c r="I44" s="171"/>
      <c r="J44" s="171"/>
      <c r="K44" s="171"/>
      <c r="L44" s="171"/>
      <c r="M44" s="166"/>
      <c r="N44" s="168"/>
      <c r="O44" s="168"/>
      <c r="P44" s="168"/>
      <c r="Q44" s="168"/>
      <c r="R44" s="168"/>
      <c r="S44" s="168"/>
      <c r="T44" s="168"/>
      <c r="U44" s="168"/>
      <c r="V44" s="177"/>
      <c r="W44" s="166"/>
    </row>
    <row r="45" spans="4:23">
      <c r="F45" s="171"/>
      <c r="G45" s="171"/>
      <c r="H45" s="171"/>
      <c r="I45" s="171"/>
      <c r="J45" s="171"/>
      <c r="K45" s="171"/>
      <c r="L45" s="171"/>
      <c r="M45" s="180"/>
      <c r="N45" s="200"/>
      <c r="O45" s="200"/>
      <c r="P45" s="200"/>
      <c r="Q45" s="200"/>
      <c r="R45" s="200"/>
      <c r="S45" s="200"/>
      <c r="T45" s="200"/>
      <c r="U45" s="200"/>
      <c r="V45" s="180"/>
      <c r="W45" s="180"/>
    </row>
    <row r="46" spans="4:23">
      <c r="F46" s="171"/>
      <c r="G46" s="171"/>
      <c r="H46" s="171"/>
      <c r="I46" s="171"/>
      <c r="J46" s="171"/>
      <c r="K46" s="171"/>
      <c r="L46" s="171"/>
      <c r="M46" s="180"/>
      <c r="N46" s="200"/>
      <c r="O46" s="200"/>
      <c r="P46" s="200"/>
      <c r="Q46" s="200"/>
      <c r="R46" s="200"/>
      <c r="S46" s="200"/>
      <c r="T46" s="200"/>
      <c r="U46" s="200"/>
      <c r="V46" s="180"/>
      <c r="W46" s="180"/>
    </row>
  </sheetData>
  <autoFilter ref="A1:U22" xr:uid="{4A635E8C-6FA3-4FE4-A90B-28B053858A85}">
    <filterColumn colId="3" showButton="0"/>
    <filterColumn colId="4" showButton="0"/>
    <filterColumn colId="7" showButton="0"/>
    <filterColumn colId="8" showButton="0"/>
    <filterColumn colId="9" showButton="0"/>
    <filterColumn colId="12" showButton="0"/>
    <filterColumn colId="13" showButton="0"/>
    <filterColumn colId="16" showButton="0"/>
    <filterColumn colId="17" showButton="0"/>
    <filterColumn colId="18" showButton="0"/>
  </autoFilter>
  <mergeCells count="4">
    <mergeCell ref="D1:F1"/>
    <mergeCell ref="H1:K1"/>
    <mergeCell ref="M1:O1"/>
    <mergeCell ref="Q1:T1"/>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B28FE-34FF-4AEF-A33E-CFF66975B5F9}">
  <dimension ref="A1:R23"/>
  <sheetViews>
    <sheetView zoomScaleNormal="100" workbookViewId="0">
      <selection activeCell="D13" sqref="D13"/>
    </sheetView>
  </sheetViews>
  <sheetFormatPr defaultRowHeight="15"/>
  <cols>
    <col min="1" max="1" width="6.140625" customWidth="1"/>
    <col min="3" max="3" width="28.7109375" customWidth="1"/>
    <col min="4" max="4" width="13.85546875" style="2" customWidth="1"/>
    <col min="5" max="7" width="12.7109375" style="2" customWidth="1"/>
    <col min="8" max="8" width="13.85546875" style="2" customWidth="1"/>
    <col min="10" max="10" width="14" style="164" hidden="1" customWidth="1"/>
    <col min="11" max="13" width="14" style="164" customWidth="1"/>
    <col min="14" max="14" width="19.42578125" style="154" customWidth="1"/>
    <col min="15" max="15" width="10.85546875" customWidth="1"/>
    <col min="16" max="17" width="13.5703125" customWidth="1"/>
    <col min="18" max="18" width="20.28515625" style="2" customWidth="1"/>
  </cols>
  <sheetData>
    <row r="1" spans="1:18">
      <c r="D1" s="3">
        <v>0.2</v>
      </c>
      <c r="E1" s="4">
        <v>0.2</v>
      </c>
      <c r="F1" s="4">
        <v>0.2</v>
      </c>
      <c r="G1" s="4">
        <v>0.3</v>
      </c>
      <c r="H1" s="4">
        <v>0.1</v>
      </c>
      <c r="R1" s="4">
        <f>SUM(D1:H1)</f>
        <v>1.0000000000000002</v>
      </c>
    </row>
    <row r="2" spans="1:18" s="180" customFormat="1" ht="120">
      <c r="A2" s="244" t="s">
        <v>0</v>
      </c>
      <c r="B2" s="244" t="s">
        <v>1</v>
      </c>
      <c r="C2" s="244" t="s">
        <v>2</v>
      </c>
      <c r="D2" s="245" t="s">
        <v>40</v>
      </c>
      <c r="E2" s="246" t="s">
        <v>230</v>
      </c>
      <c r="F2" s="246" t="s">
        <v>4</v>
      </c>
      <c r="G2" s="247" t="s">
        <v>218</v>
      </c>
      <c r="H2" s="246" t="s">
        <v>5</v>
      </c>
      <c r="J2" s="247" t="s">
        <v>149</v>
      </c>
      <c r="K2" s="268" t="s">
        <v>182</v>
      </c>
      <c r="L2" s="268" t="s">
        <v>181</v>
      </c>
      <c r="M2" s="268" t="s">
        <v>180</v>
      </c>
      <c r="N2" s="268" t="s">
        <v>178</v>
      </c>
      <c r="O2" s="268" t="s">
        <v>184</v>
      </c>
      <c r="P2" s="268" t="s">
        <v>183</v>
      </c>
      <c r="Q2" s="268" t="s">
        <v>364</v>
      </c>
      <c r="R2" s="246" t="s">
        <v>41</v>
      </c>
    </row>
    <row r="3" spans="1:18" s="243" customFormat="1">
      <c r="A3" s="212">
        <v>1</v>
      </c>
      <c r="B3" s="212" t="s">
        <v>6</v>
      </c>
      <c r="C3" s="214" t="s">
        <v>7</v>
      </c>
      <c r="D3" s="267">
        <f>ROUND(Proy1!M3,1)</f>
        <v>3.2</v>
      </c>
      <c r="E3" s="180">
        <f>ROUND(Parcial!K26,1)</f>
        <v>3.6</v>
      </c>
      <c r="F3" s="180">
        <f>ROUND(Proy2!P3,1)</f>
        <v>3.3</v>
      </c>
      <c r="G3" s="267">
        <f>ROUND(AVERAGE(K3:Q3),1)</f>
        <v>2.6</v>
      </c>
      <c r="H3" s="180">
        <f>ROUND(DetallesEnsayo!N3,1)</f>
        <v>3</v>
      </c>
      <c r="J3" s="200"/>
      <c r="K3" s="209">
        <v>5</v>
      </c>
      <c r="L3" s="209">
        <v>0</v>
      </c>
      <c r="M3" s="209">
        <f>TareaDebugger!K3</f>
        <v>4</v>
      </c>
      <c r="N3" s="209">
        <v>5</v>
      </c>
      <c r="O3" s="159">
        <v>4.5</v>
      </c>
      <c r="P3" s="269">
        <v>0</v>
      </c>
      <c r="Q3" s="269">
        <f>TareaPruebasUnitarias!K3</f>
        <v>0</v>
      </c>
      <c r="R3" s="266">
        <f>D3*$D$1+E3*$E$1+G3*$G$1+H3*$H$1+F3*$F$1</f>
        <v>3.1000000000000005</v>
      </c>
    </row>
    <row r="4" spans="1:18" s="243" customFormat="1">
      <c r="A4" s="212">
        <v>2</v>
      </c>
      <c r="B4" s="212" t="s">
        <v>8</v>
      </c>
      <c r="C4" s="214" t="s">
        <v>9</v>
      </c>
      <c r="D4" s="267">
        <f>ROUND(Proy1!M4,1)</f>
        <v>4.5999999999999996</v>
      </c>
      <c r="E4" s="180">
        <f>ROUND(Parcial!K27,1)</f>
        <v>3.9</v>
      </c>
      <c r="F4" s="180">
        <f>ROUND(Proy2!P4,1)</f>
        <v>5</v>
      </c>
      <c r="G4" s="267">
        <f t="shared" ref="G4:G19" si="0">ROUND(AVERAGE(K4:Q4),1)</f>
        <v>4.5999999999999996</v>
      </c>
      <c r="H4" s="180">
        <f>ROUND(DetallesEnsayo!N4,1)</f>
        <v>4.8</v>
      </c>
      <c r="J4" s="200"/>
      <c r="K4" s="209">
        <v>5</v>
      </c>
      <c r="L4" s="209">
        <v>5</v>
      </c>
      <c r="M4" s="209">
        <f>TareaDebugger!K4</f>
        <v>5</v>
      </c>
      <c r="N4" s="209">
        <v>5</v>
      </c>
      <c r="O4" s="159">
        <v>5</v>
      </c>
      <c r="P4" s="269">
        <v>3</v>
      </c>
      <c r="Q4" s="269">
        <f>TareaPruebasUnitarias!K4</f>
        <v>4.5</v>
      </c>
      <c r="R4" s="266">
        <f t="shared" ref="R4:R19" si="1">D4*$D$1+E4*$E$1+G4*$G$1+H4*$H$1+F4*$F$1</f>
        <v>4.5600000000000005</v>
      </c>
    </row>
    <row r="5" spans="1:18" s="243" customFormat="1">
      <c r="A5" s="212">
        <v>3</v>
      </c>
      <c r="B5" s="212" t="s">
        <v>10</v>
      </c>
      <c r="C5" s="214" t="s">
        <v>11</v>
      </c>
      <c r="D5" s="267">
        <f>ROUND(Proy1!M5,1)</f>
        <v>4.9000000000000004</v>
      </c>
      <c r="E5" s="180">
        <f>ROUND(Parcial!K28,1)</f>
        <v>3.4</v>
      </c>
      <c r="F5" s="180">
        <f>ROUND(Proy2!P5,1)</f>
        <v>4.8</v>
      </c>
      <c r="G5" s="267">
        <f t="shared" si="0"/>
        <v>3.6</v>
      </c>
      <c r="H5" s="180">
        <f>ROUND(DetallesEnsayo!N5,1)</f>
        <v>4.8</v>
      </c>
      <c r="J5" s="200"/>
      <c r="K5" s="209">
        <v>5</v>
      </c>
      <c r="L5" s="209">
        <v>0</v>
      </c>
      <c r="M5" s="209">
        <f>TareaDebugger!K5</f>
        <v>5</v>
      </c>
      <c r="N5" s="270">
        <v>5</v>
      </c>
      <c r="O5" s="159">
        <v>5</v>
      </c>
      <c r="P5" s="269">
        <v>1</v>
      </c>
      <c r="Q5" s="269">
        <f>TareaPruebasUnitarias!K5</f>
        <v>4</v>
      </c>
      <c r="R5" s="266">
        <f t="shared" si="1"/>
        <v>4.18</v>
      </c>
    </row>
    <row r="6" spans="1:18" s="243" customFormat="1">
      <c r="A6" s="212">
        <v>4</v>
      </c>
      <c r="B6" s="212" t="s">
        <v>12</v>
      </c>
      <c r="C6" s="214" t="s">
        <v>13</v>
      </c>
      <c r="D6" s="267">
        <f>ROUND(Proy1!M6,1)</f>
        <v>4.5</v>
      </c>
      <c r="E6" s="180">
        <f>ROUND(Parcial!K29,1)</f>
        <v>3.9</v>
      </c>
      <c r="F6" s="180">
        <f>ROUND(Proy2!P6,1)</f>
        <v>4.8</v>
      </c>
      <c r="G6" s="267">
        <f t="shared" si="0"/>
        <v>4.3</v>
      </c>
      <c r="H6" s="180">
        <f>ROUND(DetallesEnsayo!N6,1)</f>
        <v>4.4000000000000004</v>
      </c>
      <c r="J6" s="200"/>
      <c r="K6" s="209">
        <v>5</v>
      </c>
      <c r="L6" s="209">
        <v>5</v>
      </c>
      <c r="M6" s="209">
        <f>TareaDebugger!K6</f>
        <v>5</v>
      </c>
      <c r="N6" s="209">
        <v>5</v>
      </c>
      <c r="O6" s="159">
        <v>5</v>
      </c>
      <c r="P6" s="269">
        <v>5</v>
      </c>
      <c r="Q6" s="269">
        <f>TareaPruebasUnitarias!K6</f>
        <v>0</v>
      </c>
      <c r="R6" s="266">
        <f t="shared" si="1"/>
        <v>4.3699999999999992</v>
      </c>
    </row>
    <row r="7" spans="1:18" s="243" customFormat="1">
      <c r="A7" s="212">
        <v>5</v>
      </c>
      <c r="B7" s="212" t="s">
        <v>14</v>
      </c>
      <c r="C7" s="214" t="s">
        <v>15</v>
      </c>
      <c r="D7" s="267">
        <f>ROUND(Proy1!M7,1)</f>
        <v>4.5</v>
      </c>
      <c r="E7" s="180">
        <f>ROUND(Parcial!K30,1)</f>
        <v>3.8</v>
      </c>
      <c r="F7" s="180">
        <f>ROUND(Proy2!P7,1)</f>
        <v>4.5999999999999996</v>
      </c>
      <c r="G7" s="267">
        <f t="shared" si="0"/>
        <v>2.1</v>
      </c>
      <c r="H7" s="180">
        <f>ROUND(DetallesEnsayo!N7,1)</f>
        <v>4</v>
      </c>
      <c r="J7" s="200"/>
      <c r="K7" s="209">
        <v>5</v>
      </c>
      <c r="L7" s="209">
        <v>0</v>
      </c>
      <c r="M7" s="209">
        <f>TareaDebugger!K7</f>
        <v>0</v>
      </c>
      <c r="N7" s="209">
        <v>5</v>
      </c>
      <c r="O7" s="159">
        <v>5</v>
      </c>
      <c r="P7" s="269">
        <v>0</v>
      </c>
      <c r="Q7" s="269">
        <f>TareaPruebasUnitarias!K7</f>
        <v>0</v>
      </c>
      <c r="R7" s="266">
        <f t="shared" si="1"/>
        <v>3.61</v>
      </c>
    </row>
    <row r="8" spans="1:18" s="243" customFormat="1">
      <c r="A8" s="212">
        <v>6</v>
      </c>
      <c r="B8" s="212" t="s">
        <v>16</v>
      </c>
      <c r="C8" s="214" t="s">
        <v>17</v>
      </c>
      <c r="D8" s="267">
        <f>ROUND(Proy1!M8,1)</f>
        <v>4.4000000000000004</v>
      </c>
      <c r="E8" s="180">
        <f>ROUND(Parcial!K31,1)</f>
        <v>4.0999999999999996</v>
      </c>
      <c r="F8" s="180">
        <f>ROUND(Proy2!P8,1)</f>
        <v>4.8</v>
      </c>
      <c r="G8" s="267">
        <f t="shared" si="0"/>
        <v>4.9000000000000004</v>
      </c>
      <c r="H8" s="180">
        <f>ROUND(DetallesEnsayo!N8,1)</f>
        <v>4.8</v>
      </c>
      <c r="J8" s="200" t="s">
        <v>146</v>
      </c>
      <c r="K8" s="209">
        <v>5</v>
      </c>
      <c r="L8" s="209">
        <v>5</v>
      </c>
      <c r="M8" s="209">
        <f>TareaDebugger!K8</f>
        <v>5</v>
      </c>
      <c r="N8" s="209">
        <v>5</v>
      </c>
      <c r="O8" s="159">
        <v>5</v>
      </c>
      <c r="P8" s="269">
        <v>4.5</v>
      </c>
      <c r="Q8" s="269">
        <f>TareaPruebasUnitarias!K8</f>
        <v>4.5</v>
      </c>
      <c r="R8" s="266">
        <f t="shared" si="1"/>
        <v>4.6099999999999994</v>
      </c>
    </row>
    <row r="9" spans="1:18" s="243" customFormat="1" ht="45">
      <c r="A9" s="212">
        <v>7</v>
      </c>
      <c r="B9" s="212" t="s">
        <v>18</v>
      </c>
      <c r="C9" s="214" t="s">
        <v>19</v>
      </c>
      <c r="D9" s="267">
        <f>ROUND(Proy1!M9,1)</f>
        <v>4.4000000000000004</v>
      </c>
      <c r="E9" s="180">
        <f>ROUND(Parcial!K32,1)</f>
        <v>3.8</v>
      </c>
      <c r="F9" s="180">
        <f>ROUND(Proy2!P9,1)</f>
        <v>3.2</v>
      </c>
      <c r="G9" s="267">
        <f t="shared" si="0"/>
        <v>3</v>
      </c>
      <c r="H9" s="180">
        <f>ROUND(DetallesEnsayo!N9,1)</f>
        <v>4</v>
      </c>
      <c r="J9" s="200" t="s">
        <v>150</v>
      </c>
      <c r="K9" s="209">
        <v>5</v>
      </c>
      <c r="L9" s="209">
        <v>5</v>
      </c>
      <c r="M9" s="209">
        <f>TareaDebugger!K9</f>
        <v>0</v>
      </c>
      <c r="N9" s="209">
        <v>5</v>
      </c>
      <c r="O9" s="159" t="s">
        <v>179</v>
      </c>
      <c r="P9" s="159" t="s">
        <v>179</v>
      </c>
      <c r="Q9" s="269">
        <f>TareaPruebasUnitarias!K9</f>
        <v>0</v>
      </c>
      <c r="R9" s="266">
        <f t="shared" si="1"/>
        <v>3.58</v>
      </c>
    </row>
    <row r="10" spans="1:18" s="243" customFormat="1">
      <c r="A10" s="212">
        <v>8</v>
      </c>
      <c r="B10" s="212" t="s">
        <v>20</v>
      </c>
      <c r="C10" s="214" t="s">
        <v>21</v>
      </c>
      <c r="D10" s="267">
        <f>ROUND(Proy1!M10,1)</f>
        <v>3.9</v>
      </c>
      <c r="E10" s="180">
        <f>ROUND(Parcial!K33,1)</f>
        <v>4.2</v>
      </c>
      <c r="F10" s="180">
        <f>ROUND(Proy2!P10,1)</f>
        <v>4.5999999999999996</v>
      </c>
      <c r="G10" s="267">
        <f t="shared" si="0"/>
        <v>4.8</v>
      </c>
      <c r="H10" s="180">
        <f>ROUND(DetallesEnsayo!N10,1)</f>
        <v>4.3</v>
      </c>
      <c r="J10" s="200" t="s">
        <v>146</v>
      </c>
      <c r="K10" s="209">
        <v>5</v>
      </c>
      <c r="L10" s="209">
        <v>5</v>
      </c>
      <c r="M10" s="209">
        <f>TareaDebugger!K10</f>
        <v>5</v>
      </c>
      <c r="N10" s="209">
        <v>5</v>
      </c>
      <c r="O10" s="159" t="s">
        <v>179</v>
      </c>
      <c r="P10" s="269">
        <v>4.5</v>
      </c>
      <c r="Q10" s="269">
        <f>TareaPruebasUnitarias!K10</f>
        <v>4.5</v>
      </c>
      <c r="R10" s="266">
        <f t="shared" si="1"/>
        <v>4.41</v>
      </c>
    </row>
    <row r="11" spans="1:18" s="243" customFormat="1">
      <c r="A11" s="212">
        <v>9</v>
      </c>
      <c r="B11" s="212" t="s">
        <v>22</v>
      </c>
      <c r="C11" s="214" t="s">
        <v>23</v>
      </c>
      <c r="D11" s="267">
        <f>ROUND(Proy1!M11,1)</f>
        <v>3.6</v>
      </c>
      <c r="E11" s="180">
        <f>ROUND(Parcial!K34,1)</f>
        <v>3.9</v>
      </c>
      <c r="F11" s="180">
        <f>ROUND(Proy2!P11,1)</f>
        <v>5</v>
      </c>
      <c r="G11" s="267">
        <f t="shared" si="0"/>
        <v>4.9000000000000004</v>
      </c>
      <c r="H11" s="180">
        <f>ROUND(DetallesEnsayo!N11,1)</f>
        <v>4.3</v>
      </c>
      <c r="J11" s="200"/>
      <c r="K11" s="209">
        <v>5</v>
      </c>
      <c r="L11" s="209">
        <v>5</v>
      </c>
      <c r="M11" s="209">
        <f>TareaDebugger!K11</f>
        <v>5</v>
      </c>
      <c r="N11" s="209">
        <v>5</v>
      </c>
      <c r="O11" s="159">
        <v>5</v>
      </c>
      <c r="P11" s="269">
        <v>4.5</v>
      </c>
      <c r="Q11" s="269">
        <f>TareaPruebasUnitarias!K11</f>
        <v>4.5</v>
      </c>
      <c r="R11" s="266">
        <f t="shared" si="1"/>
        <v>4.4000000000000004</v>
      </c>
    </row>
    <row r="12" spans="1:18" s="243" customFormat="1">
      <c r="A12" s="212">
        <v>10</v>
      </c>
      <c r="B12" s="212" t="s">
        <v>24</v>
      </c>
      <c r="C12" s="214" t="s">
        <v>25</v>
      </c>
      <c r="D12" s="267">
        <f>ROUND(Proy1!M12,1)</f>
        <v>3</v>
      </c>
      <c r="E12" s="180">
        <f>ROUND(Parcial!K35,1)</f>
        <v>4.3</v>
      </c>
      <c r="F12" s="180">
        <f>ROUND(Proy2!P12,1)</f>
        <v>0</v>
      </c>
      <c r="G12" s="267">
        <f t="shared" si="0"/>
        <v>1.3</v>
      </c>
      <c r="H12" s="180">
        <f>ROUND(DetallesEnsayo!N12,1)</f>
        <v>4.0999999999999996</v>
      </c>
      <c r="J12" s="200"/>
      <c r="K12" s="209">
        <v>4</v>
      </c>
      <c r="L12" s="209">
        <v>0</v>
      </c>
      <c r="M12" s="209">
        <f>TareaDebugger!K12</f>
        <v>0</v>
      </c>
      <c r="N12" s="270">
        <v>5</v>
      </c>
      <c r="O12" s="159">
        <v>0</v>
      </c>
      <c r="P12" s="269">
        <v>0</v>
      </c>
      <c r="Q12" s="269">
        <f>TareaPruebasUnitarias!K12</f>
        <v>0</v>
      </c>
      <c r="R12" s="266">
        <f t="shared" si="1"/>
        <v>2.2600000000000002</v>
      </c>
    </row>
    <row r="13" spans="1:18" s="243" customFormat="1">
      <c r="A13" s="212">
        <v>11</v>
      </c>
      <c r="B13" s="212" t="s">
        <v>26</v>
      </c>
      <c r="C13" s="214" t="s">
        <v>27</v>
      </c>
      <c r="D13" s="267">
        <f>ROUND(Proy1!M13,1)</f>
        <v>3</v>
      </c>
      <c r="E13" s="180">
        <f>ROUND(Parcial!K36,1)</f>
        <v>4.3</v>
      </c>
      <c r="F13" s="180">
        <f>ROUND(Proy2!P13,1)</f>
        <v>0</v>
      </c>
      <c r="G13" s="267">
        <f t="shared" si="0"/>
        <v>0.7</v>
      </c>
      <c r="H13" s="180">
        <f>ROUND(DetallesEnsayo!N13,1)</f>
        <v>3.1</v>
      </c>
      <c r="J13" s="200"/>
      <c r="K13" s="209">
        <v>0</v>
      </c>
      <c r="L13" s="209">
        <v>0</v>
      </c>
      <c r="M13" s="209">
        <f>TareaDebugger!K13</f>
        <v>0</v>
      </c>
      <c r="N13" s="270">
        <v>5</v>
      </c>
      <c r="O13" s="159">
        <v>0</v>
      </c>
      <c r="P13" s="269">
        <v>0</v>
      </c>
      <c r="Q13" s="269">
        <f>TareaPruebasUnitarias!K13</f>
        <v>0</v>
      </c>
      <c r="R13" s="266">
        <f t="shared" si="1"/>
        <v>1.98</v>
      </c>
    </row>
    <row r="14" spans="1:18" s="243" customFormat="1">
      <c r="A14" s="212">
        <v>12</v>
      </c>
      <c r="B14" s="212" t="s">
        <v>28</v>
      </c>
      <c r="C14" s="214" t="s">
        <v>29</v>
      </c>
      <c r="D14" s="267">
        <f>ROUND(Proy1!M14,1)</f>
        <v>4.9000000000000004</v>
      </c>
      <c r="E14" s="180">
        <f>ROUND(Parcial!K37,1)</f>
        <v>4.7</v>
      </c>
      <c r="F14" s="180">
        <f>ROUND(Proy2!P14,1)</f>
        <v>5</v>
      </c>
      <c r="G14" s="267">
        <f t="shared" si="0"/>
        <v>5</v>
      </c>
      <c r="H14" s="180">
        <f>ROUND(DetallesEnsayo!N14,1)</f>
        <v>4.4000000000000004</v>
      </c>
      <c r="J14" s="200" t="s">
        <v>146</v>
      </c>
      <c r="K14" s="209">
        <v>5</v>
      </c>
      <c r="L14" s="209">
        <v>5</v>
      </c>
      <c r="M14" s="209">
        <f>TareaDebugger!K14</f>
        <v>5</v>
      </c>
      <c r="N14" s="209">
        <v>5</v>
      </c>
      <c r="O14" s="159">
        <v>5</v>
      </c>
      <c r="P14" s="269">
        <v>5</v>
      </c>
      <c r="Q14" s="269">
        <f>TareaPruebasUnitarias!K14</f>
        <v>5</v>
      </c>
      <c r="R14" s="266">
        <f t="shared" si="1"/>
        <v>4.8599999999999994</v>
      </c>
    </row>
    <row r="15" spans="1:18" s="243" customFormat="1">
      <c r="A15" s="212">
        <v>13</v>
      </c>
      <c r="B15" s="212" t="s">
        <v>30</v>
      </c>
      <c r="C15" s="214" t="s">
        <v>31</v>
      </c>
      <c r="D15" s="267">
        <f>ROUND(Proy1!M15,1)</f>
        <v>4.5999999999999996</v>
      </c>
      <c r="E15" s="180">
        <f>ROUND(Parcial!K38,1)</f>
        <v>3.7</v>
      </c>
      <c r="F15" s="180">
        <f>ROUND(Proy2!P15,1)</f>
        <v>0</v>
      </c>
      <c r="G15" s="267">
        <f t="shared" si="0"/>
        <v>3.3</v>
      </c>
      <c r="H15" s="180">
        <f>ROUND(DetallesEnsayo!N15,1)</f>
        <v>4.7</v>
      </c>
      <c r="J15" s="200"/>
      <c r="K15" s="209">
        <v>5</v>
      </c>
      <c r="L15" s="209">
        <v>4</v>
      </c>
      <c r="M15" s="209">
        <f>TareaDebugger!K15</f>
        <v>4</v>
      </c>
      <c r="N15" s="209">
        <v>5</v>
      </c>
      <c r="O15" s="159">
        <v>5</v>
      </c>
      <c r="P15" s="269">
        <v>0</v>
      </c>
      <c r="Q15" s="269">
        <f>TareaPruebasUnitarias!K15</f>
        <v>0</v>
      </c>
      <c r="R15" s="266">
        <f t="shared" si="1"/>
        <v>3.12</v>
      </c>
    </row>
    <row r="16" spans="1:18" s="243" customFormat="1">
      <c r="A16" s="212">
        <v>14</v>
      </c>
      <c r="B16" s="212" t="s">
        <v>32</v>
      </c>
      <c r="C16" s="214" t="s">
        <v>33</v>
      </c>
      <c r="D16" s="267">
        <f>ROUND(Proy1!M16,1)</f>
        <v>0</v>
      </c>
      <c r="E16" s="180">
        <f>ROUND(Parcial!K39,1)</f>
        <v>0</v>
      </c>
      <c r="F16" s="180">
        <f>ROUND(Proy2!P16,1)</f>
        <v>0</v>
      </c>
      <c r="G16" s="267">
        <f t="shared" si="0"/>
        <v>0</v>
      </c>
      <c r="H16" s="180">
        <f>ROUND(DetallesEnsayo!N16,1)</f>
        <v>0</v>
      </c>
      <c r="J16" s="200"/>
      <c r="K16" s="209">
        <v>0</v>
      </c>
      <c r="L16" s="209">
        <v>0</v>
      </c>
      <c r="M16" s="209">
        <f>TareaDebugger!K16</f>
        <v>0</v>
      </c>
      <c r="N16" s="270">
        <v>0</v>
      </c>
      <c r="O16" s="159">
        <v>0</v>
      </c>
      <c r="P16" s="269">
        <v>0</v>
      </c>
      <c r="Q16" s="269">
        <f>TareaPruebasUnitarias!K16</f>
        <v>0</v>
      </c>
      <c r="R16" s="266">
        <f t="shared" si="1"/>
        <v>0</v>
      </c>
    </row>
    <row r="17" spans="1:18" s="243" customFormat="1">
      <c r="A17" s="212">
        <v>15</v>
      </c>
      <c r="B17" s="212" t="s">
        <v>34</v>
      </c>
      <c r="C17" s="214" t="s">
        <v>35</v>
      </c>
      <c r="D17" s="267">
        <f>ROUND(Proy1!M17,1)</f>
        <v>0</v>
      </c>
      <c r="E17" s="180">
        <f>ROUND(Parcial!K40,1)</f>
        <v>0</v>
      </c>
      <c r="F17" s="180">
        <f>ROUND(Proy2!P17,1)</f>
        <v>0</v>
      </c>
      <c r="G17" s="267">
        <f t="shared" si="0"/>
        <v>0</v>
      </c>
      <c r="H17" s="180">
        <f>ROUND(DetallesEnsayo!N17,1)</f>
        <v>4.0999999999999996</v>
      </c>
      <c r="J17" s="200"/>
      <c r="K17" s="209">
        <v>0</v>
      </c>
      <c r="L17" s="209">
        <v>0</v>
      </c>
      <c r="M17" s="209">
        <f>TareaDebugger!K17</f>
        <v>0</v>
      </c>
      <c r="N17" s="270">
        <v>0</v>
      </c>
      <c r="O17" s="159">
        <v>0</v>
      </c>
      <c r="P17" s="269">
        <v>0</v>
      </c>
      <c r="Q17" s="269">
        <f>TareaPruebasUnitarias!K17</f>
        <v>0</v>
      </c>
      <c r="R17" s="266">
        <f t="shared" si="1"/>
        <v>0.41</v>
      </c>
    </row>
    <row r="18" spans="1:18" s="243" customFormat="1" ht="25.5">
      <c r="A18" s="212">
        <v>16</v>
      </c>
      <c r="B18" s="212" t="s">
        <v>36</v>
      </c>
      <c r="C18" s="214" t="s">
        <v>37</v>
      </c>
      <c r="D18" s="267">
        <f>ROUND(Proy1!M18,1)</f>
        <v>4.5</v>
      </c>
      <c r="E18" s="180">
        <f>ROUND(Parcial!K41,1)</f>
        <v>4.2</v>
      </c>
      <c r="F18" s="180">
        <f>ROUND(Proy2!P18,1)</f>
        <v>3.3</v>
      </c>
      <c r="G18" s="267">
        <f t="shared" si="0"/>
        <v>2.6</v>
      </c>
      <c r="H18" s="180">
        <f>ROUND(DetallesEnsayo!N18,1)</f>
        <v>4</v>
      </c>
      <c r="J18" s="200" t="s">
        <v>146</v>
      </c>
      <c r="K18" s="209">
        <v>0</v>
      </c>
      <c r="L18" s="209">
        <v>3.5</v>
      </c>
      <c r="M18" s="209">
        <f>TareaDebugger!K18</f>
        <v>5</v>
      </c>
      <c r="N18" s="209">
        <v>5</v>
      </c>
      <c r="O18" s="159">
        <v>5</v>
      </c>
      <c r="P18" s="269">
        <v>0</v>
      </c>
      <c r="Q18" s="269">
        <f>TareaPruebasUnitarias!K18</f>
        <v>0</v>
      </c>
      <c r="R18" s="266">
        <f t="shared" si="1"/>
        <v>3.5800000000000005</v>
      </c>
    </row>
    <row r="19" spans="1:18" s="243" customFormat="1">
      <c r="A19" s="212">
        <v>17</v>
      </c>
      <c r="B19" s="212" t="s">
        <v>38</v>
      </c>
      <c r="C19" s="214" t="s">
        <v>39</v>
      </c>
      <c r="D19" s="267">
        <f>ROUND(Proy1!M19,1)</f>
        <v>0</v>
      </c>
      <c r="E19" s="180">
        <f>ROUND(Parcial!K42,1)</f>
        <v>4.0999999999999996</v>
      </c>
      <c r="F19" s="180">
        <f>ROUND(Proy2!P19,1)</f>
        <v>0</v>
      </c>
      <c r="G19" s="267">
        <f t="shared" si="0"/>
        <v>0.7</v>
      </c>
      <c r="H19" s="180">
        <f>ROUND(DetallesEnsayo!N19,1)</f>
        <v>0</v>
      </c>
      <c r="J19" s="200"/>
      <c r="K19" s="209">
        <v>0</v>
      </c>
      <c r="L19" s="209">
        <v>0</v>
      </c>
      <c r="M19" s="209">
        <f>TareaDebugger!K19</f>
        <v>0</v>
      </c>
      <c r="N19" s="270">
        <v>5</v>
      </c>
      <c r="O19" s="159">
        <v>0</v>
      </c>
      <c r="P19" s="269">
        <v>0</v>
      </c>
      <c r="Q19" s="269">
        <f>TareaPruebasUnitarias!K19</f>
        <v>0</v>
      </c>
      <c r="R19" s="266">
        <f t="shared" si="1"/>
        <v>1.03</v>
      </c>
    </row>
    <row r="21" spans="1:18">
      <c r="C21" s="348" t="s">
        <v>42</v>
      </c>
      <c r="D21" s="349">
        <f>AVERAGE(D3:D19)</f>
        <v>3.4117647058823528</v>
      </c>
      <c r="E21" s="350">
        <f>AVERAGE(E3:E19)</f>
        <v>3.5235294117647062</v>
      </c>
      <c r="F21" s="350">
        <f>AVERAGE(F3:F19)</f>
        <v>2.8470588235294119</v>
      </c>
      <c r="G21" s="351"/>
      <c r="H21" s="350"/>
      <c r="I21" s="352"/>
      <c r="J21" s="353"/>
      <c r="K21" s="351"/>
      <c r="L21" s="351"/>
      <c r="M21" s="351"/>
      <c r="N21" s="351"/>
      <c r="O21" s="351"/>
      <c r="P21" s="351"/>
      <c r="Q21" s="350"/>
      <c r="R21" s="354">
        <f>(SUM(R3:R19))/17</f>
        <v>3.1799999999999993</v>
      </c>
    </row>
    <row r="22" spans="1:18">
      <c r="C22" s="355" t="s">
        <v>43</v>
      </c>
      <c r="D22" s="6">
        <f>COUNTIF(D3:D19,"&gt;=2,95")</f>
        <v>14</v>
      </c>
      <c r="E22" s="7">
        <f>COUNTIF(E3:E19,"&gt;=2,95")</f>
        <v>15</v>
      </c>
      <c r="F22" s="7">
        <f>COUNTIF(F3:F19,"&gt;2,95")</f>
        <v>11</v>
      </c>
      <c r="G22" s="8"/>
      <c r="H22" s="7"/>
      <c r="I22" s="356"/>
      <c r="J22" s="188"/>
      <c r="K22" s="8"/>
      <c r="L22" s="8"/>
      <c r="M22" s="8"/>
      <c r="N22" s="8"/>
      <c r="O22" s="8"/>
      <c r="P22" s="8"/>
      <c r="Q22" s="7"/>
      <c r="R22" s="357">
        <f>COUNTIF(R3:R19,"&gt;=2,95")</f>
        <v>12</v>
      </c>
    </row>
    <row r="23" spans="1:18">
      <c r="C23" s="358" t="s">
        <v>44</v>
      </c>
      <c r="D23" s="359">
        <f>COUNTIF(D3:D19,"&lt;2,95")</f>
        <v>3</v>
      </c>
      <c r="E23" s="360">
        <f>COUNTIF(E3:E19,"&lt;2,95")</f>
        <v>2</v>
      </c>
      <c r="F23" s="360">
        <f>COUNTIF(F3:F19,"&lt;2,95")</f>
        <v>6</v>
      </c>
      <c r="G23" s="361"/>
      <c r="H23" s="360"/>
      <c r="I23" s="362"/>
      <c r="J23" s="363"/>
      <c r="K23" s="361"/>
      <c r="L23" s="361"/>
      <c r="M23" s="361"/>
      <c r="N23" s="361"/>
      <c r="O23" s="361"/>
      <c r="P23" s="361"/>
      <c r="Q23" s="360"/>
      <c r="R23" s="364">
        <f>COUNTIF(R3:R19,"&lt;2,95")</f>
        <v>5</v>
      </c>
    </row>
  </sheetData>
  <autoFilter ref="A1:O19" xr:uid="{350B28FE-34FF-4AEF-A33E-CFF66975B5F9}"/>
  <phoneticPr fontId="15" type="noConversion"/>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CC25E-6EC1-4421-AFDF-608A0B6FBEE0}">
  <sheetPr>
    <tabColor theme="8" tint="0.79998168889431442"/>
  </sheetPr>
  <dimension ref="A1:W46"/>
  <sheetViews>
    <sheetView topLeftCell="A4" zoomScale="85" zoomScaleNormal="85" workbookViewId="0">
      <pane xSplit="3" ySplit="2" topLeftCell="I6" activePane="bottomRight" state="frozen"/>
      <selection activeCell="J17" sqref="J17"/>
      <selection pane="topRight" activeCell="J17" sqref="J17"/>
      <selection pane="bottomLeft" activeCell="J17" sqref="J17"/>
      <selection pane="bottomRight" activeCell="Q7" sqref="Q7"/>
    </sheetView>
  </sheetViews>
  <sheetFormatPr defaultRowHeight="15"/>
  <cols>
    <col min="1" max="1" width="9.140625" style="2"/>
    <col min="2" max="2" width="13.5703125" style="2" customWidth="1"/>
    <col min="3" max="3" width="45.85546875" style="2" hidden="1" customWidth="1"/>
    <col min="4" max="4" width="30.7109375" style="2" customWidth="1"/>
    <col min="5" max="5" width="25.7109375" style="2" customWidth="1"/>
    <col min="6" max="6" width="21.28515625" style="162" customWidth="1"/>
    <col min="7" max="7" width="27.85546875" style="162" customWidth="1"/>
    <col min="8" max="11" width="20.28515625" style="162" customWidth="1"/>
    <col min="12" max="12" width="24.42578125" style="162" customWidth="1"/>
    <col min="13" max="13" width="20.140625" style="2" customWidth="1"/>
    <col min="14" max="16" width="20.140625" style="164" customWidth="1"/>
    <col min="17" max="17" width="14.7109375" style="164" customWidth="1"/>
    <col min="18" max="18" width="19" style="164" customWidth="1"/>
    <col min="19" max="19" width="26.7109375" style="164" customWidth="1"/>
    <col min="20" max="20" width="17" style="164" customWidth="1"/>
    <col min="21" max="21" width="20.140625" style="164" customWidth="1"/>
    <col min="22" max="22" width="10.85546875" style="2" customWidth="1"/>
    <col min="23" max="23" width="25.42578125" style="2" customWidth="1"/>
    <col min="24" max="16384" width="9.140625" style="2"/>
  </cols>
  <sheetData>
    <row r="1" spans="1:23" ht="15" customHeight="1">
      <c r="D1" s="320" t="s">
        <v>122</v>
      </c>
      <c r="E1" s="320"/>
      <c r="F1" s="320"/>
      <c r="G1" s="186">
        <f>ABET!F23/ABET!L23</f>
        <v>0.2</v>
      </c>
      <c r="H1" s="321" t="s">
        <v>123</v>
      </c>
      <c r="I1" s="321"/>
      <c r="J1" s="321"/>
      <c r="K1" s="321"/>
      <c r="L1" s="187">
        <f>ABET!G23/ABET!L23</f>
        <v>0.4</v>
      </c>
      <c r="M1" s="322" t="s">
        <v>124</v>
      </c>
      <c r="N1" s="322"/>
      <c r="O1" s="322"/>
      <c r="P1" s="221">
        <f>ABET!J23/ABET!L23</f>
        <v>0</v>
      </c>
      <c r="Q1" s="323" t="s">
        <v>125</v>
      </c>
      <c r="R1" s="323"/>
      <c r="S1" s="323"/>
      <c r="T1" s="323"/>
      <c r="U1" s="220">
        <f>ABET!K23/ABET!L23</f>
        <v>0.4</v>
      </c>
    </row>
    <row r="2" spans="1:23">
      <c r="D2" s="181">
        <f>D5*G1</f>
        <v>0</v>
      </c>
      <c r="E2" s="181">
        <f>G1*E5</f>
        <v>0</v>
      </c>
      <c r="F2" s="181">
        <f>F5*G1</f>
        <v>0.2</v>
      </c>
      <c r="H2" s="182">
        <f>H5*L1</f>
        <v>0</v>
      </c>
      <c r="I2" s="182">
        <f>I5*L1</f>
        <v>0.4</v>
      </c>
      <c r="J2" s="182">
        <f>J5*L1</f>
        <v>0</v>
      </c>
      <c r="K2" s="182">
        <f>L1*K5</f>
        <v>0</v>
      </c>
      <c r="M2" s="164"/>
      <c r="N2" s="181">
        <v>0</v>
      </c>
      <c r="O2" s="181">
        <v>0</v>
      </c>
      <c r="Q2" s="182">
        <f>Q5*U1</f>
        <v>0.4</v>
      </c>
      <c r="S2" s="226">
        <f>S5*U1</f>
        <v>0</v>
      </c>
      <c r="T2" s="219"/>
    </row>
    <row r="3" spans="1:23" s="188" customFormat="1" ht="25.5">
      <c r="D3" s="165"/>
      <c r="E3" s="167"/>
      <c r="F3" s="224"/>
      <c r="G3" s="189"/>
      <c r="H3" s="157" t="s">
        <v>145</v>
      </c>
      <c r="I3" s="157" t="s">
        <v>139</v>
      </c>
      <c r="J3" s="224" t="s">
        <v>142</v>
      </c>
      <c r="K3" s="223" t="s">
        <v>144</v>
      </c>
      <c r="L3" s="189"/>
      <c r="M3" s="168"/>
      <c r="N3" s="167" t="s">
        <v>140</v>
      </c>
      <c r="O3" s="165" t="s">
        <v>148</v>
      </c>
      <c r="S3" s="223"/>
    </row>
    <row r="4" spans="1:23" s="170" customFormat="1" ht="140.25">
      <c r="D4" s="190" t="s">
        <v>128</v>
      </c>
      <c r="E4" s="190" t="s">
        <v>126</v>
      </c>
      <c r="F4" s="190" t="s">
        <v>136</v>
      </c>
      <c r="G4" s="191" t="s">
        <v>151</v>
      </c>
      <c r="H4" s="190" t="s">
        <v>129</v>
      </c>
      <c r="I4" s="190" t="s">
        <v>130</v>
      </c>
      <c r="J4" s="190" t="s">
        <v>131</v>
      </c>
      <c r="K4" s="190" t="s">
        <v>188</v>
      </c>
      <c r="L4" s="191" t="s">
        <v>152</v>
      </c>
      <c r="M4" s="190" t="s">
        <v>137</v>
      </c>
      <c r="N4" s="190" t="s">
        <v>138</v>
      </c>
      <c r="O4" s="190" t="s">
        <v>119</v>
      </c>
      <c r="P4" s="191" t="s">
        <v>154</v>
      </c>
      <c r="Q4" s="190" t="s">
        <v>127</v>
      </c>
      <c r="R4" s="190" t="s">
        <v>133</v>
      </c>
      <c r="S4" s="190" t="s">
        <v>172</v>
      </c>
      <c r="T4" s="190" t="s">
        <v>135</v>
      </c>
      <c r="U4" s="191" t="s">
        <v>153</v>
      </c>
    </row>
    <row r="5" spans="1:23" s="170" customFormat="1">
      <c r="A5" s="169" t="s">
        <v>0</v>
      </c>
      <c r="B5" s="169" t="s">
        <v>1</v>
      </c>
      <c r="C5" s="169" t="s">
        <v>2</v>
      </c>
      <c r="D5" s="155">
        <v>0</v>
      </c>
      <c r="E5" s="155">
        <v>0</v>
      </c>
      <c r="F5" s="155">
        <v>1</v>
      </c>
      <c r="G5" s="205"/>
      <c r="H5" s="163">
        <v>0</v>
      </c>
      <c r="I5" s="163">
        <v>1</v>
      </c>
      <c r="J5" s="155">
        <v>0</v>
      </c>
      <c r="K5" s="155">
        <v>0</v>
      </c>
      <c r="L5" s="205"/>
      <c r="M5" s="155">
        <v>0</v>
      </c>
      <c r="N5" s="155">
        <v>0</v>
      </c>
      <c r="O5" s="155">
        <v>0</v>
      </c>
      <c r="P5" s="209"/>
      <c r="Q5" s="225">
        <v>1</v>
      </c>
      <c r="R5" s="211">
        <v>0</v>
      </c>
      <c r="S5" s="155"/>
      <c r="T5" s="155"/>
      <c r="U5" s="209"/>
    </row>
    <row r="6" spans="1:23" s="202" customFormat="1" ht="12.75">
      <c r="A6" s="201">
        <v>1</v>
      </c>
      <c r="B6" s="201" t="s">
        <v>6</v>
      </c>
      <c r="C6" s="192" t="s">
        <v>7</v>
      </c>
      <c r="F6" s="203">
        <v>4.5</v>
      </c>
      <c r="G6" s="206">
        <f>D6*$D$5+E6*$E$5+F6*$F$5</f>
        <v>4.5</v>
      </c>
      <c r="H6" s="203"/>
      <c r="I6" s="203">
        <f>G6</f>
        <v>4.5</v>
      </c>
      <c r="J6" s="203"/>
      <c r="K6" s="203"/>
      <c r="L6" s="206">
        <f>H6*$H$5+I6*$I$5+J6*$J$5+K6*$K$5</f>
        <v>4.5</v>
      </c>
      <c r="M6" s="156"/>
      <c r="N6" s="204"/>
      <c r="O6" s="158"/>
      <c r="P6" s="157">
        <f>M6*$M$5+N6*$N$5+O6*$O$5</f>
        <v>0</v>
      </c>
      <c r="Q6" s="203">
        <f>L6</f>
        <v>4.5</v>
      </c>
      <c r="R6" s="193"/>
      <c r="S6" s="193"/>
      <c r="T6" s="193"/>
      <c r="U6" s="210">
        <f>Q6*$Q$5+R6*$R$5+S6*$S$5+T6*$T$5</f>
        <v>4.5</v>
      </c>
      <c r="V6" s="194"/>
      <c r="W6" s="156"/>
    </row>
    <row r="7" spans="1:23">
      <c r="A7" s="16">
        <v>2</v>
      </c>
      <c r="B7" s="16" t="s">
        <v>8</v>
      </c>
      <c r="C7" s="195" t="s">
        <v>9</v>
      </c>
      <c r="F7" s="171">
        <v>5</v>
      </c>
      <c r="G7" s="206">
        <f t="shared" ref="G7:G17" si="0">D7*$D$5+E7*$E$5+F7*$F$5</f>
        <v>5</v>
      </c>
      <c r="H7" s="171"/>
      <c r="I7" s="171">
        <v>5</v>
      </c>
      <c r="J7" s="171"/>
      <c r="K7" s="171"/>
      <c r="L7" s="206">
        <f t="shared" ref="L7:L22" si="1">H7*$H$5+I7*$I$5+J7*$J$5+K7*$K$5</f>
        <v>5</v>
      </c>
      <c r="M7" s="166"/>
      <c r="N7" s="184"/>
      <c r="O7" s="184"/>
      <c r="P7" s="157">
        <f t="shared" ref="P7:P17" si="2">M7*$M$5+N7*$N$5+O7*$O$5</f>
        <v>0</v>
      </c>
      <c r="Q7" s="171">
        <v>5</v>
      </c>
      <c r="R7" s="184"/>
      <c r="S7" s="184"/>
      <c r="T7" s="184"/>
      <c r="U7" s="210">
        <f t="shared" ref="U7:U17" si="3">Q7*$Q$5+R7*$R$5+S7*$S$5+T7*$T$5</f>
        <v>5</v>
      </c>
      <c r="V7" s="196"/>
      <c r="W7" s="166"/>
    </row>
    <row r="8" spans="1:23">
      <c r="A8" s="16">
        <v>3</v>
      </c>
      <c r="B8" s="16" t="s">
        <v>10</v>
      </c>
      <c r="C8" s="195" t="s">
        <v>11</v>
      </c>
      <c r="F8" s="171">
        <v>5</v>
      </c>
      <c r="G8" s="206">
        <f t="shared" si="0"/>
        <v>5</v>
      </c>
      <c r="H8" s="171"/>
      <c r="I8" s="171">
        <v>5</v>
      </c>
      <c r="J8" s="171"/>
      <c r="K8" s="171"/>
      <c r="L8" s="206">
        <f t="shared" si="1"/>
        <v>5</v>
      </c>
      <c r="M8" s="166"/>
      <c r="N8" s="184"/>
      <c r="O8" s="184"/>
      <c r="P8" s="157">
        <f t="shared" si="2"/>
        <v>0</v>
      </c>
      <c r="Q8" s="171">
        <v>5</v>
      </c>
      <c r="R8" s="184"/>
      <c r="S8" s="184"/>
      <c r="T8" s="184"/>
      <c r="U8" s="210">
        <f t="shared" si="3"/>
        <v>5</v>
      </c>
      <c r="V8" s="198"/>
      <c r="W8" s="166"/>
    </row>
    <row r="9" spans="1:23">
      <c r="A9" s="16">
        <v>4</v>
      </c>
      <c r="B9" s="16" t="s">
        <v>12</v>
      </c>
      <c r="C9" s="195" t="s">
        <v>13</v>
      </c>
      <c r="F9" s="171">
        <v>5</v>
      </c>
      <c r="G9" s="206">
        <f t="shared" si="0"/>
        <v>5</v>
      </c>
      <c r="H9" s="171"/>
      <c r="I9" s="171">
        <v>5</v>
      </c>
      <c r="J9" s="171"/>
      <c r="K9" s="171"/>
      <c r="L9" s="206">
        <f t="shared" si="1"/>
        <v>5</v>
      </c>
      <c r="M9" s="166"/>
      <c r="N9" s="184"/>
      <c r="O9" s="184"/>
      <c r="P9" s="157">
        <f t="shared" si="2"/>
        <v>0</v>
      </c>
      <c r="Q9" s="171">
        <v>5</v>
      </c>
      <c r="R9" s="184"/>
      <c r="S9" s="184"/>
      <c r="T9" s="184"/>
      <c r="U9" s="210">
        <f t="shared" si="3"/>
        <v>5</v>
      </c>
      <c r="V9" s="176"/>
      <c r="W9" s="166"/>
    </row>
    <row r="10" spans="1:23">
      <c r="A10" s="16">
        <v>5</v>
      </c>
      <c r="B10" s="16" t="s">
        <v>14</v>
      </c>
      <c r="C10" s="195" t="s">
        <v>15</v>
      </c>
      <c r="F10" s="172">
        <v>5</v>
      </c>
      <c r="G10" s="206">
        <f t="shared" si="0"/>
        <v>5</v>
      </c>
      <c r="H10" s="172"/>
      <c r="I10" s="172">
        <v>5</v>
      </c>
      <c r="J10" s="172"/>
      <c r="K10" s="172"/>
      <c r="L10" s="206">
        <f t="shared" si="1"/>
        <v>5</v>
      </c>
      <c r="M10" s="208"/>
      <c r="N10" s="183"/>
      <c r="O10" s="183"/>
      <c r="P10" s="157">
        <f t="shared" si="2"/>
        <v>0</v>
      </c>
      <c r="Q10" s="172">
        <v>5</v>
      </c>
      <c r="R10" s="175"/>
      <c r="S10" s="175"/>
      <c r="T10" s="175"/>
      <c r="U10" s="210">
        <f t="shared" si="3"/>
        <v>5</v>
      </c>
      <c r="V10" s="177"/>
      <c r="W10" s="166"/>
    </row>
    <row r="11" spans="1:23">
      <c r="A11" s="16">
        <v>6</v>
      </c>
      <c r="B11" s="16" t="s">
        <v>16</v>
      </c>
      <c r="C11" s="195" t="s">
        <v>17</v>
      </c>
      <c r="F11" s="171">
        <v>5</v>
      </c>
      <c r="G11" s="206">
        <f t="shared" si="0"/>
        <v>5</v>
      </c>
      <c r="H11" s="171"/>
      <c r="I11" s="171">
        <v>5</v>
      </c>
      <c r="J11" s="171"/>
      <c r="K11" s="171"/>
      <c r="L11" s="206">
        <f t="shared" si="1"/>
        <v>5</v>
      </c>
      <c r="M11" s="166"/>
      <c r="N11" s="184"/>
      <c r="O11" s="184"/>
      <c r="P11" s="157">
        <f t="shared" si="2"/>
        <v>0</v>
      </c>
      <c r="Q11" s="171">
        <v>5</v>
      </c>
      <c r="R11" s="184"/>
      <c r="S11" s="184"/>
      <c r="T11" s="184"/>
      <c r="U11" s="210">
        <f t="shared" si="3"/>
        <v>5</v>
      </c>
      <c r="V11" s="177"/>
      <c r="W11" s="166"/>
    </row>
    <row r="12" spans="1:23">
      <c r="A12" s="16">
        <v>7</v>
      </c>
      <c r="B12" s="16" t="s">
        <v>18</v>
      </c>
      <c r="C12" s="195" t="s">
        <v>19</v>
      </c>
      <c r="F12" s="251" t="s">
        <v>189</v>
      </c>
      <c r="G12" s="206" t="e">
        <f t="shared" si="0"/>
        <v>#VALUE!</v>
      </c>
      <c r="H12" s="173"/>
      <c r="I12" s="251" t="s">
        <v>189</v>
      </c>
      <c r="J12" s="173"/>
      <c r="K12" s="173"/>
      <c r="L12" s="206" t="e">
        <f t="shared" si="1"/>
        <v>#VALUE!</v>
      </c>
      <c r="M12" s="208"/>
      <c r="N12" s="183"/>
      <c r="O12" s="183"/>
      <c r="P12" s="157">
        <f t="shared" si="2"/>
        <v>0</v>
      </c>
      <c r="Q12" s="251" t="s">
        <v>189</v>
      </c>
      <c r="R12" s="168"/>
      <c r="S12" s="168"/>
      <c r="T12" s="168"/>
      <c r="U12" s="210" t="e">
        <f t="shared" si="3"/>
        <v>#VALUE!</v>
      </c>
      <c r="V12" s="177"/>
      <c r="W12" s="166"/>
    </row>
    <row r="13" spans="1:23">
      <c r="A13" s="16">
        <v>8</v>
      </c>
      <c r="B13" s="16" t="s">
        <v>20</v>
      </c>
      <c r="C13" s="195" t="s">
        <v>21</v>
      </c>
      <c r="F13" s="251" t="s">
        <v>189</v>
      </c>
      <c r="G13" s="206" t="e">
        <f t="shared" si="0"/>
        <v>#VALUE!</v>
      </c>
      <c r="H13" s="171"/>
      <c r="I13" s="251" t="s">
        <v>189</v>
      </c>
      <c r="J13" s="171"/>
      <c r="K13" s="171"/>
      <c r="L13" s="206" t="e">
        <f t="shared" si="1"/>
        <v>#VALUE!</v>
      </c>
      <c r="M13" s="168"/>
      <c r="N13" s="175"/>
      <c r="O13" s="174"/>
      <c r="P13" s="157">
        <f t="shared" si="2"/>
        <v>0</v>
      </c>
      <c r="Q13" s="251" t="s">
        <v>189</v>
      </c>
      <c r="R13" s="184"/>
      <c r="S13" s="184"/>
      <c r="T13" s="175"/>
      <c r="U13" s="210" t="e">
        <f t="shared" si="3"/>
        <v>#VALUE!</v>
      </c>
      <c r="V13" s="177"/>
      <c r="W13" s="166"/>
    </row>
    <row r="14" spans="1:23">
      <c r="A14" s="16">
        <v>9</v>
      </c>
      <c r="B14" s="16" t="s">
        <v>22</v>
      </c>
      <c r="C14" s="195" t="s">
        <v>23</v>
      </c>
      <c r="F14" s="171">
        <v>5</v>
      </c>
      <c r="G14" s="206">
        <f t="shared" si="0"/>
        <v>5</v>
      </c>
      <c r="H14" s="171"/>
      <c r="I14" s="171">
        <v>5</v>
      </c>
      <c r="J14" s="171"/>
      <c r="K14" s="171"/>
      <c r="L14" s="206">
        <f t="shared" si="1"/>
        <v>5</v>
      </c>
      <c r="M14" s="166"/>
      <c r="N14" s="184"/>
      <c r="O14" s="184"/>
      <c r="P14" s="157">
        <f t="shared" si="2"/>
        <v>0</v>
      </c>
      <c r="Q14" s="171">
        <v>5</v>
      </c>
      <c r="R14" s="184"/>
      <c r="S14" s="184"/>
      <c r="T14" s="184"/>
      <c r="U14" s="210">
        <f t="shared" si="3"/>
        <v>5</v>
      </c>
      <c r="V14" s="177"/>
      <c r="W14" s="166"/>
    </row>
    <row r="15" spans="1:23">
      <c r="A15" s="16">
        <v>10</v>
      </c>
      <c r="B15" s="16" t="s">
        <v>24</v>
      </c>
      <c r="C15" s="195" t="s">
        <v>25</v>
      </c>
      <c r="F15" s="172">
        <v>0</v>
      </c>
      <c r="G15" s="206">
        <f t="shared" si="0"/>
        <v>0</v>
      </c>
      <c r="H15" s="172"/>
      <c r="I15" s="172">
        <v>0</v>
      </c>
      <c r="J15" s="172"/>
      <c r="K15" s="172"/>
      <c r="L15" s="206">
        <f t="shared" si="1"/>
        <v>0</v>
      </c>
      <c r="M15" s="208"/>
      <c r="N15" s="183"/>
      <c r="O15" s="183"/>
      <c r="P15" s="157">
        <f t="shared" si="2"/>
        <v>0</v>
      </c>
      <c r="Q15" s="172">
        <v>0</v>
      </c>
      <c r="R15" s="175"/>
      <c r="S15" s="175"/>
      <c r="T15" s="175"/>
      <c r="U15" s="210">
        <f t="shared" si="3"/>
        <v>0</v>
      </c>
      <c r="V15" s="177"/>
      <c r="W15" s="166"/>
    </row>
    <row r="16" spans="1:23">
      <c r="A16" s="16">
        <v>11</v>
      </c>
      <c r="B16" s="16" t="s">
        <v>26</v>
      </c>
      <c r="C16" s="195" t="s">
        <v>27</v>
      </c>
      <c r="F16" s="172">
        <v>0</v>
      </c>
      <c r="G16" s="206">
        <f t="shared" si="0"/>
        <v>0</v>
      </c>
      <c r="H16" s="172"/>
      <c r="I16" s="172">
        <v>0</v>
      </c>
      <c r="J16" s="172"/>
      <c r="K16" s="172"/>
      <c r="L16" s="206">
        <f t="shared" si="1"/>
        <v>0</v>
      </c>
      <c r="M16" s="208"/>
      <c r="N16" s="183"/>
      <c r="O16" s="183"/>
      <c r="P16" s="157">
        <f t="shared" si="2"/>
        <v>0</v>
      </c>
      <c r="Q16" s="172">
        <v>0</v>
      </c>
      <c r="R16" s="175"/>
      <c r="S16" s="175"/>
      <c r="T16" s="175"/>
      <c r="U16" s="210">
        <f t="shared" si="3"/>
        <v>0</v>
      </c>
      <c r="V16" s="177"/>
      <c r="W16" s="166"/>
    </row>
    <row r="17" spans="1:23" ht="26.25" customHeight="1">
      <c r="A17" s="16">
        <v>12</v>
      </c>
      <c r="B17" s="16" t="s">
        <v>28</v>
      </c>
      <c r="C17" s="195" t="s">
        <v>29</v>
      </c>
      <c r="F17" s="171">
        <v>5</v>
      </c>
      <c r="G17" s="206">
        <f t="shared" si="0"/>
        <v>5</v>
      </c>
      <c r="H17" s="171"/>
      <c r="I17" s="171">
        <v>5</v>
      </c>
      <c r="J17" s="171"/>
      <c r="K17" s="171"/>
      <c r="L17" s="206">
        <f t="shared" si="1"/>
        <v>5</v>
      </c>
      <c r="M17" s="166"/>
      <c r="N17" s="184"/>
      <c r="O17" s="184"/>
      <c r="P17" s="157">
        <f t="shared" si="2"/>
        <v>0</v>
      </c>
      <c r="Q17" s="171">
        <v>5</v>
      </c>
      <c r="R17" s="184"/>
      <c r="S17" s="184"/>
      <c r="T17" s="184"/>
      <c r="U17" s="210">
        <f t="shared" si="3"/>
        <v>5</v>
      </c>
      <c r="V17" s="197"/>
      <c r="W17" s="166"/>
    </row>
    <row r="18" spans="1:23">
      <c r="A18" s="16">
        <v>13</v>
      </c>
      <c r="B18" s="16" t="s">
        <v>30</v>
      </c>
      <c r="C18" s="195" t="s">
        <v>31</v>
      </c>
      <c r="D18" s="202"/>
      <c r="E18" s="202"/>
      <c r="F18" s="203">
        <v>5</v>
      </c>
      <c r="G18" s="206">
        <f>D18*$D$5+E18*$E$5+F18*$F$5</f>
        <v>5</v>
      </c>
      <c r="H18" s="203"/>
      <c r="I18" s="203">
        <v>5</v>
      </c>
      <c r="J18" s="203"/>
      <c r="K18" s="203"/>
      <c r="L18" s="206">
        <f t="shared" si="1"/>
        <v>5</v>
      </c>
      <c r="M18" s="156"/>
      <c r="N18" s="204"/>
      <c r="O18" s="158"/>
      <c r="P18" s="157">
        <f>M18*$M$5+N18*$N$5+O18*$O$5</f>
        <v>0</v>
      </c>
      <c r="Q18" s="203">
        <v>5</v>
      </c>
      <c r="R18" s="193"/>
      <c r="S18" s="193"/>
      <c r="T18" s="193"/>
      <c r="U18" s="210">
        <f>Q18*$Q$5+R18*$R$5+S18*$S$5+T18*$T$5</f>
        <v>5</v>
      </c>
      <c r="V18" s="176"/>
      <c r="W18" s="166"/>
    </row>
    <row r="19" spans="1:23">
      <c r="A19" s="16">
        <v>14</v>
      </c>
      <c r="B19" s="16" t="s">
        <v>32</v>
      </c>
      <c r="C19" s="195" t="s">
        <v>33</v>
      </c>
      <c r="F19" s="172">
        <v>0</v>
      </c>
      <c r="G19" s="206">
        <f t="shared" ref="G19:G22" si="4">D19*$D$5+E19*$E$5+F19*$F$5</f>
        <v>0</v>
      </c>
      <c r="H19" s="172"/>
      <c r="I19" s="172">
        <v>0</v>
      </c>
      <c r="J19" s="172"/>
      <c r="K19" s="172"/>
      <c r="L19" s="206">
        <f t="shared" si="1"/>
        <v>0</v>
      </c>
      <c r="M19" s="208"/>
      <c r="N19" s="183"/>
      <c r="O19" s="183"/>
      <c r="P19" s="157">
        <f t="shared" ref="P19:P22" si="5">M19*$M$5+N19*$N$5+O19*$O$5</f>
        <v>0</v>
      </c>
      <c r="Q19" s="172">
        <v>0</v>
      </c>
      <c r="R19" s="175"/>
      <c r="S19" s="175"/>
      <c r="T19" s="175"/>
      <c r="U19" s="210">
        <f t="shared" ref="U19:U22" si="6">Q19*$Q$5+R19*$R$5+S19*$S$5+T19*$T$5</f>
        <v>0</v>
      </c>
      <c r="V19" s="177"/>
      <c r="W19" s="166"/>
    </row>
    <row r="20" spans="1:23">
      <c r="A20" s="16">
        <v>15</v>
      </c>
      <c r="B20" s="16" t="s">
        <v>34</v>
      </c>
      <c r="C20" s="195" t="s">
        <v>35</v>
      </c>
      <c r="F20" s="172">
        <v>0</v>
      </c>
      <c r="G20" s="206">
        <f t="shared" si="4"/>
        <v>0</v>
      </c>
      <c r="H20" s="172"/>
      <c r="I20" s="172">
        <v>0</v>
      </c>
      <c r="J20" s="172"/>
      <c r="K20" s="172"/>
      <c r="L20" s="206">
        <f t="shared" si="1"/>
        <v>0</v>
      </c>
      <c r="M20" s="208"/>
      <c r="N20" s="183"/>
      <c r="O20" s="183"/>
      <c r="P20" s="157">
        <f t="shared" si="5"/>
        <v>0</v>
      </c>
      <c r="Q20" s="172">
        <v>0</v>
      </c>
      <c r="R20" s="175"/>
      <c r="S20" s="175"/>
      <c r="T20" s="175"/>
      <c r="U20" s="210">
        <f t="shared" si="6"/>
        <v>0</v>
      </c>
      <c r="V20" s="177"/>
      <c r="W20" s="166"/>
    </row>
    <row r="21" spans="1:23">
      <c r="A21" s="16">
        <v>16</v>
      </c>
      <c r="B21" s="16" t="s">
        <v>36</v>
      </c>
      <c r="C21" s="195" t="s">
        <v>37</v>
      </c>
      <c r="F21" s="171">
        <v>5</v>
      </c>
      <c r="G21" s="206">
        <f t="shared" si="4"/>
        <v>5</v>
      </c>
      <c r="H21" s="171"/>
      <c r="I21" s="171">
        <v>5</v>
      </c>
      <c r="J21" s="171"/>
      <c r="K21" s="171"/>
      <c r="L21" s="206">
        <f t="shared" si="1"/>
        <v>5</v>
      </c>
      <c r="M21" s="166"/>
      <c r="N21" s="184"/>
      <c r="O21" s="184"/>
      <c r="P21" s="157">
        <f t="shared" si="5"/>
        <v>0</v>
      </c>
      <c r="Q21" s="171">
        <v>5</v>
      </c>
      <c r="R21" s="184"/>
      <c r="S21" s="184"/>
      <c r="T21" s="184"/>
      <c r="U21" s="210">
        <f t="shared" si="6"/>
        <v>5</v>
      </c>
      <c r="V21" s="177"/>
      <c r="W21" s="166"/>
    </row>
    <row r="22" spans="1:23">
      <c r="A22" s="16">
        <v>17</v>
      </c>
      <c r="B22" s="16" t="s">
        <v>38</v>
      </c>
      <c r="C22" s="195" t="s">
        <v>39</v>
      </c>
      <c r="F22" s="172">
        <v>0</v>
      </c>
      <c r="G22" s="206">
        <f t="shared" si="4"/>
        <v>0</v>
      </c>
      <c r="H22" s="172"/>
      <c r="I22" s="172">
        <v>0</v>
      </c>
      <c r="J22" s="172"/>
      <c r="K22" s="172"/>
      <c r="L22" s="206">
        <f t="shared" si="1"/>
        <v>0</v>
      </c>
      <c r="M22" s="208"/>
      <c r="N22" s="183"/>
      <c r="O22" s="183"/>
      <c r="P22" s="157">
        <f t="shared" si="5"/>
        <v>0</v>
      </c>
      <c r="Q22" s="172">
        <v>0</v>
      </c>
      <c r="R22" s="175"/>
      <c r="S22" s="175"/>
      <c r="T22" s="175"/>
      <c r="U22" s="210">
        <f t="shared" si="6"/>
        <v>0</v>
      </c>
      <c r="V22" s="177"/>
      <c r="W22" s="166"/>
    </row>
    <row r="23" spans="1:23">
      <c r="F23" s="171"/>
      <c r="G23" s="171"/>
      <c r="H23" s="171"/>
      <c r="I23" s="171"/>
      <c r="J23" s="171"/>
      <c r="K23" s="171"/>
      <c r="L23" s="171"/>
      <c r="M23" s="168"/>
      <c r="N23" s="175"/>
      <c r="O23" s="174"/>
      <c r="P23" s="168"/>
      <c r="Q23" s="168"/>
      <c r="R23" s="184"/>
      <c r="S23" s="184"/>
      <c r="T23" s="175"/>
      <c r="U23" s="168"/>
      <c r="V23" s="177"/>
      <c r="W23" s="166"/>
    </row>
    <row r="24" spans="1:23">
      <c r="F24" s="171"/>
      <c r="G24" s="171"/>
      <c r="H24" s="171"/>
      <c r="I24" s="171"/>
      <c r="J24" s="171"/>
      <c r="K24" s="171"/>
      <c r="L24" s="171"/>
      <c r="M24" s="168"/>
      <c r="N24" s="175"/>
      <c r="O24" s="174"/>
      <c r="P24" s="168"/>
      <c r="Q24" s="168"/>
      <c r="R24" s="184"/>
      <c r="S24" s="184"/>
      <c r="T24" s="175"/>
      <c r="U24" s="168"/>
      <c r="V24" s="177"/>
      <c r="W24" s="166"/>
    </row>
    <row r="25" spans="1:23">
      <c r="F25" s="171"/>
      <c r="G25" s="171"/>
      <c r="H25" s="171"/>
      <c r="I25" s="171"/>
      <c r="J25" s="171"/>
      <c r="K25" s="171"/>
      <c r="L25" s="171"/>
      <c r="M25" s="166"/>
      <c r="N25" s="184"/>
      <c r="O25" s="184"/>
      <c r="P25" s="184"/>
      <c r="Q25" s="184"/>
      <c r="R25" s="184"/>
      <c r="S25" s="184"/>
      <c r="T25" s="184"/>
      <c r="U25" s="168"/>
      <c r="V25" s="177"/>
      <c r="W25" s="166"/>
    </row>
    <row r="26" spans="1:23">
      <c r="F26" s="171"/>
      <c r="G26" s="171"/>
      <c r="H26" s="171"/>
      <c r="I26" s="171"/>
      <c r="J26" s="171"/>
      <c r="K26" s="171"/>
      <c r="L26" s="171"/>
      <c r="M26" s="166"/>
      <c r="N26" s="184"/>
      <c r="O26" s="184"/>
      <c r="P26" s="184"/>
      <c r="Q26" s="184"/>
      <c r="R26" s="184"/>
      <c r="S26" s="184"/>
      <c r="T26" s="184"/>
      <c r="U26" s="184"/>
      <c r="V26" s="177"/>
      <c r="W26" s="166"/>
    </row>
    <row r="27" spans="1:23" ht="17.25" customHeight="1">
      <c r="F27" s="171"/>
      <c r="G27" s="171"/>
      <c r="H27" s="171"/>
      <c r="I27" s="171"/>
      <c r="J27" s="171"/>
      <c r="K27" s="171"/>
      <c r="L27" s="171"/>
      <c r="M27" s="166"/>
      <c r="N27" s="185"/>
      <c r="O27" s="185"/>
      <c r="P27" s="185"/>
      <c r="Q27" s="185"/>
      <c r="R27" s="185"/>
      <c r="S27" s="185"/>
      <c r="T27" s="197"/>
      <c r="U27" s="199"/>
      <c r="V27" s="197"/>
      <c r="W27" s="166"/>
    </row>
    <row r="28" spans="1:23">
      <c r="D28" s="168"/>
      <c r="E28" s="248"/>
      <c r="F28" s="171"/>
      <c r="G28" s="171"/>
      <c r="H28" s="171"/>
      <c r="I28" s="171"/>
      <c r="J28" s="171"/>
      <c r="K28" s="171"/>
      <c r="L28" s="171"/>
      <c r="M28" s="178"/>
      <c r="N28" s="175"/>
      <c r="O28" s="175"/>
      <c r="P28" s="183"/>
      <c r="Q28" s="178"/>
      <c r="R28" s="178"/>
      <c r="S28" s="178"/>
      <c r="T28" s="178"/>
      <c r="U28" s="178"/>
      <c r="V28" s="176"/>
      <c r="W28" s="166"/>
    </row>
    <row r="29" spans="1:23">
      <c r="D29" s="168"/>
      <c r="E29" s="248"/>
      <c r="F29" s="171"/>
      <c r="G29" s="171"/>
      <c r="H29" s="171"/>
      <c r="I29" s="171"/>
      <c r="J29" s="171"/>
      <c r="K29" s="171"/>
      <c r="L29" s="171"/>
      <c r="M29" s="178"/>
      <c r="N29" s="168"/>
      <c r="O29" s="168"/>
      <c r="P29" s="175"/>
      <c r="Q29" s="175"/>
      <c r="R29" s="175"/>
      <c r="S29" s="175"/>
      <c r="T29" s="175"/>
      <c r="U29" s="175"/>
      <c r="V29" s="177"/>
      <c r="W29" s="166"/>
    </row>
    <row r="30" spans="1:23">
      <c r="D30" s="168"/>
      <c r="E30" s="248"/>
      <c r="F30" s="171"/>
      <c r="G30" s="171"/>
      <c r="H30" s="171"/>
      <c r="I30" s="171"/>
      <c r="J30" s="171"/>
      <c r="K30" s="171"/>
      <c r="L30" s="171"/>
      <c r="M30" s="178"/>
      <c r="N30" s="168"/>
      <c r="O30" s="168"/>
      <c r="P30" s="168"/>
      <c r="Q30" s="168"/>
      <c r="R30" s="168"/>
      <c r="S30" s="168"/>
      <c r="T30" s="168"/>
      <c r="U30" s="168"/>
      <c r="V30" s="177"/>
      <c r="W30" s="166"/>
    </row>
    <row r="31" spans="1:23">
      <c r="D31" s="168"/>
      <c r="E31" s="249"/>
      <c r="F31" s="171"/>
      <c r="G31" s="171"/>
      <c r="H31" s="171"/>
      <c r="I31" s="171"/>
      <c r="J31" s="171"/>
      <c r="K31" s="171"/>
      <c r="L31" s="171"/>
      <c r="M31" s="166"/>
      <c r="N31" s="175"/>
      <c r="O31" s="174"/>
      <c r="P31" s="168"/>
      <c r="Q31" s="168"/>
      <c r="R31" s="184"/>
      <c r="S31" s="184"/>
      <c r="T31" s="175"/>
      <c r="U31" s="168"/>
      <c r="V31" s="177"/>
      <c r="W31" s="166"/>
    </row>
    <row r="32" spans="1:23">
      <c r="D32" s="168"/>
      <c r="E32" s="248"/>
      <c r="F32" s="171"/>
      <c r="G32" s="171"/>
      <c r="H32" s="171"/>
      <c r="I32" s="171"/>
      <c r="J32" s="171"/>
      <c r="K32" s="171"/>
      <c r="L32" s="171"/>
      <c r="M32" s="166"/>
      <c r="N32" s="175"/>
      <c r="O32" s="174"/>
      <c r="P32" s="168"/>
      <c r="Q32" s="168"/>
      <c r="R32" s="184"/>
      <c r="S32" s="184"/>
      <c r="T32" s="175"/>
      <c r="U32" s="168"/>
      <c r="V32" s="177"/>
      <c r="W32" s="166"/>
    </row>
    <row r="33" spans="4:23">
      <c r="D33" s="168"/>
      <c r="E33" s="248"/>
      <c r="F33" s="171"/>
      <c r="G33" s="171"/>
      <c r="H33" s="171"/>
      <c r="I33" s="171"/>
      <c r="J33" s="171"/>
      <c r="K33" s="171"/>
      <c r="L33" s="171"/>
      <c r="M33" s="168"/>
      <c r="N33" s="175"/>
      <c r="O33" s="174"/>
      <c r="P33" s="168"/>
      <c r="Q33" s="168"/>
      <c r="R33" s="184"/>
      <c r="S33" s="184"/>
      <c r="T33" s="175"/>
      <c r="U33" s="168"/>
      <c r="V33" s="177"/>
      <c r="W33" s="166"/>
    </row>
    <row r="34" spans="4:23">
      <c r="D34" s="242"/>
      <c r="E34" s="249"/>
      <c r="F34" s="171"/>
      <c r="G34" s="171"/>
      <c r="H34" s="171"/>
      <c r="I34" s="171"/>
      <c r="J34" s="171"/>
      <c r="K34" s="171"/>
      <c r="L34" s="171"/>
      <c r="M34" s="166"/>
      <c r="N34" s="184"/>
      <c r="O34" s="184"/>
      <c r="P34" s="184"/>
      <c r="Q34" s="184"/>
      <c r="R34" s="184"/>
      <c r="S34" s="184"/>
      <c r="T34" s="184"/>
      <c r="U34" s="168"/>
      <c r="V34" s="177"/>
      <c r="W34" s="166"/>
    </row>
    <row r="35" spans="4:23">
      <c r="F35" s="171"/>
      <c r="G35" s="171"/>
      <c r="H35" s="171"/>
      <c r="I35" s="171"/>
      <c r="J35" s="171"/>
      <c r="K35" s="171"/>
      <c r="L35" s="171"/>
      <c r="M35" s="166"/>
      <c r="N35" s="184"/>
      <c r="O35" s="184"/>
      <c r="P35" s="184"/>
      <c r="Q35" s="184"/>
      <c r="R35" s="184"/>
      <c r="S35" s="184"/>
      <c r="T35" s="184"/>
      <c r="U35" s="184"/>
      <c r="V35" s="177"/>
      <c r="W35" s="166"/>
    </row>
    <row r="36" spans="4:23" ht="32.25" customHeight="1">
      <c r="F36" s="171"/>
      <c r="G36" s="171"/>
      <c r="H36" s="171"/>
      <c r="I36" s="171"/>
      <c r="J36" s="171"/>
      <c r="K36" s="171"/>
      <c r="L36" s="171"/>
      <c r="M36" s="166"/>
      <c r="N36" s="185"/>
      <c r="O36" s="185"/>
      <c r="P36" s="185"/>
      <c r="Q36" s="185"/>
      <c r="R36" s="185"/>
      <c r="S36" s="185"/>
      <c r="T36" s="197"/>
      <c r="U36" s="199"/>
      <c r="V36" s="197"/>
      <c r="W36" s="166"/>
    </row>
    <row r="37" spans="4:23">
      <c r="F37" s="171"/>
      <c r="G37" s="171"/>
      <c r="H37" s="171"/>
      <c r="I37" s="171"/>
      <c r="J37" s="171"/>
      <c r="K37" s="171"/>
      <c r="L37" s="171"/>
      <c r="M37" s="178"/>
      <c r="N37" s="175"/>
      <c r="O37" s="175"/>
      <c r="P37" s="183"/>
      <c r="Q37" s="178"/>
      <c r="R37" s="178"/>
      <c r="S37" s="178"/>
      <c r="T37" s="178"/>
      <c r="U37" s="178"/>
      <c r="V37" s="176"/>
      <c r="W37" s="166"/>
    </row>
    <row r="38" spans="4:23">
      <c r="F38" s="171"/>
      <c r="G38" s="171"/>
      <c r="H38" s="171"/>
      <c r="I38" s="171"/>
      <c r="J38" s="171"/>
      <c r="K38" s="171"/>
      <c r="L38" s="171"/>
      <c r="M38" s="178"/>
      <c r="N38" s="168"/>
      <c r="O38" s="168"/>
      <c r="P38" s="175"/>
      <c r="Q38" s="175"/>
      <c r="R38" s="175"/>
      <c r="S38" s="175"/>
      <c r="T38" s="175"/>
      <c r="U38" s="175"/>
      <c r="V38" s="177"/>
      <c r="W38" s="166"/>
    </row>
    <row r="39" spans="4:23">
      <c r="F39" s="171"/>
      <c r="G39" s="171"/>
      <c r="H39" s="171"/>
      <c r="I39" s="171"/>
      <c r="J39" s="171"/>
      <c r="K39" s="171"/>
      <c r="L39" s="171"/>
      <c r="M39" s="178"/>
      <c r="N39" s="168"/>
      <c r="O39" s="168"/>
      <c r="P39" s="168"/>
      <c r="Q39" s="168"/>
      <c r="R39" s="168"/>
      <c r="S39" s="168"/>
      <c r="T39" s="168"/>
      <c r="U39" s="168"/>
      <c r="V39" s="177"/>
      <c r="W39" s="166"/>
    </row>
    <row r="40" spans="4:23" ht="36" customHeight="1">
      <c r="F40" s="171"/>
      <c r="G40" s="173"/>
      <c r="H40" s="171"/>
      <c r="I40" s="171"/>
      <c r="J40" s="171"/>
      <c r="K40" s="171"/>
      <c r="L40" s="171"/>
      <c r="M40" s="168"/>
      <c r="N40" s="175"/>
      <c r="O40" s="174"/>
      <c r="P40" s="168"/>
      <c r="Q40" s="168"/>
      <c r="R40" s="184"/>
      <c r="S40" s="184"/>
      <c r="T40" s="175"/>
      <c r="U40" s="168"/>
      <c r="V40" s="177"/>
      <c r="W40" s="166"/>
    </row>
    <row r="41" spans="4:23" ht="39.75" customHeight="1">
      <c r="F41" s="171"/>
      <c r="G41" s="171"/>
      <c r="H41" s="171"/>
      <c r="I41" s="171"/>
      <c r="J41" s="171"/>
      <c r="K41" s="171"/>
      <c r="L41" s="171"/>
      <c r="M41" s="180"/>
      <c r="N41" s="175"/>
      <c r="O41" s="174"/>
      <c r="P41" s="168"/>
      <c r="Q41" s="168"/>
      <c r="R41" s="184"/>
      <c r="S41" s="184"/>
      <c r="T41" s="175"/>
      <c r="U41" s="168"/>
      <c r="V41" s="177"/>
      <c r="W41" s="180"/>
    </row>
    <row r="42" spans="4:23" ht="67.5" customHeight="1">
      <c r="F42" s="171"/>
      <c r="G42" s="171"/>
      <c r="H42" s="171"/>
      <c r="I42" s="171"/>
      <c r="J42" s="171"/>
      <c r="K42" s="171"/>
      <c r="L42" s="171"/>
      <c r="M42" s="168"/>
      <c r="N42" s="175"/>
      <c r="O42" s="174"/>
      <c r="P42" s="168"/>
      <c r="Q42" s="168"/>
      <c r="R42" s="184"/>
      <c r="S42" s="184"/>
      <c r="T42" s="175"/>
      <c r="U42" s="168"/>
      <c r="V42" s="177"/>
      <c r="W42" s="180"/>
    </row>
    <row r="43" spans="4:23">
      <c r="F43" s="171"/>
      <c r="G43" s="171"/>
      <c r="H43" s="171"/>
      <c r="I43" s="171"/>
      <c r="J43" s="171"/>
      <c r="K43" s="171"/>
      <c r="L43" s="171"/>
      <c r="M43" s="166"/>
      <c r="N43" s="175"/>
      <c r="O43" s="174"/>
      <c r="P43" s="168"/>
      <c r="Q43" s="168"/>
      <c r="R43" s="184"/>
      <c r="S43" s="184"/>
      <c r="T43" s="175"/>
      <c r="U43" s="168"/>
      <c r="V43" s="177"/>
      <c r="W43" s="166"/>
    </row>
    <row r="44" spans="4:23">
      <c r="F44" s="171"/>
      <c r="G44" s="171"/>
      <c r="H44" s="171"/>
      <c r="I44" s="171"/>
      <c r="J44" s="171"/>
      <c r="K44" s="171"/>
      <c r="L44" s="171"/>
      <c r="M44" s="166"/>
      <c r="N44" s="168"/>
      <c r="O44" s="168"/>
      <c r="P44" s="168"/>
      <c r="Q44" s="168"/>
      <c r="R44" s="168"/>
      <c r="S44" s="168"/>
      <c r="T44" s="168"/>
      <c r="U44" s="168"/>
      <c r="V44" s="177"/>
      <c r="W44" s="166"/>
    </row>
    <row r="45" spans="4:23">
      <c r="F45" s="171"/>
      <c r="G45" s="171"/>
      <c r="H45" s="171"/>
      <c r="I45" s="171"/>
      <c r="J45" s="171"/>
      <c r="K45" s="171"/>
      <c r="L45" s="171"/>
      <c r="M45" s="180"/>
      <c r="N45" s="200"/>
      <c r="O45" s="200"/>
      <c r="P45" s="200"/>
      <c r="Q45" s="200"/>
      <c r="R45" s="200"/>
      <c r="S45" s="200"/>
      <c r="T45" s="200"/>
      <c r="U45" s="200"/>
      <c r="V45" s="180"/>
      <c r="W45" s="180"/>
    </row>
    <row r="46" spans="4:23">
      <c r="F46" s="171"/>
      <c r="G46" s="171"/>
      <c r="H46" s="171"/>
      <c r="I46" s="171"/>
      <c r="J46" s="171"/>
      <c r="K46" s="171"/>
      <c r="L46" s="171"/>
      <c r="M46" s="180"/>
      <c r="N46" s="200"/>
      <c r="O46" s="200"/>
      <c r="P46" s="200"/>
      <c r="Q46" s="200"/>
      <c r="R46" s="200"/>
      <c r="S46" s="200"/>
      <c r="T46" s="200"/>
      <c r="U46" s="200"/>
      <c r="V46" s="180"/>
      <c r="W46" s="180"/>
    </row>
  </sheetData>
  <autoFilter ref="A1:U22" xr:uid="{4A635E8C-6FA3-4FE4-A90B-28B053858A85}">
    <filterColumn colId="3" showButton="0"/>
    <filterColumn colId="4" showButton="0"/>
    <filterColumn colId="7" showButton="0"/>
    <filterColumn colId="8" showButton="0"/>
    <filterColumn colId="9" showButton="0"/>
    <filterColumn colId="12" showButton="0"/>
    <filterColumn colId="13" showButton="0"/>
    <filterColumn colId="16" showButton="0"/>
    <filterColumn colId="17" showButton="0"/>
    <filterColumn colId="18" showButton="0"/>
  </autoFilter>
  <mergeCells count="4">
    <mergeCell ref="D1:F1"/>
    <mergeCell ref="H1:K1"/>
    <mergeCell ref="M1:O1"/>
    <mergeCell ref="Q1:T1"/>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35E8C-6FA3-4FE4-A90B-28B053858A85}">
  <sheetPr>
    <tabColor theme="8" tint="0.79998168889431442"/>
  </sheetPr>
  <dimension ref="A1:W46"/>
  <sheetViews>
    <sheetView topLeftCell="A4" zoomScale="85" zoomScaleNormal="85" workbookViewId="0">
      <pane xSplit="3" ySplit="2" topLeftCell="N6" activePane="bottomRight" state="frozen"/>
      <selection activeCell="J17" sqref="J17"/>
      <selection pane="topRight" activeCell="J17" sqref="J17"/>
      <selection pane="bottomLeft" activeCell="J17" sqref="J17"/>
      <selection pane="bottomRight" activeCell="S14" sqref="S14"/>
    </sheetView>
  </sheetViews>
  <sheetFormatPr defaultRowHeight="15"/>
  <cols>
    <col min="1" max="1" width="9.140625" style="2"/>
    <col min="2" max="2" width="13.5703125" style="2" customWidth="1"/>
    <col min="3" max="3" width="45.85546875" style="2" hidden="1" customWidth="1"/>
    <col min="4" max="4" width="30.7109375" style="2" customWidth="1"/>
    <col min="5" max="5" width="25.7109375" style="2" customWidth="1"/>
    <col min="6" max="6" width="21.28515625" style="162" customWidth="1"/>
    <col min="7" max="7" width="27.85546875" style="162" customWidth="1"/>
    <col min="8" max="11" width="20.28515625" style="162" customWidth="1"/>
    <col min="12" max="12" width="24.42578125" style="162" customWidth="1"/>
    <col min="13" max="13" width="20.140625" style="2" customWidth="1"/>
    <col min="14" max="16" width="20.140625" style="164" customWidth="1"/>
    <col min="17" max="17" width="14.7109375" style="164" customWidth="1"/>
    <col min="18" max="18" width="19" style="164" customWidth="1"/>
    <col min="19" max="19" width="26.7109375" style="164" customWidth="1"/>
    <col min="20" max="20" width="17" style="164" customWidth="1"/>
    <col min="21" max="21" width="20.140625" style="164" customWidth="1"/>
    <col min="22" max="22" width="10.85546875" style="2" customWidth="1"/>
    <col min="23" max="23" width="25.42578125" style="2" customWidth="1"/>
    <col min="24" max="16384" width="9.140625" style="2"/>
  </cols>
  <sheetData>
    <row r="1" spans="1:23" ht="15" customHeight="1">
      <c r="D1" s="320" t="s">
        <v>122</v>
      </c>
      <c r="E1" s="320"/>
      <c r="F1" s="320"/>
      <c r="G1" s="186">
        <f>ABET!F23/ABET!L23</f>
        <v>0.2</v>
      </c>
      <c r="H1" s="321" t="s">
        <v>123</v>
      </c>
      <c r="I1" s="321"/>
      <c r="J1" s="321"/>
      <c r="K1" s="321"/>
      <c r="L1" s="187">
        <f>ABET!G23/ABET!L23</f>
        <v>0.4</v>
      </c>
      <c r="M1" s="322" t="s">
        <v>124</v>
      </c>
      <c r="N1" s="322"/>
      <c r="O1" s="322"/>
      <c r="P1" s="221">
        <f>ABET!J23/ABET!L23</f>
        <v>0</v>
      </c>
      <c r="Q1" s="323" t="s">
        <v>125</v>
      </c>
      <c r="R1" s="323"/>
      <c r="S1" s="323"/>
      <c r="T1" s="323"/>
      <c r="U1" s="220">
        <f>ABET!K23/ABET!L23</f>
        <v>0.4</v>
      </c>
    </row>
    <row r="2" spans="1:23">
      <c r="D2" s="181">
        <f>D5*G1</f>
        <v>0.1</v>
      </c>
      <c r="E2" s="181">
        <f>G1*E5</f>
        <v>0.1</v>
      </c>
      <c r="F2" s="181">
        <f>F5*G1</f>
        <v>0</v>
      </c>
      <c r="H2" s="182">
        <f>H5*L1</f>
        <v>0</v>
      </c>
      <c r="I2" s="182">
        <f>I5*L1</f>
        <v>0</v>
      </c>
      <c r="J2" s="182">
        <f>J5*L1</f>
        <v>0</v>
      </c>
      <c r="K2" s="182">
        <f>L1*K5</f>
        <v>0.4</v>
      </c>
      <c r="M2" s="164"/>
      <c r="N2" s="181">
        <v>0</v>
      </c>
      <c r="O2" s="181">
        <v>0</v>
      </c>
      <c r="Q2" s="182">
        <f>Q5*U1</f>
        <v>0</v>
      </c>
      <c r="S2" s="226">
        <f>S5*U1</f>
        <v>0.2</v>
      </c>
      <c r="T2" s="219"/>
    </row>
    <row r="3" spans="1:23" s="188" customFormat="1" ht="25.5">
      <c r="D3" s="165"/>
      <c r="E3" s="167"/>
      <c r="F3" s="224"/>
      <c r="G3" s="189"/>
      <c r="H3" s="157" t="s">
        <v>145</v>
      </c>
      <c r="I3" s="157" t="s">
        <v>139</v>
      </c>
      <c r="J3" s="224" t="s">
        <v>142</v>
      </c>
      <c r="K3" s="223" t="s">
        <v>144</v>
      </c>
      <c r="L3" s="189"/>
      <c r="M3" s="168"/>
      <c r="N3" s="167" t="s">
        <v>140</v>
      </c>
      <c r="O3" s="165" t="s">
        <v>148</v>
      </c>
      <c r="S3" s="223"/>
    </row>
    <row r="4" spans="1:23" s="170" customFormat="1" ht="140.25">
      <c r="D4" s="190" t="s">
        <v>128</v>
      </c>
      <c r="E4" s="190" t="s">
        <v>126</v>
      </c>
      <c r="F4" s="190" t="s">
        <v>136</v>
      </c>
      <c r="G4" s="191" t="s">
        <v>151</v>
      </c>
      <c r="H4" s="190" t="s">
        <v>129</v>
      </c>
      <c r="I4" s="190" t="s">
        <v>130</v>
      </c>
      <c r="J4" s="190" t="s">
        <v>131</v>
      </c>
      <c r="K4" s="190" t="s">
        <v>187</v>
      </c>
      <c r="L4" s="191" t="s">
        <v>152</v>
      </c>
      <c r="M4" s="190" t="s">
        <v>137</v>
      </c>
      <c r="N4" s="190" t="s">
        <v>138</v>
      </c>
      <c r="O4" s="190" t="s">
        <v>119</v>
      </c>
      <c r="P4" s="191" t="s">
        <v>154</v>
      </c>
      <c r="Q4" s="190" t="s">
        <v>127</v>
      </c>
      <c r="R4" s="190" t="s">
        <v>133</v>
      </c>
      <c r="S4" s="190" t="s">
        <v>185</v>
      </c>
      <c r="T4" s="190" t="s">
        <v>135</v>
      </c>
      <c r="U4" s="191" t="s">
        <v>153</v>
      </c>
    </row>
    <row r="5" spans="1:23" s="170" customFormat="1">
      <c r="A5" s="169" t="s">
        <v>0</v>
      </c>
      <c r="B5" s="169" t="s">
        <v>1</v>
      </c>
      <c r="C5" s="169" t="s">
        <v>2</v>
      </c>
      <c r="D5" s="155">
        <v>0.5</v>
      </c>
      <c r="E5" s="155">
        <v>0.5</v>
      </c>
      <c r="F5" s="155">
        <v>0</v>
      </c>
      <c r="G5" s="205"/>
      <c r="H5" s="163">
        <v>0</v>
      </c>
      <c r="I5" s="163">
        <v>0</v>
      </c>
      <c r="J5" s="155">
        <v>0</v>
      </c>
      <c r="K5" s="155">
        <v>1</v>
      </c>
      <c r="L5" s="205"/>
      <c r="M5" s="155">
        <v>0</v>
      </c>
      <c r="N5" s="155">
        <v>0</v>
      </c>
      <c r="O5" s="155">
        <v>0</v>
      </c>
      <c r="P5" s="209"/>
      <c r="Q5" s="225">
        <v>0</v>
      </c>
      <c r="R5" s="211">
        <v>0</v>
      </c>
      <c r="S5" s="155">
        <v>0.5</v>
      </c>
      <c r="T5" s="155">
        <v>0.5</v>
      </c>
      <c r="U5" s="209"/>
    </row>
    <row r="6" spans="1:23" s="202" customFormat="1" ht="12.75">
      <c r="A6" s="201">
        <v>1</v>
      </c>
      <c r="B6" s="201" t="s">
        <v>6</v>
      </c>
      <c r="C6" s="192" t="s">
        <v>7</v>
      </c>
      <c r="D6" s="202">
        <v>4</v>
      </c>
      <c r="E6" s="202">
        <v>4</v>
      </c>
      <c r="F6" s="203"/>
      <c r="G6" s="206">
        <f>D6*$D$5+E6*$E$5+F6*$F$5</f>
        <v>4</v>
      </c>
      <c r="H6" s="203"/>
      <c r="I6" s="203"/>
      <c r="J6" s="203"/>
      <c r="K6" s="203">
        <v>4</v>
      </c>
      <c r="L6" s="206">
        <f>H6*$H$5+I6*$I$5+J6*$J$5+K6*$K$5</f>
        <v>4</v>
      </c>
      <c r="M6" s="156"/>
      <c r="N6" s="204"/>
      <c r="O6" s="158"/>
      <c r="P6" s="157">
        <f>M6*$M$5+N6*$N$5+O6*$O$5</f>
        <v>0</v>
      </c>
      <c r="Q6" s="193"/>
      <c r="R6" s="193"/>
      <c r="S6" s="193">
        <v>4</v>
      </c>
      <c r="T6" s="193">
        <v>4</v>
      </c>
      <c r="U6" s="210">
        <f>Q6*$Q$5+R6*$R$5+S6*$S$5+T6*$T$5</f>
        <v>4</v>
      </c>
      <c r="V6" s="194"/>
      <c r="W6" s="156"/>
    </row>
    <row r="7" spans="1:23">
      <c r="A7" s="16">
        <v>2</v>
      </c>
      <c r="B7" s="16" t="s">
        <v>8</v>
      </c>
      <c r="C7" s="195" t="s">
        <v>9</v>
      </c>
      <c r="D7" s="2">
        <v>5</v>
      </c>
      <c r="E7" s="2">
        <v>5</v>
      </c>
      <c r="F7" s="171"/>
      <c r="G7" s="206">
        <f t="shared" ref="G7:G14" si="0">D7*$D$5+E7*$E$5+F7*$F$5</f>
        <v>5</v>
      </c>
      <c r="H7" s="171"/>
      <c r="I7" s="171"/>
      <c r="J7" s="171"/>
      <c r="K7" s="171">
        <v>5</v>
      </c>
      <c r="L7" s="206">
        <f t="shared" ref="L7:L22" si="1">H7*$H$5+I7*$I$5+J7*$J$5+K7*$K$5</f>
        <v>5</v>
      </c>
      <c r="M7" s="166"/>
      <c r="N7" s="184"/>
      <c r="O7" s="184"/>
      <c r="P7" s="157">
        <f t="shared" ref="P7:P14" si="2">M7*$M$5+N7*$N$5+O7*$O$5</f>
        <v>0</v>
      </c>
      <c r="Q7" s="184"/>
      <c r="R7" s="184"/>
      <c r="S7" s="184">
        <v>5</v>
      </c>
      <c r="T7" s="184">
        <v>5</v>
      </c>
      <c r="U7" s="210">
        <f t="shared" ref="U7:U14" si="3">Q7*$Q$5+R7*$R$5+S7*$S$5+T7*$T$5</f>
        <v>5</v>
      </c>
      <c r="V7" s="196"/>
      <c r="W7" s="166"/>
    </row>
    <row r="8" spans="1:23">
      <c r="A8" s="16">
        <v>3</v>
      </c>
      <c r="B8" s="16" t="s">
        <v>10</v>
      </c>
      <c r="C8" s="195" t="s">
        <v>11</v>
      </c>
      <c r="D8" s="2">
        <v>5</v>
      </c>
      <c r="E8" s="2">
        <v>5</v>
      </c>
      <c r="F8" s="171"/>
      <c r="G8" s="206">
        <f t="shared" ref="G8" si="4">D8*$D$5+E8*$E$5+F8*$F$5</f>
        <v>5</v>
      </c>
      <c r="H8" s="171"/>
      <c r="I8" s="171"/>
      <c r="J8" s="171"/>
      <c r="K8" s="171">
        <v>5</v>
      </c>
      <c r="L8" s="206">
        <f t="shared" si="1"/>
        <v>5</v>
      </c>
      <c r="M8" s="166"/>
      <c r="N8" s="184"/>
      <c r="O8" s="184"/>
      <c r="P8" s="157">
        <f t="shared" ref="P8" si="5">M8*$M$5+N8*$N$5+O8*$O$5</f>
        <v>0</v>
      </c>
      <c r="Q8" s="184"/>
      <c r="R8" s="184"/>
      <c r="S8" s="184">
        <v>5</v>
      </c>
      <c r="T8" s="184">
        <v>5</v>
      </c>
      <c r="U8" s="210">
        <f t="shared" ref="U8" si="6">Q8*$Q$5+R8*$R$5+S8*$S$5+T8*$T$5</f>
        <v>5</v>
      </c>
      <c r="V8" s="198"/>
      <c r="W8" s="166"/>
    </row>
    <row r="9" spans="1:23">
      <c r="A9" s="16">
        <v>4</v>
      </c>
      <c r="B9" s="16" t="s">
        <v>12</v>
      </c>
      <c r="C9" s="195" t="s">
        <v>13</v>
      </c>
      <c r="D9" s="2">
        <v>5</v>
      </c>
      <c r="E9" s="2">
        <v>5</v>
      </c>
      <c r="F9" s="171"/>
      <c r="G9" s="206">
        <f t="shared" ref="G9" si="7">D9*$D$5+E9*$E$5+F9*$F$5</f>
        <v>5</v>
      </c>
      <c r="H9" s="171"/>
      <c r="I9" s="171"/>
      <c r="J9" s="171"/>
      <c r="K9" s="171">
        <v>5</v>
      </c>
      <c r="L9" s="206">
        <f t="shared" si="1"/>
        <v>5</v>
      </c>
      <c r="M9" s="166"/>
      <c r="N9" s="184"/>
      <c r="O9" s="184"/>
      <c r="P9" s="157">
        <f t="shared" ref="P9" si="8">M9*$M$5+N9*$N$5+O9*$O$5</f>
        <v>0</v>
      </c>
      <c r="Q9" s="184"/>
      <c r="R9" s="184"/>
      <c r="S9" s="184">
        <v>5</v>
      </c>
      <c r="T9" s="184">
        <v>5</v>
      </c>
      <c r="U9" s="210">
        <f t="shared" ref="U9" si="9">Q9*$Q$5+R9*$R$5+S9*$S$5+T9*$T$5</f>
        <v>5</v>
      </c>
      <c r="V9" s="176"/>
      <c r="W9" s="166"/>
    </row>
    <row r="10" spans="1:23">
      <c r="A10" s="16">
        <v>5</v>
      </c>
      <c r="B10" s="16" t="s">
        <v>14</v>
      </c>
      <c r="C10" s="195" t="s">
        <v>15</v>
      </c>
      <c r="D10" s="2">
        <v>0</v>
      </c>
      <c r="E10" s="2">
        <v>0</v>
      </c>
      <c r="F10" s="172"/>
      <c r="G10" s="206">
        <f t="shared" si="0"/>
        <v>0</v>
      </c>
      <c r="H10" s="172"/>
      <c r="I10" s="172"/>
      <c r="J10" s="172"/>
      <c r="K10" s="172">
        <v>0</v>
      </c>
      <c r="L10" s="206">
        <f t="shared" si="1"/>
        <v>0</v>
      </c>
      <c r="M10" s="208"/>
      <c r="N10" s="183"/>
      <c r="O10" s="183"/>
      <c r="P10" s="157">
        <f t="shared" si="2"/>
        <v>0</v>
      </c>
      <c r="Q10" s="175"/>
      <c r="R10" s="175"/>
      <c r="S10" s="175" t="s">
        <v>186</v>
      </c>
      <c r="T10" s="175" t="s">
        <v>186</v>
      </c>
      <c r="U10" s="210">
        <f t="shared" si="3"/>
        <v>0</v>
      </c>
      <c r="V10" s="177"/>
      <c r="W10" s="166"/>
    </row>
    <row r="11" spans="1:23">
      <c r="A11" s="16">
        <v>6</v>
      </c>
      <c r="B11" s="16" t="s">
        <v>16</v>
      </c>
      <c r="C11" s="195" t="s">
        <v>17</v>
      </c>
      <c r="D11" s="2">
        <v>5</v>
      </c>
      <c r="E11" s="2">
        <v>5</v>
      </c>
      <c r="F11" s="171"/>
      <c r="G11" s="206">
        <f t="shared" si="0"/>
        <v>5</v>
      </c>
      <c r="H11" s="171"/>
      <c r="I11" s="171"/>
      <c r="J11" s="171"/>
      <c r="K11" s="171">
        <v>5</v>
      </c>
      <c r="L11" s="206">
        <f t="shared" si="1"/>
        <v>5</v>
      </c>
      <c r="M11" s="166"/>
      <c r="N11" s="184"/>
      <c r="O11" s="184"/>
      <c r="P11" s="157">
        <f t="shared" si="2"/>
        <v>0</v>
      </c>
      <c r="Q11" s="184"/>
      <c r="R11" s="184"/>
      <c r="S11" s="184">
        <v>5</v>
      </c>
      <c r="T11" s="184">
        <v>5</v>
      </c>
      <c r="U11" s="210">
        <f t="shared" si="3"/>
        <v>5</v>
      </c>
      <c r="V11" s="177"/>
      <c r="W11" s="166"/>
    </row>
    <row r="12" spans="1:23">
      <c r="A12" s="16">
        <v>7</v>
      </c>
      <c r="B12" s="16" t="s">
        <v>18</v>
      </c>
      <c r="C12" s="195" t="s">
        <v>19</v>
      </c>
      <c r="D12" s="2">
        <v>0</v>
      </c>
      <c r="E12" s="2">
        <v>0</v>
      </c>
      <c r="F12" s="173"/>
      <c r="G12" s="206">
        <f t="shared" ref="G12" si="10">D12*$D$5+E12*$E$5+F12*$F$5</f>
        <v>0</v>
      </c>
      <c r="H12" s="173"/>
      <c r="I12" s="173"/>
      <c r="J12" s="173"/>
      <c r="K12" s="173">
        <v>0</v>
      </c>
      <c r="L12" s="206">
        <f t="shared" si="1"/>
        <v>0</v>
      </c>
      <c r="M12" s="208"/>
      <c r="N12" s="183"/>
      <c r="O12" s="183"/>
      <c r="P12" s="157">
        <f t="shared" ref="P12" si="11">M12*$M$5+N12*$N$5+O12*$O$5</f>
        <v>0</v>
      </c>
      <c r="Q12" s="168"/>
      <c r="R12" s="168"/>
      <c r="S12" s="168">
        <v>0</v>
      </c>
      <c r="T12" s="168">
        <v>0</v>
      </c>
      <c r="U12" s="210">
        <f t="shared" si="3"/>
        <v>0</v>
      </c>
      <c r="V12" s="177"/>
      <c r="W12" s="166"/>
    </row>
    <row r="13" spans="1:23">
      <c r="A13" s="16">
        <v>8</v>
      </c>
      <c r="B13" s="16" t="s">
        <v>20</v>
      </c>
      <c r="C13" s="195" t="s">
        <v>21</v>
      </c>
      <c r="D13" s="2">
        <v>5</v>
      </c>
      <c r="E13" s="2">
        <v>5</v>
      </c>
      <c r="F13" s="171"/>
      <c r="G13" s="206">
        <f t="shared" si="0"/>
        <v>5</v>
      </c>
      <c r="H13" s="171"/>
      <c r="I13" s="171"/>
      <c r="J13" s="171"/>
      <c r="K13" s="171">
        <v>5</v>
      </c>
      <c r="L13" s="206">
        <f t="shared" si="1"/>
        <v>5</v>
      </c>
      <c r="M13" s="168"/>
      <c r="N13" s="175"/>
      <c r="O13" s="174"/>
      <c r="P13" s="157">
        <f t="shared" si="2"/>
        <v>0</v>
      </c>
      <c r="Q13" s="168"/>
      <c r="R13" s="184"/>
      <c r="S13" s="184">
        <v>5</v>
      </c>
      <c r="T13" s="175" t="s">
        <v>49</v>
      </c>
      <c r="U13" s="210">
        <f t="shared" si="3"/>
        <v>5</v>
      </c>
      <c r="V13" s="177"/>
      <c r="W13" s="166"/>
    </row>
    <row r="14" spans="1:23">
      <c r="A14" s="16">
        <v>9</v>
      </c>
      <c r="B14" s="16" t="s">
        <v>22</v>
      </c>
      <c r="C14" s="195" t="s">
        <v>23</v>
      </c>
      <c r="D14" s="2">
        <v>5</v>
      </c>
      <c r="E14" s="2">
        <v>5</v>
      </c>
      <c r="F14" s="171"/>
      <c r="G14" s="206">
        <f t="shared" si="0"/>
        <v>5</v>
      </c>
      <c r="H14" s="171"/>
      <c r="I14" s="171"/>
      <c r="J14" s="171"/>
      <c r="K14" s="171">
        <v>5</v>
      </c>
      <c r="L14" s="206">
        <f t="shared" si="1"/>
        <v>5</v>
      </c>
      <c r="M14" s="166"/>
      <c r="N14" s="184"/>
      <c r="O14" s="184"/>
      <c r="P14" s="157">
        <f t="shared" si="2"/>
        <v>0</v>
      </c>
      <c r="Q14" s="184"/>
      <c r="R14" s="184"/>
      <c r="S14" s="184">
        <v>5</v>
      </c>
      <c r="T14" s="184">
        <v>5</v>
      </c>
      <c r="U14" s="210">
        <f t="shared" si="3"/>
        <v>5</v>
      </c>
      <c r="V14" s="177"/>
      <c r="W14" s="166"/>
    </row>
    <row r="15" spans="1:23">
      <c r="A15" s="16">
        <v>10</v>
      </c>
      <c r="B15" s="16" t="s">
        <v>24</v>
      </c>
      <c r="C15" s="195" t="s">
        <v>25</v>
      </c>
      <c r="D15" s="2">
        <v>0</v>
      </c>
      <c r="E15" s="2">
        <v>0</v>
      </c>
      <c r="F15" s="172"/>
      <c r="G15" s="206">
        <f t="shared" ref="G15:G17" si="12">D15*$D$5+E15*$E$5+F15*$F$5</f>
        <v>0</v>
      </c>
      <c r="H15" s="172"/>
      <c r="I15" s="172"/>
      <c r="J15" s="172"/>
      <c r="K15" s="172">
        <v>0</v>
      </c>
      <c r="L15" s="206">
        <f t="shared" si="1"/>
        <v>0</v>
      </c>
      <c r="M15" s="208"/>
      <c r="N15" s="183"/>
      <c r="O15" s="183"/>
      <c r="P15" s="157">
        <f t="shared" ref="P15:P17" si="13">M15*$M$5+N15*$N$5+O15*$O$5</f>
        <v>0</v>
      </c>
      <c r="Q15" s="175"/>
      <c r="R15" s="175"/>
      <c r="S15" s="175" t="s">
        <v>186</v>
      </c>
      <c r="T15" s="175" t="s">
        <v>186</v>
      </c>
      <c r="U15" s="210">
        <f t="shared" ref="U15:U17" si="14">Q15*$Q$5+R15*$R$5+S15*$S$5+T15*$T$5</f>
        <v>0</v>
      </c>
      <c r="V15" s="177"/>
      <c r="W15" s="166"/>
    </row>
    <row r="16" spans="1:23">
      <c r="A16" s="16">
        <v>11</v>
      </c>
      <c r="B16" s="16" t="s">
        <v>26</v>
      </c>
      <c r="C16" s="195" t="s">
        <v>27</v>
      </c>
      <c r="D16" s="2">
        <v>0</v>
      </c>
      <c r="E16" s="2">
        <v>0</v>
      </c>
      <c r="F16" s="172"/>
      <c r="G16" s="206">
        <f t="shared" si="12"/>
        <v>0</v>
      </c>
      <c r="H16" s="172"/>
      <c r="I16" s="172"/>
      <c r="J16" s="172"/>
      <c r="K16" s="172">
        <v>0</v>
      </c>
      <c r="L16" s="206">
        <f t="shared" si="1"/>
        <v>0</v>
      </c>
      <c r="M16" s="208"/>
      <c r="N16" s="183"/>
      <c r="O16" s="183"/>
      <c r="P16" s="157">
        <f t="shared" si="13"/>
        <v>0</v>
      </c>
      <c r="Q16" s="175"/>
      <c r="R16" s="175"/>
      <c r="S16" s="175" t="s">
        <v>186</v>
      </c>
      <c r="T16" s="175" t="s">
        <v>186</v>
      </c>
      <c r="U16" s="210">
        <f t="shared" si="14"/>
        <v>0</v>
      </c>
      <c r="V16" s="177"/>
      <c r="W16" s="166"/>
    </row>
    <row r="17" spans="1:23" ht="26.25" customHeight="1">
      <c r="A17" s="16">
        <v>12</v>
      </c>
      <c r="B17" s="16" t="s">
        <v>28</v>
      </c>
      <c r="C17" s="195" t="s">
        <v>29</v>
      </c>
      <c r="D17" s="2">
        <v>5</v>
      </c>
      <c r="E17" s="2">
        <v>5</v>
      </c>
      <c r="F17" s="171"/>
      <c r="G17" s="206">
        <f t="shared" si="12"/>
        <v>5</v>
      </c>
      <c r="H17" s="171"/>
      <c r="I17" s="171"/>
      <c r="J17" s="171"/>
      <c r="K17" s="171">
        <v>5</v>
      </c>
      <c r="L17" s="206">
        <f t="shared" si="1"/>
        <v>5</v>
      </c>
      <c r="M17" s="166"/>
      <c r="N17" s="184"/>
      <c r="O17" s="184"/>
      <c r="P17" s="157">
        <f t="shared" si="13"/>
        <v>0</v>
      </c>
      <c r="Q17" s="184"/>
      <c r="R17" s="184"/>
      <c r="S17" s="184">
        <v>5</v>
      </c>
      <c r="T17" s="184">
        <v>5</v>
      </c>
      <c r="U17" s="210">
        <f t="shared" si="14"/>
        <v>5</v>
      </c>
      <c r="V17" s="197"/>
      <c r="W17" s="166"/>
    </row>
    <row r="18" spans="1:23">
      <c r="A18" s="16">
        <v>13</v>
      </c>
      <c r="B18" s="16" t="s">
        <v>30</v>
      </c>
      <c r="C18" s="195" t="s">
        <v>31</v>
      </c>
      <c r="D18" s="202">
        <v>4</v>
      </c>
      <c r="E18" s="202">
        <v>4</v>
      </c>
      <c r="F18" s="203"/>
      <c r="G18" s="206">
        <f>D18*$D$5+E18*$E$5+F18*$F$5</f>
        <v>4</v>
      </c>
      <c r="H18" s="203"/>
      <c r="I18" s="203"/>
      <c r="J18" s="203"/>
      <c r="K18" s="203">
        <v>4</v>
      </c>
      <c r="L18" s="206">
        <f t="shared" si="1"/>
        <v>4</v>
      </c>
      <c r="M18" s="156"/>
      <c r="N18" s="204"/>
      <c r="O18" s="158"/>
      <c r="P18" s="157">
        <f>M18*$M$5+N18*$N$5+O18*$O$5</f>
        <v>0</v>
      </c>
      <c r="Q18" s="193"/>
      <c r="R18" s="193"/>
      <c r="S18" s="193">
        <v>4</v>
      </c>
      <c r="T18" s="193">
        <v>4</v>
      </c>
      <c r="U18" s="210">
        <f>Q18*$Q$5+R18*$R$5+S18*$S$5+T18*$T$5</f>
        <v>4</v>
      </c>
      <c r="V18" s="176"/>
      <c r="W18" s="166"/>
    </row>
    <row r="19" spans="1:23">
      <c r="A19" s="16">
        <v>14</v>
      </c>
      <c r="B19" s="16" t="s">
        <v>32</v>
      </c>
      <c r="C19" s="195" t="s">
        <v>33</v>
      </c>
      <c r="D19" s="2">
        <v>0</v>
      </c>
      <c r="E19" s="2">
        <v>0</v>
      </c>
      <c r="F19" s="172"/>
      <c r="G19" s="206">
        <f t="shared" ref="G19:G21" si="15">D19*$D$5+E19*$E$5+F19*$F$5</f>
        <v>0</v>
      </c>
      <c r="H19" s="172"/>
      <c r="I19" s="172"/>
      <c r="J19" s="172"/>
      <c r="K19" s="172">
        <v>0</v>
      </c>
      <c r="L19" s="206">
        <f t="shared" si="1"/>
        <v>0</v>
      </c>
      <c r="M19" s="208"/>
      <c r="N19" s="183"/>
      <c r="O19" s="183"/>
      <c r="P19" s="157">
        <f t="shared" ref="P19:P21" si="16">M19*$M$5+N19*$N$5+O19*$O$5</f>
        <v>0</v>
      </c>
      <c r="Q19" s="175"/>
      <c r="R19" s="175"/>
      <c r="S19" s="175" t="s">
        <v>186</v>
      </c>
      <c r="T19" s="175" t="s">
        <v>186</v>
      </c>
      <c r="U19" s="210">
        <f t="shared" ref="U19:U21" si="17">Q19*$Q$5+R19*$R$5+S19*$S$5+T19*$T$5</f>
        <v>0</v>
      </c>
      <c r="V19" s="177"/>
      <c r="W19" s="166"/>
    </row>
    <row r="20" spans="1:23">
      <c r="A20" s="16">
        <v>15</v>
      </c>
      <c r="B20" s="16" t="s">
        <v>34</v>
      </c>
      <c r="C20" s="195" t="s">
        <v>35</v>
      </c>
      <c r="D20" s="2">
        <v>0</v>
      </c>
      <c r="E20" s="2">
        <v>0</v>
      </c>
      <c r="F20" s="172"/>
      <c r="G20" s="206">
        <f t="shared" si="15"/>
        <v>0</v>
      </c>
      <c r="H20" s="172"/>
      <c r="I20" s="172"/>
      <c r="J20" s="172"/>
      <c r="K20" s="172">
        <v>0</v>
      </c>
      <c r="L20" s="206">
        <f t="shared" si="1"/>
        <v>0</v>
      </c>
      <c r="M20" s="208"/>
      <c r="N20" s="183"/>
      <c r="O20" s="183"/>
      <c r="P20" s="157">
        <f t="shared" si="16"/>
        <v>0</v>
      </c>
      <c r="Q20" s="175"/>
      <c r="R20" s="175"/>
      <c r="S20" s="175" t="s">
        <v>186</v>
      </c>
      <c r="T20" s="175" t="s">
        <v>186</v>
      </c>
      <c r="U20" s="210">
        <f t="shared" si="17"/>
        <v>0</v>
      </c>
      <c r="V20" s="177"/>
      <c r="W20" s="166"/>
    </row>
    <row r="21" spans="1:23">
      <c r="A21" s="16">
        <v>16</v>
      </c>
      <c r="B21" s="16" t="s">
        <v>36</v>
      </c>
      <c r="C21" s="195" t="s">
        <v>37</v>
      </c>
      <c r="D21" s="2">
        <v>5</v>
      </c>
      <c r="E21" s="2">
        <v>5</v>
      </c>
      <c r="F21" s="171"/>
      <c r="G21" s="206">
        <f t="shared" si="15"/>
        <v>5</v>
      </c>
      <c r="H21" s="171"/>
      <c r="I21" s="171"/>
      <c r="J21" s="171"/>
      <c r="K21" s="171">
        <v>5</v>
      </c>
      <c r="L21" s="206">
        <f t="shared" si="1"/>
        <v>5</v>
      </c>
      <c r="M21" s="166"/>
      <c r="N21" s="184"/>
      <c r="O21" s="184"/>
      <c r="P21" s="157">
        <f t="shared" si="16"/>
        <v>0</v>
      </c>
      <c r="Q21" s="184"/>
      <c r="R21" s="184"/>
      <c r="S21" s="184">
        <v>5</v>
      </c>
      <c r="T21" s="184">
        <v>5</v>
      </c>
      <c r="U21" s="210">
        <f t="shared" si="17"/>
        <v>5</v>
      </c>
      <c r="V21" s="177"/>
      <c r="W21" s="166"/>
    </row>
    <row r="22" spans="1:23">
      <c r="A22" s="16">
        <v>17</v>
      </c>
      <c r="B22" s="16" t="s">
        <v>38</v>
      </c>
      <c r="C22" s="195" t="s">
        <v>39</v>
      </c>
      <c r="D22" s="2">
        <v>0</v>
      </c>
      <c r="E22" s="2">
        <v>0</v>
      </c>
      <c r="F22" s="172"/>
      <c r="G22" s="206">
        <f t="shared" ref="G22" si="18">D22*$D$5+E22*$E$5+F22*$F$5</f>
        <v>0</v>
      </c>
      <c r="H22" s="172"/>
      <c r="I22" s="172"/>
      <c r="J22" s="172"/>
      <c r="K22" s="172">
        <v>0</v>
      </c>
      <c r="L22" s="206">
        <f t="shared" si="1"/>
        <v>0</v>
      </c>
      <c r="M22" s="208"/>
      <c r="N22" s="183"/>
      <c r="O22" s="183"/>
      <c r="P22" s="157">
        <f t="shared" ref="P22" si="19">M22*$M$5+N22*$N$5+O22*$O$5</f>
        <v>0</v>
      </c>
      <c r="Q22" s="175"/>
      <c r="R22" s="175"/>
      <c r="S22" s="175" t="s">
        <v>186</v>
      </c>
      <c r="T22" s="175" t="s">
        <v>186</v>
      </c>
      <c r="U22" s="210">
        <f t="shared" ref="U22" si="20">Q22*$Q$5+R22*$R$5+S22*$S$5+T22*$T$5</f>
        <v>0</v>
      </c>
      <c r="V22" s="177"/>
      <c r="W22" s="166"/>
    </row>
    <row r="23" spans="1:23">
      <c r="F23" s="171"/>
      <c r="G23" s="171"/>
      <c r="H23" s="171"/>
      <c r="I23" s="171"/>
      <c r="J23" s="171"/>
      <c r="K23" s="171"/>
      <c r="L23" s="171"/>
      <c r="M23" s="168"/>
      <c r="N23" s="175"/>
      <c r="O23" s="174"/>
      <c r="P23" s="168"/>
      <c r="Q23" s="168"/>
      <c r="R23" s="184"/>
      <c r="S23" s="184"/>
      <c r="T23" s="175"/>
      <c r="U23" s="168"/>
      <c r="V23" s="177"/>
      <c r="W23" s="166"/>
    </row>
    <row r="24" spans="1:23">
      <c r="F24" s="171"/>
      <c r="G24" s="171"/>
      <c r="H24" s="171"/>
      <c r="I24" s="171"/>
      <c r="J24" s="171"/>
      <c r="K24" s="171"/>
      <c r="L24" s="171"/>
      <c r="M24" s="168"/>
      <c r="N24" s="175"/>
      <c r="O24" s="174"/>
      <c r="P24" s="168"/>
      <c r="Q24" s="168"/>
      <c r="R24" s="184"/>
      <c r="S24" s="184"/>
      <c r="T24" s="175"/>
      <c r="U24" s="168"/>
      <c r="V24" s="177"/>
      <c r="W24" s="166"/>
    </row>
    <row r="25" spans="1:23">
      <c r="F25" s="171"/>
      <c r="G25" s="171"/>
      <c r="H25" s="171"/>
      <c r="I25" s="171"/>
      <c r="J25" s="171"/>
      <c r="K25" s="171"/>
      <c r="L25" s="171"/>
      <c r="M25" s="166"/>
      <c r="N25" s="184"/>
      <c r="O25" s="184"/>
      <c r="P25" s="184"/>
      <c r="Q25" s="184"/>
      <c r="R25" s="184"/>
      <c r="S25" s="184"/>
      <c r="T25" s="184"/>
      <c r="U25" s="168"/>
      <c r="V25" s="177"/>
      <c r="W25" s="166"/>
    </row>
    <row r="26" spans="1:23">
      <c r="F26" s="171"/>
      <c r="G26" s="171"/>
      <c r="H26" s="171"/>
      <c r="I26" s="171"/>
      <c r="J26" s="171"/>
      <c r="K26" s="171"/>
      <c r="L26" s="171"/>
      <c r="M26" s="166"/>
      <c r="N26" s="184"/>
      <c r="O26" s="184"/>
      <c r="P26" s="184"/>
      <c r="Q26" s="184"/>
      <c r="R26" s="184"/>
      <c r="S26" s="184"/>
      <c r="T26" s="184"/>
      <c r="U26" s="184"/>
      <c r="V26" s="177"/>
      <c r="W26" s="166"/>
    </row>
    <row r="27" spans="1:23" ht="17.25" customHeight="1">
      <c r="F27" s="171"/>
      <c r="G27" s="171"/>
      <c r="H27" s="171"/>
      <c r="I27" s="171"/>
      <c r="J27" s="171"/>
      <c r="K27" s="171"/>
      <c r="L27" s="171"/>
      <c r="M27" s="166"/>
      <c r="N27" s="185"/>
      <c r="O27" s="185"/>
      <c r="P27" s="185"/>
      <c r="Q27" s="185"/>
      <c r="R27" s="185"/>
      <c r="S27" s="185"/>
      <c r="T27" s="197"/>
      <c r="U27" s="199"/>
      <c r="V27" s="197"/>
      <c r="W27" s="166"/>
    </row>
    <row r="28" spans="1:23">
      <c r="D28" s="165" t="s">
        <v>141</v>
      </c>
      <c r="E28" s="181">
        <f>D2+O2</f>
        <v>0.1</v>
      </c>
      <c r="F28" s="171">
        <v>10</v>
      </c>
      <c r="G28" s="171"/>
      <c r="H28" s="171"/>
      <c r="I28" s="171"/>
      <c r="J28" s="171"/>
      <c r="K28" s="171"/>
      <c r="L28" s="171"/>
      <c r="M28" s="178"/>
      <c r="N28" s="175"/>
      <c r="O28" s="175"/>
      <c r="P28" s="183"/>
      <c r="Q28" s="178"/>
      <c r="R28" s="178"/>
      <c r="S28" s="178"/>
      <c r="T28" s="178"/>
      <c r="U28" s="178"/>
      <c r="V28" s="176"/>
      <c r="W28" s="166"/>
    </row>
    <row r="29" spans="1:23">
      <c r="D29" s="167" t="s">
        <v>147</v>
      </c>
      <c r="E29" s="181">
        <f>E2+N2</f>
        <v>0.1</v>
      </c>
      <c r="F29" s="171">
        <v>10</v>
      </c>
      <c r="G29" s="171"/>
      <c r="H29" s="171"/>
      <c r="I29" s="171"/>
      <c r="J29" s="171"/>
      <c r="K29" s="171"/>
      <c r="L29" s="171"/>
      <c r="M29" s="178"/>
      <c r="N29" s="168"/>
      <c r="O29" s="168"/>
      <c r="P29" s="175"/>
      <c r="Q29" s="175"/>
      <c r="R29" s="175"/>
      <c r="S29" s="175"/>
      <c r="T29" s="175"/>
      <c r="U29" s="175"/>
      <c r="V29" s="177"/>
      <c r="W29" s="166"/>
    </row>
    <row r="30" spans="1:23">
      <c r="D30" s="157" t="s">
        <v>145</v>
      </c>
      <c r="E30" s="181">
        <f>H2</f>
        <v>0</v>
      </c>
      <c r="F30" s="171">
        <v>5</v>
      </c>
      <c r="G30" s="171"/>
      <c r="H30" s="171"/>
      <c r="I30" s="171"/>
      <c r="J30" s="171"/>
      <c r="K30" s="171"/>
      <c r="L30" s="171"/>
      <c r="M30" s="178"/>
      <c r="N30" s="168"/>
      <c r="O30" s="168"/>
      <c r="P30" s="168"/>
      <c r="Q30" s="168"/>
      <c r="R30" s="168"/>
      <c r="S30" s="168"/>
      <c r="T30" s="168"/>
      <c r="U30" s="168"/>
      <c r="V30" s="177"/>
      <c r="W30" s="166"/>
    </row>
    <row r="31" spans="1:23" ht="25.5">
      <c r="D31" s="157" t="s">
        <v>139</v>
      </c>
      <c r="E31" s="222">
        <f>I2</f>
        <v>0</v>
      </c>
      <c r="F31" s="171">
        <v>5</v>
      </c>
      <c r="G31" s="171"/>
      <c r="H31" s="171"/>
      <c r="I31" s="171"/>
      <c r="J31" s="171"/>
      <c r="K31" s="171"/>
      <c r="L31" s="171"/>
      <c r="M31" s="166"/>
      <c r="N31" s="175"/>
      <c r="O31" s="174"/>
      <c r="P31" s="168"/>
      <c r="Q31" s="168"/>
      <c r="R31" s="184"/>
      <c r="S31" s="184"/>
      <c r="T31" s="175"/>
      <c r="U31" s="168"/>
      <c r="V31" s="177"/>
      <c r="W31" s="166"/>
    </row>
    <row r="32" spans="1:23">
      <c r="D32" s="224" t="s">
        <v>142</v>
      </c>
      <c r="E32" s="181">
        <f>J2+F2</f>
        <v>0</v>
      </c>
      <c r="F32" s="171">
        <v>30</v>
      </c>
      <c r="G32" s="171"/>
      <c r="H32" s="171"/>
      <c r="I32" s="171"/>
      <c r="J32" s="171"/>
      <c r="K32" s="171"/>
      <c r="L32" s="171"/>
      <c r="M32" s="166"/>
      <c r="N32" s="175"/>
      <c r="O32" s="174"/>
      <c r="P32" s="168"/>
      <c r="Q32" s="168"/>
      <c r="R32" s="184"/>
      <c r="S32" s="184"/>
      <c r="T32" s="175"/>
      <c r="U32" s="168"/>
      <c r="V32" s="177"/>
      <c r="W32" s="166"/>
    </row>
    <row r="33" spans="4:23">
      <c r="D33" s="223" t="s">
        <v>144</v>
      </c>
      <c r="E33" s="181">
        <f>K2+S2</f>
        <v>0.60000000000000009</v>
      </c>
      <c r="F33" s="171">
        <v>30</v>
      </c>
      <c r="G33" s="171"/>
      <c r="H33" s="171"/>
      <c r="I33" s="171"/>
      <c r="J33" s="171"/>
      <c r="K33" s="171"/>
      <c r="L33" s="171"/>
      <c r="M33" s="168"/>
      <c r="N33" s="175"/>
      <c r="O33" s="174"/>
      <c r="P33" s="168"/>
      <c r="Q33" s="168"/>
      <c r="R33" s="184"/>
      <c r="S33" s="184"/>
      <c r="T33" s="175"/>
      <c r="U33" s="168"/>
      <c r="V33" s="177"/>
      <c r="W33" s="166"/>
    </row>
    <row r="34" spans="4:23">
      <c r="D34" s="2" t="s">
        <v>143</v>
      </c>
      <c r="E34" s="222">
        <f>Q2</f>
        <v>0</v>
      </c>
      <c r="F34" s="171">
        <v>10</v>
      </c>
      <c r="G34" s="171"/>
      <c r="H34" s="171"/>
      <c r="I34" s="171"/>
      <c r="J34" s="171"/>
      <c r="K34" s="171"/>
      <c r="L34" s="171"/>
      <c r="M34" s="166"/>
      <c r="N34" s="184"/>
      <c r="O34" s="184"/>
      <c r="P34" s="184"/>
      <c r="Q34" s="184"/>
      <c r="R34" s="184"/>
      <c r="S34" s="184"/>
      <c r="T34" s="184"/>
      <c r="U34" s="168"/>
      <c r="V34" s="177"/>
      <c r="W34" s="166"/>
    </row>
    <row r="35" spans="4:23">
      <c r="F35" s="171"/>
      <c r="G35" s="171"/>
      <c r="H35" s="171"/>
      <c r="I35" s="171"/>
      <c r="J35" s="171"/>
      <c r="K35" s="171"/>
      <c r="L35" s="171"/>
      <c r="M35" s="166"/>
      <c r="N35" s="184"/>
      <c r="O35" s="184"/>
      <c r="P35" s="184"/>
      <c r="Q35" s="184"/>
      <c r="R35" s="184"/>
      <c r="S35" s="184"/>
      <c r="T35" s="184"/>
      <c r="U35" s="184"/>
      <c r="V35" s="177"/>
      <c r="W35" s="166"/>
    </row>
    <row r="36" spans="4:23" ht="32.25" customHeight="1">
      <c r="F36" s="171"/>
      <c r="G36" s="171"/>
      <c r="H36" s="171"/>
      <c r="I36" s="171"/>
      <c r="J36" s="171"/>
      <c r="K36" s="171"/>
      <c r="L36" s="171"/>
      <c r="M36" s="166"/>
      <c r="N36" s="185"/>
      <c r="O36" s="185"/>
      <c r="P36" s="185"/>
      <c r="Q36" s="185"/>
      <c r="R36" s="185"/>
      <c r="S36" s="185"/>
      <c r="T36" s="197"/>
      <c r="U36" s="199"/>
      <c r="V36" s="197"/>
      <c r="W36" s="166"/>
    </row>
    <row r="37" spans="4:23">
      <c r="F37" s="171"/>
      <c r="G37" s="171"/>
      <c r="H37" s="171"/>
      <c r="I37" s="171"/>
      <c r="J37" s="171"/>
      <c r="K37" s="171"/>
      <c r="L37" s="171"/>
      <c r="M37" s="178"/>
      <c r="N37" s="175"/>
      <c r="O37" s="175"/>
      <c r="P37" s="183"/>
      <c r="Q37" s="178"/>
      <c r="R37" s="178"/>
      <c r="S37" s="178"/>
      <c r="T37" s="178"/>
      <c r="U37" s="178"/>
      <c r="V37" s="176"/>
      <c r="W37" s="166"/>
    </row>
    <row r="38" spans="4:23">
      <c r="F38" s="171"/>
      <c r="G38" s="171"/>
      <c r="H38" s="171"/>
      <c r="I38" s="171"/>
      <c r="J38" s="171"/>
      <c r="K38" s="171"/>
      <c r="L38" s="171"/>
      <c r="M38" s="178"/>
      <c r="N38" s="168"/>
      <c r="O38" s="168"/>
      <c r="P38" s="175"/>
      <c r="Q38" s="175"/>
      <c r="R38" s="175"/>
      <c r="S38" s="175"/>
      <c r="T38" s="175"/>
      <c r="U38" s="175"/>
      <c r="V38" s="177"/>
      <c r="W38" s="166"/>
    </row>
    <row r="39" spans="4:23">
      <c r="F39" s="171"/>
      <c r="G39" s="171"/>
      <c r="H39" s="171"/>
      <c r="I39" s="171"/>
      <c r="J39" s="171"/>
      <c r="K39" s="171"/>
      <c r="L39" s="171"/>
      <c r="M39" s="178"/>
      <c r="N39" s="168"/>
      <c r="O39" s="168"/>
      <c r="P39" s="168"/>
      <c r="Q39" s="168"/>
      <c r="R39" s="168"/>
      <c r="S39" s="168"/>
      <c r="T39" s="168"/>
      <c r="U39" s="168"/>
      <c r="V39" s="177"/>
      <c r="W39" s="166"/>
    </row>
    <row r="40" spans="4:23" ht="36" customHeight="1">
      <c r="F40" s="171"/>
      <c r="G40" s="173"/>
      <c r="H40" s="171"/>
      <c r="I40" s="171"/>
      <c r="J40" s="171"/>
      <c r="K40" s="171"/>
      <c r="L40" s="171"/>
      <c r="M40" s="168"/>
      <c r="N40" s="175"/>
      <c r="O40" s="174"/>
      <c r="P40" s="168"/>
      <c r="Q40" s="168"/>
      <c r="R40" s="184"/>
      <c r="S40" s="184"/>
      <c r="T40" s="175"/>
      <c r="U40" s="168"/>
      <c r="V40" s="177"/>
      <c r="W40" s="166"/>
    </row>
    <row r="41" spans="4:23" ht="39.75" customHeight="1">
      <c r="F41" s="171"/>
      <c r="G41" s="171"/>
      <c r="H41" s="171"/>
      <c r="I41" s="171"/>
      <c r="J41" s="171"/>
      <c r="K41" s="171"/>
      <c r="L41" s="171"/>
      <c r="M41" s="180"/>
      <c r="N41" s="175"/>
      <c r="O41" s="174"/>
      <c r="P41" s="168"/>
      <c r="Q41" s="168"/>
      <c r="R41" s="184"/>
      <c r="S41" s="184"/>
      <c r="T41" s="175"/>
      <c r="U41" s="168"/>
      <c r="V41" s="177"/>
      <c r="W41" s="180"/>
    </row>
    <row r="42" spans="4:23" ht="67.5" customHeight="1">
      <c r="F42" s="171"/>
      <c r="G42" s="171"/>
      <c r="H42" s="171"/>
      <c r="I42" s="171"/>
      <c r="J42" s="171"/>
      <c r="K42" s="171"/>
      <c r="L42" s="171"/>
      <c r="M42" s="168"/>
      <c r="N42" s="175"/>
      <c r="O42" s="174"/>
      <c r="P42" s="168"/>
      <c r="Q42" s="168"/>
      <c r="R42" s="184"/>
      <c r="S42" s="184"/>
      <c r="T42" s="175"/>
      <c r="U42" s="168"/>
      <c r="V42" s="177"/>
      <c r="W42" s="180"/>
    </row>
    <row r="43" spans="4:23">
      <c r="F43" s="171"/>
      <c r="G43" s="171"/>
      <c r="H43" s="171"/>
      <c r="I43" s="171"/>
      <c r="J43" s="171"/>
      <c r="K43" s="171"/>
      <c r="L43" s="171"/>
      <c r="M43" s="166"/>
      <c r="N43" s="175"/>
      <c r="O43" s="174"/>
      <c r="P43" s="168"/>
      <c r="Q43" s="168"/>
      <c r="R43" s="184"/>
      <c r="S43" s="184"/>
      <c r="T43" s="175"/>
      <c r="U43" s="168"/>
      <c r="V43" s="177"/>
      <c r="W43" s="166"/>
    </row>
    <row r="44" spans="4:23">
      <c r="F44" s="171"/>
      <c r="G44" s="171"/>
      <c r="H44" s="171"/>
      <c r="I44" s="171"/>
      <c r="J44" s="171"/>
      <c r="K44" s="171"/>
      <c r="L44" s="171"/>
      <c r="M44" s="166"/>
      <c r="N44" s="168"/>
      <c r="O44" s="168"/>
      <c r="P44" s="168"/>
      <c r="Q44" s="168"/>
      <c r="R44" s="168"/>
      <c r="S44" s="168"/>
      <c r="T44" s="168"/>
      <c r="U44" s="168"/>
      <c r="V44" s="177"/>
      <c r="W44" s="166"/>
    </row>
    <row r="45" spans="4:23">
      <c r="F45" s="171"/>
      <c r="G45" s="171"/>
      <c r="H45" s="171"/>
      <c r="I45" s="171"/>
      <c r="J45" s="171"/>
      <c r="K45" s="171"/>
      <c r="L45" s="171"/>
      <c r="M45" s="180"/>
      <c r="N45" s="200"/>
      <c r="O45" s="200"/>
      <c r="P45" s="200"/>
      <c r="Q45" s="200"/>
      <c r="R45" s="200"/>
      <c r="S45" s="200"/>
      <c r="T45" s="200"/>
      <c r="U45" s="200"/>
      <c r="V45" s="180"/>
      <c r="W45" s="180"/>
    </row>
    <row r="46" spans="4:23">
      <c r="F46" s="171"/>
      <c r="G46" s="171"/>
      <c r="H46" s="171"/>
      <c r="I46" s="171"/>
      <c r="J46" s="171"/>
      <c r="K46" s="171"/>
      <c r="L46" s="171"/>
      <c r="M46" s="180"/>
      <c r="N46" s="200"/>
      <c r="O46" s="200"/>
      <c r="P46" s="200"/>
      <c r="Q46" s="200"/>
      <c r="R46" s="200"/>
      <c r="S46" s="200"/>
      <c r="T46" s="200"/>
      <c r="U46" s="200"/>
      <c r="V46" s="180"/>
      <c r="W46" s="180"/>
    </row>
  </sheetData>
  <autoFilter ref="A1:U22" xr:uid="{4A635E8C-6FA3-4FE4-A90B-28B053858A85}">
    <filterColumn colId="3" showButton="0"/>
    <filterColumn colId="4" showButton="0"/>
    <filterColumn colId="7" showButton="0"/>
    <filterColumn colId="8" showButton="0"/>
    <filterColumn colId="9" showButton="0"/>
    <filterColumn colId="12" showButton="0"/>
    <filterColumn colId="13" showButton="0"/>
    <filterColumn colId="16" showButton="0"/>
    <filterColumn colId="17" showButton="0"/>
    <filterColumn colId="18" showButton="0"/>
  </autoFilter>
  <mergeCells count="4">
    <mergeCell ref="D1:F1"/>
    <mergeCell ref="H1:K1"/>
    <mergeCell ref="M1:O1"/>
    <mergeCell ref="Q1:T1"/>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2DD30-199E-4034-A228-4C0DF2B3C691}">
  <dimension ref="B3:AP22"/>
  <sheetViews>
    <sheetView zoomScale="85" zoomScaleNormal="85" workbookViewId="0">
      <selection activeCell="N18" sqref="N18"/>
    </sheetView>
  </sheetViews>
  <sheetFormatPr defaultRowHeight="15"/>
  <cols>
    <col min="2" max="2" width="44.42578125" customWidth="1"/>
    <col min="14" max="14" width="51.5703125" customWidth="1"/>
    <col min="24" max="24" width="26" customWidth="1"/>
    <col min="34" max="34" width="58.42578125" customWidth="1"/>
  </cols>
  <sheetData>
    <row r="3" spans="2:42">
      <c r="N3" s="340" t="s">
        <v>96</v>
      </c>
      <c r="O3" s="340"/>
      <c r="P3" s="340"/>
      <c r="Q3" s="340"/>
      <c r="R3" s="340"/>
      <c r="S3" s="340"/>
      <c r="T3" s="340"/>
      <c r="U3" s="340"/>
      <c r="V3" s="340"/>
      <c r="AH3" s="340" t="s">
        <v>100</v>
      </c>
      <c r="AI3" s="340"/>
      <c r="AJ3" s="340"/>
      <c r="AK3" s="340"/>
      <c r="AL3" s="340"/>
      <c r="AM3" s="340"/>
      <c r="AN3" s="340"/>
      <c r="AO3" s="340"/>
      <c r="AP3" s="340"/>
    </row>
    <row r="4" spans="2:42" ht="15" customHeight="1">
      <c r="B4" s="336" t="s">
        <v>83</v>
      </c>
      <c r="C4" s="336"/>
      <c r="D4" s="336"/>
      <c r="E4" s="336"/>
      <c r="F4" s="336"/>
      <c r="G4" s="336"/>
      <c r="H4" s="336"/>
      <c r="I4" s="336"/>
      <c r="J4" s="336"/>
      <c r="N4" s="62" t="s">
        <v>84</v>
      </c>
      <c r="O4" s="63" t="s">
        <v>85</v>
      </c>
      <c r="P4" s="337" t="s">
        <v>86</v>
      </c>
      <c r="Q4" s="338"/>
      <c r="R4" s="338"/>
      <c r="S4" s="338"/>
      <c r="T4" s="338"/>
      <c r="U4" s="339"/>
      <c r="V4" s="63" t="s">
        <v>87</v>
      </c>
      <c r="X4" s="341" t="s">
        <v>118</v>
      </c>
      <c r="Y4" s="341"/>
      <c r="Z4" s="341"/>
      <c r="AA4" s="341"/>
      <c r="AB4" s="341"/>
      <c r="AC4" s="341"/>
      <c r="AD4" s="341"/>
      <c r="AE4" s="341"/>
      <c r="AF4" s="341"/>
      <c r="AH4" s="62" t="s">
        <v>84</v>
      </c>
      <c r="AI4" s="63" t="s">
        <v>85</v>
      </c>
      <c r="AJ4" s="337" t="s">
        <v>86</v>
      </c>
      <c r="AK4" s="338"/>
      <c r="AL4" s="338"/>
      <c r="AM4" s="338"/>
      <c r="AN4" s="338"/>
      <c r="AO4" s="339"/>
      <c r="AP4" s="63" t="s">
        <v>87</v>
      </c>
    </row>
    <row r="5" spans="2:42" ht="26.25" customHeight="1">
      <c r="B5" s="62" t="s">
        <v>84</v>
      </c>
      <c r="C5" s="63" t="s">
        <v>85</v>
      </c>
      <c r="D5" s="337" t="s">
        <v>86</v>
      </c>
      <c r="E5" s="338"/>
      <c r="F5" s="338"/>
      <c r="G5" s="338"/>
      <c r="H5" s="338"/>
      <c r="I5" s="339"/>
      <c r="J5" s="63" t="s">
        <v>87</v>
      </c>
      <c r="N5" s="64"/>
      <c r="O5" s="65"/>
      <c r="P5" s="66" t="s">
        <v>88</v>
      </c>
      <c r="Q5" s="66" t="s">
        <v>89</v>
      </c>
      <c r="R5" s="66" t="s">
        <v>90</v>
      </c>
      <c r="S5" s="66" t="s">
        <v>91</v>
      </c>
      <c r="T5" s="66" t="s">
        <v>92</v>
      </c>
      <c r="U5" s="66" t="s">
        <v>93</v>
      </c>
      <c r="V5" s="67"/>
      <c r="X5" s="134" t="s">
        <v>84</v>
      </c>
      <c r="Y5" s="135" t="s">
        <v>85</v>
      </c>
      <c r="Z5" s="342" t="s">
        <v>86</v>
      </c>
      <c r="AA5" s="343"/>
      <c r="AB5" s="343"/>
      <c r="AC5" s="343"/>
      <c r="AD5" s="343"/>
      <c r="AE5" s="344"/>
      <c r="AF5" s="136" t="s">
        <v>87</v>
      </c>
      <c r="AH5" s="64"/>
      <c r="AI5" s="65"/>
      <c r="AJ5" s="66" t="s">
        <v>88</v>
      </c>
      <c r="AK5" s="66" t="s">
        <v>89</v>
      </c>
      <c r="AL5" s="66" t="s">
        <v>90</v>
      </c>
      <c r="AM5" s="66" t="s">
        <v>91</v>
      </c>
      <c r="AN5" s="66" t="s">
        <v>92</v>
      </c>
      <c r="AO5" s="66" t="s">
        <v>93</v>
      </c>
      <c r="AP5" s="67"/>
    </row>
    <row r="6" spans="2:42" ht="39">
      <c r="B6" s="64"/>
      <c r="C6" s="65"/>
      <c r="D6" s="66" t="s">
        <v>88</v>
      </c>
      <c r="E6" s="66" t="s">
        <v>89</v>
      </c>
      <c r="F6" s="66" t="s">
        <v>90</v>
      </c>
      <c r="G6" s="66" t="s">
        <v>91</v>
      </c>
      <c r="H6" s="66" t="s">
        <v>92</v>
      </c>
      <c r="I6" s="66" t="s">
        <v>93</v>
      </c>
      <c r="J6" s="67"/>
      <c r="N6" s="81"/>
      <c r="O6" s="65"/>
      <c r="P6" s="82">
        <v>0</v>
      </c>
      <c r="Q6" s="82">
        <v>1</v>
      </c>
      <c r="R6" s="82">
        <v>2</v>
      </c>
      <c r="S6" s="82">
        <v>3</v>
      </c>
      <c r="T6" s="82">
        <v>4</v>
      </c>
      <c r="U6" s="82">
        <v>5</v>
      </c>
      <c r="V6" s="67"/>
      <c r="X6" s="137"/>
      <c r="Y6" s="138"/>
      <c r="Z6" s="139" t="s">
        <v>88</v>
      </c>
      <c r="AA6" s="140" t="s">
        <v>89</v>
      </c>
      <c r="AB6" s="140" t="s">
        <v>90</v>
      </c>
      <c r="AC6" s="140" t="s">
        <v>91</v>
      </c>
      <c r="AD6" s="140" t="s">
        <v>92</v>
      </c>
      <c r="AE6" s="140" t="s">
        <v>93</v>
      </c>
      <c r="AF6" s="141"/>
      <c r="AH6" s="68"/>
      <c r="AI6" s="69"/>
      <c r="AJ6" s="70">
        <v>0</v>
      </c>
      <c r="AK6" s="70">
        <v>1</v>
      </c>
      <c r="AL6" s="70">
        <v>2</v>
      </c>
      <c r="AM6" s="70">
        <v>3</v>
      </c>
      <c r="AN6" s="70">
        <v>4</v>
      </c>
      <c r="AO6" s="70">
        <v>5</v>
      </c>
      <c r="AP6" s="71"/>
    </row>
    <row r="7" spans="2:42">
      <c r="B7" s="68"/>
      <c r="C7" s="69"/>
      <c r="D7" s="70">
        <v>0</v>
      </c>
      <c r="E7" s="70">
        <v>1</v>
      </c>
      <c r="F7" s="70">
        <v>2</v>
      </c>
      <c r="G7" s="70">
        <v>3</v>
      </c>
      <c r="H7" s="70">
        <v>4</v>
      </c>
      <c r="I7" s="70">
        <v>5</v>
      </c>
      <c r="J7" s="71"/>
      <c r="N7" s="83" t="s">
        <v>97</v>
      </c>
      <c r="O7" s="84">
        <v>0.3</v>
      </c>
      <c r="P7" s="85"/>
      <c r="Q7" s="85"/>
      <c r="R7" s="86"/>
      <c r="S7" s="86"/>
      <c r="T7" s="87"/>
      <c r="U7" s="85" t="s">
        <v>95</v>
      </c>
      <c r="V7" s="88">
        <f>O7*IF(P7="X",0,IF(Q7="X",1,IF(R7="X",2,IF(S7="X",3,IF(T7="X",4,IF(U7="X",5,0))))))</f>
        <v>1.5</v>
      </c>
      <c r="X7" s="142"/>
      <c r="Y7" s="138"/>
      <c r="Z7" s="143">
        <v>0</v>
      </c>
      <c r="AA7" s="144">
        <v>1</v>
      </c>
      <c r="AB7" s="144">
        <v>2</v>
      </c>
      <c r="AC7" s="144">
        <v>3</v>
      </c>
      <c r="AD7" s="144">
        <v>4</v>
      </c>
      <c r="AE7" s="144">
        <v>5</v>
      </c>
      <c r="AF7" s="141"/>
      <c r="AH7" s="98" t="s">
        <v>101</v>
      </c>
      <c r="AI7" s="99">
        <v>0.6</v>
      </c>
      <c r="AJ7" s="85"/>
      <c r="AK7" s="85"/>
      <c r="AL7" s="86"/>
      <c r="AM7" s="86" t="s">
        <v>95</v>
      </c>
      <c r="AN7" s="87"/>
      <c r="AO7" s="85"/>
      <c r="AP7" s="88">
        <f>AI7*IF(AJ7="X",0,IF(AK7="X",1,IF(AL7="X",2,IF(AM7="X",3,IF(AN7="X",4,IF(AO7="X",5,0))))))</f>
        <v>1.7999999999999998</v>
      </c>
    </row>
    <row r="8" spans="2:42" ht="51.75">
      <c r="B8" s="72" t="s">
        <v>94</v>
      </c>
      <c r="C8" s="73">
        <v>1</v>
      </c>
      <c r="D8" s="74"/>
      <c r="E8" s="75"/>
      <c r="F8" s="74"/>
      <c r="G8" s="75"/>
      <c r="H8" s="75"/>
      <c r="I8" s="76" t="s">
        <v>95</v>
      </c>
      <c r="J8" s="77">
        <f>C8*IF(D8="X",0,IF(E8="X",1,IF(F8="X",2,IF(G8="X",3,IF(H8="X",4,IF(I8="X",5,0))))))</f>
        <v>5</v>
      </c>
      <c r="N8" s="89" t="s">
        <v>98</v>
      </c>
      <c r="O8" s="90">
        <v>0.4</v>
      </c>
      <c r="P8" s="91"/>
      <c r="Q8" s="91"/>
      <c r="R8" s="92"/>
      <c r="S8" s="92" t="s">
        <v>95</v>
      </c>
      <c r="T8" s="93"/>
      <c r="U8" s="91"/>
      <c r="V8" s="94">
        <f>O8*IF(P8="X",0,IF(Q8="X",1,IF(R8="X",2,IF(S8="X",3,IF(T8="X",4,IF(U8="X",5,0))))))</f>
        <v>1.2000000000000002</v>
      </c>
      <c r="X8" s="145" t="s">
        <v>119</v>
      </c>
      <c r="Y8" s="146">
        <v>1</v>
      </c>
      <c r="Z8" s="147"/>
      <c r="AA8" s="148"/>
      <c r="AB8" s="149" t="s">
        <v>95</v>
      </c>
      <c r="AC8" s="149"/>
      <c r="AD8" s="150"/>
      <c r="AE8" s="151"/>
      <c r="AF8" s="152">
        <f>Y8*IF(Z8="X",0,IF(AA8="X",1,IF(AB8="X",2,IF(AC8="X",3,IF(AD8="X",4,IF(AE8="X",5,0))))))</f>
        <v>2</v>
      </c>
      <c r="AH8" s="100" t="s">
        <v>102</v>
      </c>
      <c r="AI8" s="101">
        <v>0.4</v>
      </c>
      <c r="AJ8" s="75"/>
      <c r="AK8" s="75"/>
      <c r="AL8" s="76"/>
      <c r="AM8" s="76"/>
      <c r="AN8" s="74"/>
      <c r="AO8" s="75" t="s">
        <v>95</v>
      </c>
      <c r="AP8" s="77">
        <f>AI8*IF(AJ8="X",0,IF(AK8="X",1,IF(AL8="X",2,IF(AM8="X",3,IF(AN8="X",4,IF(AO8="X",5,0))))))</f>
        <v>2</v>
      </c>
    </row>
    <row r="9" spans="2:42">
      <c r="B9" s="78"/>
      <c r="C9" s="78"/>
      <c r="D9" s="78"/>
      <c r="E9" s="78"/>
      <c r="F9" s="78"/>
      <c r="G9" s="78"/>
      <c r="H9" s="78"/>
      <c r="I9" s="79"/>
      <c r="J9" s="80">
        <f>SUM(J8:J8)</f>
        <v>5</v>
      </c>
      <c r="N9" s="95" t="s">
        <v>99</v>
      </c>
      <c r="O9" s="96">
        <v>0.3</v>
      </c>
      <c r="P9" s="75"/>
      <c r="Q9" s="75"/>
      <c r="R9" s="76" t="s">
        <v>95</v>
      </c>
      <c r="S9" s="76"/>
      <c r="T9" s="74"/>
      <c r="U9" s="75"/>
      <c r="V9" s="77">
        <f t="shared" ref="V9" si="0">O9*IF(P9="X",0,IF(Q9="X",1,IF(R9="X",2,IF(S9="X",3,IF(T9="X",4,IF(U9="X",5,0))))))</f>
        <v>0.6</v>
      </c>
      <c r="X9" s="109"/>
      <c r="Y9" s="109"/>
      <c r="Z9" s="109"/>
      <c r="AA9" s="109"/>
      <c r="AB9" s="109"/>
      <c r="AC9" s="109"/>
      <c r="AD9" s="109"/>
      <c r="AE9" s="110"/>
      <c r="AF9" s="127">
        <f>SUM(AF8:AF8)</f>
        <v>2</v>
      </c>
      <c r="AH9" s="78"/>
      <c r="AI9" s="78"/>
      <c r="AJ9" s="78"/>
      <c r="AK9" s="78"/>
      <c r="AL9" s="78"/>
      <c r="AM9" s="78"/>
      <c r="AN9" s="78"/>
      <c r="AO9" s="79"/>
      <c r="AP9" s="97">
        <f>SUM(AP7:AP8)</f>
        <v>3.8</v>
      </c>
    </row>
    <row r="10" spans="2:42">
      <c r="N10" s="78"/>
      <c r="O10" s="78"/>
      <c r="P10" s="78"/>
      <c r="Q10" s="78"/>
      <c r="R10" s="78"/>
      <c r="S10" s="78"/>
      <c r="T10" s="78"/>
      <c r="U10" s="79"/>
      <c r="V10" s="97">
        <f>SUM(V7:V9)</f>
        <v>3.3000000000000003</v>
      </c>
    </row>
    <row r="11" spans="2:42" ht="26.25">
      <c r="B11" s="102" t="s">
        <v>103</v>
      </c>
      <c r="C11" s="103">
        <v>1</v>
      </c>
      <c r="D11" s="104"/>
      <c r="E11" s="105"/>
      <c r="F11" s="106"/>
      <c r="G11" s="105"/>
      <c r="H11" s="105" t="s">
        <v>95</v>
      </c>
      <c r="I11" s="107"/>
      <c r="J11" s="108">
        <f>C11*IF(D11="X",0,IF(E11="X",1,IF(F11="X",2,IF(G11="X",3,IF(H11="X",4,IF(I11="X",5,0))))))</f>
        <v>4</v>
      </c>
      <c r="N11" s="112" t="s">
        <v>104</v>
      </c>
      <c r="O11" s="113">
        <v>0.15</v>
      </c>
      <c r="P11" s="114"/>
      <c r="Q11" s="115"/>
      <c r="R11" s="116" t="s">
        <v>95</v>
      </c>
      <c r="S11" s="116"/>
      <c r="T11" s="117"/>
      <c r="U11" s="115"/>
      <c r="V11" s="118">
        <v>0.3</v>
      </c>
      <c r="AH11" s="112" t="s">
        <v>108</v>
      </c>
      <c r="AI11" s="113">
        <v>0.5</v>
      </c>
      <c r="AJ11" s="114"/>
      <c r="AK11" s="115"/>
      <c r="AL11" s="116"/>
      <c r="AM11" s="116"/>
      <c r="AN11" s="117" t="s">
        <v>95</v>
      </c>
      <c r="AO11" s="115"/>
      <c r="AP11" s="118">
        <f>AI11*IF(AJ11="X",0,IF(AK11="X",1,IF(AL11="X",2,IF(AM11="X",3,IF(AN11="X",4,IF(AO11="X",5,0))))))</f>
        <v>2</v>
      </c>
    </row>
    <row r="12" spans="2:42">
      <c r="B12" s="109"/>
      <c r="C12" s="109"/>
      <c r="D12" s="109"/>
      <c r="E12" s="109"/>
      <c r="F12" s="109"/>
      <c r="G12" s="109"/>
      <c r="H12" s="109"/>
      <c r="I12" s="110"/>
      <c r="J12" s="111">
        <f>SUM(J11:J11)</f>
        <v>4</v>
      </c>
      <c r="N12" s="119" t="s">
        <v>105</v>
      </c>
      <c r="O12" s="120">
        <v>0.15</v>
      </c>
      <c r="P12" s="121"/>
      <c r="Q12" s="122"/>
      <c r="R12" s="123"/>
      <c r="S12" s="123"/>
      <c r="T12" s="124" t="s">
        <v>95</v>
      </c>
      <c r="U12" s="122"/>
      <c r="V12" s="125">
        <v>0.6</v>
      </c>
    </row>
    <row r="13" spans="2:42" ht="26.25">
      <c r="N13" s="119" t="s">
        <v>106</v>
      </c>
      <c r="O13" s="120">
        <v>0.3</v>
      </c>
      <c r="P13" s="121"/>
      <c r="Q13" s="122"/>
      <c r="R13" s="123"/>
      <c r="S13" s="123"/>
      <c r="T13" s="124"/>
      <c r="U13" s="122" t="s">
        <v>95</v>
      </c>
      <c r="V13" s="125">
        <v>1.5</v>
      </c>
      <c r="AH13" s="112" t="s">
        <v>113</v>
      </c>
      <c r="AI13" s="113">
        <v>0.1</v>
      </c>
      <c r="AJ13" s="114"/>
      <c r="AK13" s="115"/>
      <c r="AL13" s="116"/>
      <c r="AM13" s="116"/>
      <c r="AN13" s="117"/>
      <c r="AO13" s="115" t="s">
        <v>95</v>
      </c>
      <c r="AP13" s="118">
        <f>AI13*IF(AJ13="X",0,IF(AK13="X",1,IF(AL13="X",2,IF(AM13="X",3,IF(AN13="X",4,IF(AO13="X",5,0))))))</f>
        <v>0.5</v>
      </c>
    </row>
    <row r="14" spans="2:42" ht="26.25">
      <c r="B14" s="112" t="s">
        <v>109</v>
      </c>
      <c r="C14" s="113">
        <v>0.5</v>
      </c>
      <c r="D14" s="128">
        <v>1</v>
      </c>
      <c r="E14" s="118">
        <f>D14*C14</f>
        <v>0.5</v>
      </c>
      <c r="N14" s="102" t="s">
        <v>107</v>
      </c>
      <c r="O14" s="103">
        <v>0.4</v>
      </c>
      <c r="P14" s="126"/>
      <c r="Q14" s="105"/>
      <c r="R14" s="107"/>
      <c r="S14" s="107"/>
      <c r="T14" s="106"/>
      <c r="U14" s="105" t="s">
        <v>95</v>
      </c>
      <c r="V14" s="108">
        <v>2</v>
      </c>
    </row>
    <row r="15" spans="2:42" ht="26.25">
      <c r="B15" s="102" t="s">
        <v>110</v>
      </c>
      <c r="C15" s="103">
        <v>0.5</v>
      </c>
      <c r="D15" s="129">
        <v>2.33</v>
      </c>
      <c r="E15" s="108">
        <f>D15*C15</f>
        <v>1.165</v>
      </c>
      <c r="N15" s="109"/>
      <c r="O15" s="109"/>
      <c r="P15" s="109"/>
      <c r="Q15" s="109"/>
      <c r="R15" s="109"/>
      <c r="S15" s="109"/>
      <c r="T15" s="109"/>
      <c r="U15" s="110"/>
      <c r="V15" s="127">
        <v>4.4000000000000004</v>
      </c>
      <c r="AH15" s="112" t="s">
        <v>120</v>
      </c>
      <c r="AI15" s="131">
        <v>0.5</v>
      </c>
      <c r="AJ15" s="114"/>
      <c r="AK15" s="85" t="s">
        <v>95</v>
      </c>
      <c r="AL15" s="116"/>
      <c r="AM15" s="116"/>
      <c r="AN15" s="117"/>
      <c r="AO15" s="115"/>
      <c r="AP15" s="88">
        <f>AI15*IF(AJ15="X",0,IF(AK15="X",1,IF(AL15="X",2,IF(AM15="X",3,IF(AN15="X",4,IF(AO15="X",5,0))))))</f>
        <v>0.5</v>
      </c>
    </row>
    <row r="16" spans="2:42">
      <c r="AH16" s="153" t="s">
        <v>121</v>
      </c>
      <c r="AI16" s="103">
        <v>0.5</v>
      </c>
      <c r="AJ16" s="126"/>
      <c r="AK16" s="105"/>
      <c r="AL16" s="107" t="s">
        <v>95</v>
      </c>
      <c r="AM16" s="107"/>
      <c r="AN16" s="106"/>
      <c r="AO16" s="105"/>
      <c r="AP16" s="108">
        <f>AI16*IF(AJ16="X",0,IF(AK16="X",1,IF(AL16="X",2,IF(AM16="X",3,IF(AN16="X",4,IF(AO16="X",5,0))))))</f>
        <v>1</v>
      </c>
    </row>
    <row r="17" spans="2:22" ht="26.25">
      <c r="B17" s="102" t="s">
        <v>114</v>
      </c>
      <c r="C17" s="130">
        <v>1</v>
      </c>
      <c r="D17" s="104"/>
      <c r="E17" s="105"/>
      <c r="F17" s="106"/>
      <c r="G17" s="105"/>
      <c r="H17" s="105"/>
      <c r="I17" s="107"/>
      <c r="J17" s="77">
        <v>2.5</v>
      </c>
      <c r="N17" s="112" t="s">
        <v>111</v>
      </c>
      <c r="O17" s="113">
        <v>0.1</v>
      </c>
      <c r="P17" s="114"/>
      <c r="Q17" s="115"/>
      <c r="R17" s="116"/>
      <c r="S17" s="116"/>
      <c r="T17" s="117"/>
      <c r="U17" s="115"/>
      <c r="V17" s="118">
        <v>0</v>
      </c>
    </row>
    <row r="18" spans="2:22">
      <c r="N18" s="102" t="s">
        <v>112</v>
      </c>
      <c r="O18" s="103">
        <v>0.2</v>
      </c>
      <c r="P18" s="126"/>
      <c r="Q18" s="105"/>
      <c r="R18" s="107"/>
      <c r="S18" s="107"/>
      <c r="T18" s="106"/>
      <c r="U18" s="105"/>
      <c r="V18" s="108">
        <f t="shared" ref="V18" si="1">O18*IF(P18="X",0,IF(Q18="X",1,IF(R18="X",2,IF(S18="X",3,IF(T18="X",4,IF(U18="X",5,0))))))</f>
        <v>0</v>
      </c>
    </row>
    <row r="20" spans="2:22">
      <c r="N20" s="112" t="s">
        <v>115</v>
      </c>
      <c r="O20" s="131">
        <v>0.5</v>
      </c>
      <c r="P20" s="114"/>
      <c r="Q20" s="115" t="s">
        <v>95</v>
      </c>
      <c r="R20" s="116"/>
      <c r="S20" s="116"/>
      <c r="T20" s="117"/>
      <c r="U20" s="115"/>
      <c r="V20" s="118">
        <f>O20*IF(P20="X",0,IF(Q20="X",1,IF(R20="X",2,IF(S20="X",3,IF(T20="X",4,IF(U20="X",5,0))))))</f>
        <v>0.5</v>
      </c>
    </row>
    <row r="21" spans="2:22">
      <c r="N21" s="132" t="s">
        <v>116</v>
      </c>
      <c r="O21" s="133">
        <v>0.4</v>
      </c>
      <c r="P21" s="121"/>
      <c r="Q21" s="91" t="s">
        <v>95</v>
      </c>
      <c r="R21" s="123"/>
      <c r="S21" s="123"/>
      <c r="T21" s="124"/>
      <c r="U21" s="122"/>
      <c r="V21" s="125">
        <f t="shared" ref="V21:V22" si="2">O21*IF(P21="X",0,IF(Q21="X",1,IF(R21="X",2,IF(S21="X",3,IF(T21="X",4,IF(U21="X",5,0))))))</f>
        <v>0.4</v>
      </c>
    </row>
    <row r="22" spans="2:22" ht="26.25">
      <c r="N22" s="102" t="s">
        <v>117</v>
      </c>
      <c r="O22" s="130">
        <v>0.1</v>
      </c>
      <c r="P22" s="126"/>
      <c r="Q22" s="105" t="s">
        <v>95</v>
      </c>
      <c r="R22" s="107"/>
      <c r="S22" s="107"/>
      <c r="T22" s="106"/>
      <c r="U22" s="105"/>
      <c r="V22" s="77">
        <f t="shared" si="2"/>
        <v>0.1</v>
      </c>
    </row>
  </sheetData>
  <mergeCells count="8">
    <mergeCell ref="B4:J4"/>
    <mergeCell ref="D5:I5"/>
    <mergeCell ref="N3:V3"/>
    <mergeCell ref="P4:U4"/>
    <mergeCell ref="AH3:AP3"/>
    <mergeCell ref="AJ4:AO4"/>
    <mergeCell ref="X4:AF4"/>
    <mergeCell ref="Z5:A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988E6-DC33-402D-9361-7EE1AC440604}">
  <dimension ref="B1:P22"/>
  <sheetViews>
    <sheetView topLeftCell="C1" zoomScale="115" zoomScaleNormal="115" workbookViewId="0">
      <selection activeCell="J3" sqref="J3"/>
    </sheetView>
  </sheetViews>
  <sheetFormatPr defaultRowHeight="15"/>
  <cols>
    <col min="2" max="2" width="12" customWidth="1"/>
    <col min="3" max="3" width="11.140625" customWidth="1"/>
    <col min="4" max="4" width="22.7109375" hidden="1" customWidth="1"/>
    <col min="5" max="5" width="6.85546875" hidden="1" customWidth="1"/>
    <col min="6" max="6" width="10.85546875" hidden="1" customWidth="1"/>
    <col min="7" max="8" width="22.7109375" hidden="1" customWidth="1"/>
    <col min="9" max="9" width="30.7109375" hidden="1" customWidth="1"/>
    <col min="10" max="15" width="11.42578125" customWidth="1"/>
    <col min="16" max="16" width="29.140625" customWidth="1"/>
    <col min="17" max="17" width="15.42578125" customWidth="1"/>
  </cols>
  <sheetData>
    <row r="1" spans="2:16">
      <c r="J1" s="367" t="s">
        <v>351</v>
      </c>
      <c r="K1" s="367"/>
      <c r="L1" s="367"/>
      <c r="M1" s="367"/>
      <c r="N1" s="367"/>
      <c r="O1" s="367"/>
    </row>
    <row r="2" spans="2:16" ht="16.5" thickBot="1">
      <c r="B2" s="239" t="s">
        <v>76</v>
      </c>
      <c r="C2" s="240" t="s">
        <v>77</v>
      </c>
      <c r="D2" s="239" t="s">
        <v>65</v>
      </c>
      <c r="E2" s="239" t="s">
        <v>155</v>
      </c>
      <c r="F2" s="239" t="s">
        <v>365</v>
      </c>
      <c r="G2" s="239"/>
      <c r="H2" s="239" t="s">
        <v>366</v>
      </c>
      <c r="I2" s="239" t="s">
        <v>371</v>
      </c>
      <c r="J2" s="240">
        <v>1</v>
      </c>
      <c r="K2" s="240">
        <v>2</v>
      </c>
      <c r="L2" s="240">
        <v>3</v>
      </c>
      <c r="M2" s="240">
        <v>4</v>
      </c>
      <c r="N2" s="240">
        <v>5</v>
      </c>
      <c r="O2" s="240">
        <v>6</v>
      </c>
      <c r="P2" s="241" t="s">
        <v>66</v>
      </c>
    </row>
    <row r="3" spans="2:16" ht="30">
      <c r="B3" s="212">
        <v>1</v>
      </c>
      <c r="C3" s="213" t="s">
        <v>6</v>
      </c>
      <c r="D3" s="214" t="s">
        <v>7</v>
      </c>
      <c r="E3" s="214">
        <v>4</v>
      </c>
      <c r="F3" s="227">
        <v>11</v>
      </c>
      <c r="G3" s="315">
        <v>0.6875</v>
      </c>
      <c r="H3" s="237" t="s">
        <v>370</v>
      </c>
      <c r="I3" s="227" t="s">
        <v>372</v>
      </c>
      <c r="J3" s="346">
        <f>DetProy2!G6</f>
        <v>4</v>
      </c>
      <c r="K3" s="311">
        <f>DetProy2!L6</f>
        <v>2.875</v>
      </c>
      <c r="L3" s="311"/>
      <c r="M3" s="311"/>
      <c r="N3" s="311">
        <f>DetProy2!P6</f>
        <v>5</v>
      </c>
      <c r="O3" s="311">
        <f>DetProy2!U6</f>
        <v>2.83</v>
      </c>
      <c r="P3" s="238">
        <f t="shared" ref="P3:P19" si="0">(J3*$J$21)+(K3*$K$21)+(N3*$N$21)+(O3*$O$21)</f>
        <v>3.2990000000000004</v>
      </c>
    </row>
    <row r="4" spans="2:16" ht="60">
      <c r="B4" s="212">
        <v>2</v>
      </c>
      <c r="C4" s="213" t="s">
        <v>8</v>
      </c>
      <c r="D4" s="214" t="s">
        <v>9</v>
      </c>
      <c r="E4" s="214">
        <v>1</v>
      </c>
      <c r="F4" s="227">
        <v>2</v>
      </c>
      <c r="G4" s="316">
        <v>0.59375</v>
      </c>
      <c r="H4" s="237" t="s">
        <v>367</v>
      </c>
      <c r="I4" s="237" t="s">
        <v>375</v>
      </c>
      <c r="J4" s="346">
        <f>DetProy2!G7</f>
        <v>5</v>
      </c>
      <c r="K4" s="311">
        <f>DetProy2!L7</f>
        <v>5</v>
      </c>
      <c r="L4" s="311"/>
      <c r="M4" s="311"/>
      <c r="N4" s="311">
        <f>DetProy2!P7</f>
        <v>5</v>
      </c>
      <c r="O4" s="311">
        <f>DetProy2!U7</f>
        <v>5</v>
      </c>
      <c r="P4" s="238">
        <f t="shared" si="0"/>
        <v>5</v>
      </c>
    </row>
    <row r="5" spans="2:16" ht="180">
      <c r="B5" s="212">
        <v>3</v>
      </c>
      <c r="C5" s="213" t="s">
        <v>10</v>
      </c>
      <c r="D5" s="214" t="s">
        <v>11</v>
      </c>
      <c r="E5" s="214">
        <v>2</v>
      </c>
      <c r="F5" s="227">
        <v>3</v>
      </c>
      <c r="G5" s="315">
        <v>0.60416666666666663</v>
      </c>
      <c r="H5" s="237" t="s">
        <v>368</v>
      </c>
      <c r="I5" s="237" t="s">
        <v>376</v>
      </c>
      <c r="J5" s="346">
        <f>DetProy2!G8</f>
        <v>5</v>
      </c>
      <c r="K5" s="311">
        <f>DetProy2!L8</f>
        <v>4.8125</v>
      </c>
      <c r="L5" s="311"/>
      <c r="M5" s="311"/>
      <c r="N5" s="311">
        <f>DetProy2!P8</f>
        <v>5</v>
      </c>
      <c r="O5" s="311">
        <f>DetProy2!U8</f>
        <v>4.665</v>
      </c>
      <c r="P5" s="238">
        <f t="shared" si="0"/>
        <v>4.8244999999999996</v>
      </c>
    </row>
    <row r="6" spans="2:16" ht="38.25">
      <c r="B6" s="212">
        <v>4</v>
      </c>
      <c r="C6" s="213" t="s">
        <v>12</v>
      </c>
      <c r="D6" s="214" t="s">
        <v>13</v>
      </c>
      <c r="E6" s="214">
        <v>2</v>
      </c>
      <c r="F6" s="227">
        <v>4</v>
      </c>
      <c r="G6" s="316">
        <v>0.61458333333333337</v>
      </c>
      <c r="H6" s="227" t="s">
        <v>368</v>
      </c>
      <c r="I6" s="227"/>
      <c r="J6" s="346">
        <f>DetProy2!G9</f>
        <v>5</v>
      </c>
      <c r="K6" s="311">
        <f>DetProy2!L9</f>
        <v>4.8125</v>
      </c>
      <c r="L6" s="311"/>
      <c r="M6" s="311"/>
      <c r="N6" s="311">
        <f>DetProy2!P9</f>
        <v>5</v>
      </c>
      <c r="O6" s="311">
        <f>DetProy2!U9</f>
        <v>4.665</v>
      </c>
      <c r="P6" s="238">
        <f t="shared" si="0"/>
        <v>4.8244999999999996</v>
      </c>
    </row>
    <row r="7" spans="2:16" ht="27" customHeight="1">
      <c r="B7" s="212">
        <v>5</v>
      </c>
      <c r="C7" s="213" t="s">
        <v>14</v>
      </c>
      <c r="D7" s="214" t="s">
        <v>15</v>
      </c>
      <c r="E7" s="214">
        <v>3</v>
      </c>
      <c r="F7" s="227">
        <v>9</v>
      </c>
      <c r="G7" s="315">
        <v>0.66666666666666663</v>
      </c>
      <c r="H7" s="237" t="s">
        <v>373</v>
      </c>
      <c r="I7" s="319" t="s">
        <v>380</v>
      </c>
      <c r="J7" s="346">
        <f>DetProy2!G10</f>
        <v>5</v>
      </c>
      <c r="K7" s="311">
        <f>DetProy2!L10</f>
        <v>4.6875</v>
      </c>
      <c r="L7" s="311"/>
      <c r="M7" s="311"/>
      <c r="N7" s="311">
        <f>DetProy2!P10</f>
        <v>5</v>
      </c>
      <c r="O7" s="311">
        <f>DetProy2!U10</f>
        <v>4.165</v>
      </c>
      <c r="P7" s="238">
        <f t="shared" si="0"/>
        <v>4.6245000000000003</v>
      </c>
    </row>
    <row r="8" spans="2:16" ht="45">
      <c r="B8" s="212">
        <v>6</v>
      </c>
      <c r="C8" s="213" t="s">
        <v>16</v>
      </c>
      <c r="D8" s="214" t="s">
        <v>17</v>
      </c>
      <c r="E8" s="214">
        <v>2</v>
      </c>
      <c r="F8" s="227">
        <v>5</v>
      </c>
      <c r="G8" s="315">
        <v>0.625</v>
      </c>
      <c r="H8" s="237" t="s">
        <v>368</v>
      </c>
      <c r="I8" s="237" t="s">
        <v>377</v>
      </c>
      <c r="J8" s="346">
        <f>DetProy2!G11</f>
        <v>5</v>
      </c>
      <c r="K8" s="311">
        <f>DetProy2!L11</f>
        <v>4.8125</v>
      </c>
      <c r="L8" s="311"/>
      <c r="M8" s="311"/>
      <c r="N8" s="311">
        <f>DetProy2!P11</f>
        <v>5</v>
      </c>
      <c r="O8" s="311">
        <f>DetProy2!U11</f>
        <v>4.665</v>
      </c>
      <c r="P8" s="238">
        <f t="shared" si="0"/>
        <v>4.8244999999999996</v>
      </c>
    </row>
    <row r="9" spans="2:16" ht="25.5">
      <c r="B9" s="212">
        <v>7</v>
      </c>
      <c r="C9" s="213" t="s">
        <v>18</v>
      </c>
      <c r="D9" s="214" t="s">
        <v>19</v>
      </c>
      <c r="E9" s="214">
        <v>4</v>
      </c>
      <c r="F9" s="227">
        <v>10</v>
      </c>
      <c r="G9" s="315">
        <v>0.67708333333333337</v>
      </c>
      <c r="H9" s="227" t="s">
        <v>370</v>
      </c>
      <c r="I9" s="227"/>
      <c r="J9" s="346">
        <f>DetProy2!G12</f>
        <v>4</v>
      </c>
      <c r="K9" s="311">
        <f>DetProy2!L12</f>
        <v>2.875</v>
      </c>
      <c r="L9" s="311"/>
      <c r="M9" s="311"/>
      <c r="N9" s="311">
        <f>DetProy2!P12</f>
        <v>5</v>
      </c>
      <c r="O9" s="311">
        <f>DetProy2!U12</f>
        <v>2.5</v>
      </c>
      <c r="P9" s="238">
        <f t="shared" si="0"/>
        <v>3.2</v>
      </c>
    </row>
    <row r="10" spans="2:16" ht="45">
      <c r="B10" s="212">
        <v>8</v>
      </c>
      <c r="C10" s="213" t="s">
        <v>20</v>
      </c>
      <c r="D10" s="214" t="s">
        <v>21</v>
      </c>
      <c r="E10" s="214">
        <v>3</v>
      </c>
      <c r="F10" s="227">
        <v>12</v>
      </c>
      <c r="G10" s="318">
        <v>0.69791666666666663</v>
      </c>
      <c r="H10" s="237" t="s">
        <v>373</v>
      </c>
      <c r="I10" s="237"/>
      <c r="J10" s="346">
        <f>DetProy2!G13</f>
        <v>5</v>
      </c>
      <c r="K10" s="311">
        <f>DetProy2!L13</f>
        <v>4.6875</v>
      </c>
      <c r="L10" s="311"/>
      <c r="M10" s="311"/>
      <c r="N10" s="311">
        <f>DetProy2!P13</f>
        <v>5</v>
      </c>
      <c r="O10" s="311">
        <f>DetProy2!U13</f>
        <v>4</v>
      </c>
      <c r="P10" s="238">
        <f t="shared" si="0"/>
        <v>4.5750000000000002</v>
      </c>
    </row>
    <row r="11" spans="2:16" ht="75">
      <c r="B11" s="212">
        <v>9</v>
      </c>
      <c r="C11" s="213" t="s">
        <v>22</v>
      </c>
      <c r="D11" s="214" t="s">
        <v>23</v>
      </c>
      <c r="E11" s="214">
        <v>1</v>
      </c>
      <c r="F11" s="227">
        <v>6</v>
      </c>
      <c r="G11" s="316">
        <v>0.63541666666666663</v>
      </c>
      <c r="H11" s="237" t="s">
        <v>368</v>
      </c>
      <c r="I11" s="237" t="s">
        <v>378</v>
      </c>
      <c r="J11" s="346">
        <f>DetProy2!G14</f>
        <v>4.9749999999999996</v>
      </c>
      <c r="K11" s="311">
        <f>DetProy2!L14</f>
        <v>5</v>
      </c>
      <c r="L11" s="311"/>
      <c r="M11" s="311"/>
      <c r="N11" s="311">
        <f>DetProy2!P14</f>
        <v>4.95</v>
      </c>
      <c r="O11" s="311">
        <f>DetProy2!U14</f>
        <v>5</v>
      </c>
      <c r="P11" s="238">
        <f t="shared" si="0"/>
        <v>4.99</v>
      </c>
    </row>
    <row r="12" spans="2:16" ht="25.5">
      <c r="B12" s="212">
        <v>10</v>
      </c>
      <c r="C12" s="213" t="s">
        <v>24</v>
      </c>
      <c r="D12" s="214" t="s">
        <v>25</v>
      </c>
      <c r="E12" s="214"/>
      <c r="F12" s="227">
        <v>14</v>
      </c>
      <c r="G12" s="316">
        <v>0.72916666666666663</v>
      </c>
      <c r="H12" s="227"/>
      <c r="I12" s="227"/>
      <c r="J12" s="346">
        <f>DetProy2!G15</f>
        <v>0</v>
      </c>
      <c r="K12" s="311">
        <f>DetProy2!L15</f>
        <v>0</v>
      </c>
      <c r="L12" s="311"/>
      <c r="M12" s="311"/>
      <c r="N12" s="311">
        <f>DetProy2!P15</f>
        <v>0</v>
      </c>
      <c r="O12" s="311">
        <f>DetProy2!U15</f>
        <v>0</v>
      </c>
      <c r="P12" s="238">
        <f t="shared" si="0"/>
        <v>0</v>
      </c>
    </row>
    <row r="13" spans="2:16" ht="25.5">
      <c r="B13" s="212">
        <v>11</v>
      </c>
      <c r="C13" s="213" t="s">
        <v>26</v>
      </c>
      <c r="D13" s="214" t="s">
        <v>27</v>
      </c>
      <c r="E13" s="214"/>
      <c r="F13" s="227">
        <v>13</v>
      </c>
      <c r="G13" s="316">
        <v>0.71180555555555547</v>
      </c>
      <c r="H13" s="227"/>
      <c r="I13" s="227"/>
      <c r="J13" s="346">
        <f>DetProy2!G16</f>
        <v>0</v>
      </c>
      <c r="K13" s="311">
        <f>DetProy2!L16</f>
        <v>0</v>
      </c>
      <c r="L13" s="311"/>
      <c r="M13" s="311"/>
      <c r="N13" s="311">
        <f>DetProy2!P16</f>
        <v>0</v>
      </c>
      <c r="O13" s="311">
        <f>DetProy2!U16</f>
        <v>0</v>
      </c>
      <c r="P13" s="238">
        <f t="shared" si="0"/>
        <v>0</v>
      </c>
    </row>
    <row r="14" spans="2:16" ht="165.75">
      <c r="B14" s="212">
        <v>12</v>
      </c>
      <c r="C14" s="213" t="s">
        <v>28</v>
      </c>
      <c r="D14" s="214" t="s">
        <v>29</v>
      </c>
      <c r="E14" s="214">
        <v>1</v>
      </c>
      <c r="F14" s="227">
        <v>1</v>
      </c>
      <c r="G14" s="315">
        <v>0.58333333333333337</v>
      </c>
      <c r="H14" s="315" t="s">
        <v>367</v>
      </c>
      <c r="I14" s="345" t="s">
        <v>374</v>
      </c>
      <c r="J14" s="346">
        <f>DetProy2!G17</f>
        <v>5</v>
      </c>
      <c r="K14" s="311">
        <f>DetProy2!L17</f>
        <v>5</v>
      </c>
      <c r="L14" s="311"/>
      <c r="M14" s="311"/>
      <c r="N14" s="311">
        <f>DetProy2!P17</f>
        <v>5</v>
      </c>
      <c r="O14" s="311">
        <f>DetProy2!U17</f>
        <v>5</v>
      </c>
      <c r="P14" s="238">
        <f t="shared" si="0"/>
        <v>5</v>
      </c>
    </row>
    <row r="15" spans="2:16" ht="30">
      <c r="B15" s="212">
        <v>13</v>
      </c>
      <c r="C15" s="213" t="s">
        <v>30</v>
      </c>
      <c r="D15" s="214" t="s">
        <v>31</v>
      </c>
      <c r="E15" s="214"/>
      <c r="F15" s="227">
        <v>7</v>
      </c>
      <c r="G15" s="315">
        <v>0.64583333333333337</v>
      </c>
      <c r="H15" s="237" t="s">
        <v>369</v>
      </c>
      <c r="I15" s="237"/>
      <c r="J15" s="346">
        <f>DetProy2!G18</f>
        <v>0</v>
      </c>
      <c r="K15" s="311">
        <f>DetProy2!L18</f>
        <v>0</v>
      </c>
      <c r="L15" s="311"/>
      <c r="M15" s="311"/>
      <c r="N15" s="311">
        <f>DetProy2!P18</f>
        <v>0</v>
      </c>
      <c r="O15" s="311">
        <f>DetProy2!U18</f>
        <v>0</v>
      </c>
      <c r="P15" s="238">
        <f t="shared" si="0"/>
        <v>0</v>
      </c>
    </row>
    <row r="16" spans="2:16" ht="25.5">
      <c r="B16" s="212">
        <v>14</v>
      </c>
      <c r="C16" s="213" t="s">
        <v>32</v>
      </c>
      <c r="D16" s="214" t="s">
        <v>33</v>
      </c>
      <c r="E16" s="214"/>
      <c r="F16" s="227" t="s">
        <v>165</v>
      </c>
      <c r="G16" s="227"/>
      <c r="H16" s="227"/>
      <c r="I16" s="227"/>
      <c r="J16" s="346">
        <f>DetProy2!G19</f>
        <v>0</v>
      </c>
      <c r="K16" s="311">
        <f>DetProy2!L19</f>
        <v>0</v>
      </c>
      <c r="L16" s="311"/>
      <c r="M16" s="311"/>
      <c r="N16" s="311">
        <f>DetProy2!P19</f>
        <v>0</v>
      </c>
      <c r="O16" s="311">
        <f>DetProy2!U19</f>
        <v>0</v>
      </c>
      <c r="P16" s="238">
        <f t="shared" si="0"/>
        <v>0</v>
      </c>
    </row>
    <row r="17" spans="2:16" ht="25.5">
      <c r="B17" s="212">
        <v>15</v>
      </c>
      <c r="C17" s="213" t="s">
        <v>34</v>
      </c>
      <c r="D17" s="214" t="s">
        <v>35</v>
      </c>
      <c r="E17" s="214"/>
      <c r="F17" s="227" t="s">
        <v>165</v>
      </c>
      <c r="G17" s="237"/>
      <c r="H17" s="237"/>
      <c r="I17" s="237"/>
      <c r="J17" s="346">
        <f>DetProy2!G20</f>
        <v>0</v>
      </c>
      <c r="K17" s="311">
        <f>DetProy2!L20</f>
        <v>0</v>
      </c>
      <c r="L17" s="311"/>
      <c r="M17" s="311"/>
      <c r="N17" s="311">
        <f>DetProy2!P20</f>
        <v>0</v>
      </c>
      <c r="O17" s="311">
        <f>DetProy2!U20</f>
        <v>0</v>
      </c>
      <c r="P17" s="238">
        <f t="shared" si="0"/>
        <v>0</v>
      </c>
    </row>
    <row r="18" spans="2:16" ht="89.25">
      <c r="B18" s="212">
        <v>16</v>
      </c>
      <c r="C18" s="213" t="s">
        <v>36</v>
      </c>
      <c r="D18" s="214" t="s">
        <v>37</v>
      </c>
      <c r="E18" s="214">
        <v>4</v>
      </c>
      <c r="F18" s="227">
        <v>8</v>
      </c>
      <c r="G18" s="316">
        <v>0.65625</v>
      </c>
      <c r="H18" s="237" t="s">
        <v>370</v>
      </c>
      <c r="I18" s="227" t="s">
        <v>379</v>
      </c>
      <c r="J18" s="346">
        <f>DetProy2!G21</f>
        <v>4</v>
      </c>
      <c r="K18" s="311">
        <f>DetProy2!L21</f>
        <v>2.875</v>
      </c>
      <c r="L18" s="311"/>
      <c r="M18" s="311"/>
      <c r="N18" s="311">
        <f>DetProy2!P21</f>
        <v>5</v>
      </c>
      <c r="O18" s="311">
        <f>DetProy2!U21</f>
        <v>2.9950000000000001</v>
      </c>
      <c r="P18" s="238">
        <f t="shared" si="0"/>
        <v>3.3485</v>
      </c>
    </row>
    <row r="19" spans="2:16" ht="15.75">
      <c r="B19" s="212">
        <v>17</v>
      </c>
      <c r="C19" s="213" t="s">
        <v>38</v>
      </c>
      <c r="D19" s="214" t="s">
        <v>39</v>
      </c>
      <c r="E19" s="214"/>
      <c r="F19" s="227">
        <v>15</v>
      </c>
      <c r="G19" s="315">
        <v>0.74652777777777779</v>
      </c>
      <c r="H19" s="237"/>
      <c r="I19" s="237"/>
      <c r="J19" s="215">
        <f>DetProy2!G22</f>
        <v>0</v>
      </c>
      <c r="K19" s="216">
        <f>DetProy2!L22</f>
        <v>0</v>
      </c>
      <c r="L19" s="216"/>
      <c r="M19" s="216"/>
      <c r="N19" s="216">
        <f>DetProy2!P22</f>
        <v>0</v>
      </c>
      <c r="O19" s="216">
        <f>DetProy2!U22</f>
        <v>0</v>
      </c>
      <c r="P19" s="238">
        <f t="shared" si="0"/>
        <v>0</v>
      </c>
    </row>
    <row r="20" spans="2:16" ht="15.75">
      <c r="B20" s="212"/>
      <c r="C20" s="213"/>
      <c r="D20" s="214"/>
      <c r="E20" s="214"/>
      <c r="F20" s="214"/>
      <c r="G20" s="214"/>
      <c r="H20" s="214"/>
      <c r="I20" s="214"/>
      <c r="J20" s="215"/>
      <c r="K20" s="216"/>
      <c r="L20" s="216"/>
      <c r="M20" s="216"/>
      <c r="N20" s="216"/>
      <c r="O20" s="216"/>
      <c r="P20" s="217"/>
    </row>
    <row r="21" spans="2:16" ht="15.75">
      <c r="B21" s="212"/>
      <c r="D21" s="54" t="s">
        <v>81</v>
      </c>
      <c r="E21" s="54"/>
      <c r="F21" s="54"/>
      <c r="G21" s="54"/>
      <c r="H21" s="54"/>
      <c r="I21" s="54"/>
      <c r="J21" s="236">
        <f>ABET!F19/ABET!$L$19</f>
        <v>0.2</v>
      </c>
      <c r="K21" s="236">
        <f>ABET!G19/ABET!$L$19</f>
        <v>0.4</v>
      </c>
      <c r="L21" s="236">
        <f>ABET!H19/ABET!$L$19</f>
        <v>0</v>
      </c>
      <c r="M21" s="236">
        <f>ABET!I19/ABET!$L$19</f>
        <v>0</v>
      </c>
      <c r="N21" s="236">
        <f>ABET!J19/ABET!$L$19</f>
        <v>0.1</v>
      </c>
      <c r="O21" s="236">
        <f>ABET!K19/ABET!$L$19</f>
        <v>0.3</v>
      </c>
      <c r="P21" s="218"/>
    </row>
    <row r="22" spans="2:16">
      <c r="J22" s="234"/>
      <c r="K22" s="234"/>
      <c r="L22" s="234"/>
      <c r="M22" s="234"/>
      <c r="N22" s="234"/>
      <c r="O22" s="234"/>
    </row>
  </sheetData>
  <autoFilter ref="B2:P2" xr:uid="{B6E988E6-DC33-402D-9361-7EE1AC440604}">
    <sortState xmlns:xlrd2="http://schemas.microsoft.com/office/spreadsheetml/2017/richdata2" ref="B3:P19">
      <sortCondition ref="B2"/>
    </sortState>
  </autoFilter>
  <mergeCells count="1">
    <mergeCell ref="J1:O1"/>
  </mergeCells>
  <hyperlinks>
    <hyperlink ref="H14" r:id="rId1" xr:uid="{3657C264-8B01-4956-97F8-3F8A2FC6D612}"/>
    <hyperlink ref="H4" r:id="rId2" xr:uid="{C83E5CD5-C38A-42C6-9693-BBB64D6B9F85}"/>
    <hyperlink ref="H5" r:id="rId3" xr:uid="{A57B4303-68AD-4FBD-88B7-0CC41F81CF3C}"/>
    <hyperlink ref="H18" r:id="rId4" xr:uid="{FFF8F188-C2A7-4E33-9C7F-17CCB7700847}"/>
    <hyperlink ref="H7" r:id="rId5" xr:uid="{37E20556-7EBE-453C-A9F0-E3A7F2838118}"/>
    <hyperlink ref="H3" r:id="rId6" xr:uid="{5680E05D-4CF5-4DDC-ACF0-9B31F868D5A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6308B-5E64-43C5-9658-F6DEA789BC0D}">
  <dimension ref="A1:AD46"/>
  <sheetViews>
    <sheetView tabSelected="1" zoomScale="115" zoomScaleNormal="115" workbookViewId="0">
      <selection activeCell="D4" sqref="D4"/>
    </sheetView>
  </sheetViews>
  <sheetFormatPr defaultRowHeight="15"/>
  <cols>
    <col min="1" max="1" width="9.140625" style="2"/>
    <col min="2" max="2" width="13.5703125" style="2" customWidth="1"/>
    <col min="3" max="3" width="32.7109375" style="2" hidden="1" customWidth="1"/>
    <col min="4" max="4" width="30.7109375" style="2" customWidth="1"/>
    <col min="5" max="5" width="25.7109375" style="2" customWidth="1"/>
    <col min="6" max="6" width="21.28515625" style="162" customWidth="1"/>
    <col min="7" max="7" width="27.85546875" style="162" customWidth="1"/>
    <col min="8" max="11" width="20.28515625" style="162" customWidth="1"/>
    <col min="12" max="12" width="24.42578125" style="162" customWidth="1"/>
    <col min="13" max="13" width="20.140625" style="2" customWidth="1"/>
    <col min="14" max="16" width="20.140625" style="164" customWidth="1"/>
    <col min="17" max="17" width="14.7109375" style="164" customWidth="1"/>
    <col min="18" max="18" width="19" style="164" customWidth="1"/>
    <col min="19" max="19" width="26.7109375" style="164" customWidth="1"/>
    <col min="20" max="20" width="17" style="164" customWidth="1"/>
    <col min="21" max="21" width="20.140625" style="164" customWidth="1"/>
    <col min="22" max="22" width="15.28515625" style="164" customWidth="1"/>
    <col min="23" max="23" width="67" style="2" hidden="1" customWidth="1"/>
    <col min="24" max="16384" width="9.140625" style="2"/>
  </cols>
  <sheetData>
    <row r="1" spans="1:30" ht="15" customHeight="1">
      <c r="D1" s="320" t="s">
        <v>122</v>
      </c>
      <c r="E1" s="320"/>
      <c r="F1" s="320"/>
      <c r="G1" s="186">
        <f>ABET!F19/ABET!L19</f>
        <v>0.2</v>
      </c>
      <c r="H1" s="321" t="s">
        <v>123</v>
      </c>
      <c r="I1" s="321"/>
      <c r="J1" s="321"/>
      <c r="K1" s="321"/>
      <c r="L1" s="187">
        <f>ABET!G19/ABET!L19</f>
        <v>0.4</v>
      </c>
      <c r="M1" s="322" t="s">
        <v>124</v>
      </c>
      <c r="N1" s="322"/>
      <c r="O1" s="322"/>
      <c r="P1" s="221">
        <f>ABET!J19/ABET!L19</f>
        <v>0.1</v>
      </c>
      <c r="Q1" s="323" t="s">
        <v>125</v>
      </c>
      <c r="R1" s="323"/>
      <c r="S1" s="323"/>
      <c r="T1" s="323"/>
      <c r="U1" s="220">
        <f>ABET!K19/ABET!L19</f>
        <v>0.3</v>
      </c>
    </row>
    <row r="2" spans="1:30">
      <c r="D2" s="181">
        <f>D5*G1</f>
        <v>0.05</v>
      </c>
      <c r="E2" s="181">
        <f>G1*E5</f>
        <v>0.05</v>
      </c>
      <c r="F2" s="181">
        <f>F5*G1</f>
        <v>0.1</v>
      </c>
      <c r="H2" s="182">
        <f>H5*L1</f>
        <v>0.05</v>
      </c>
      <c r="I2" s="182">
        <f>I5*L1</f>
        <v>0.05</v>
      </c>
      <c r="J2" s="182">
        <f>J5*L1</f>
        <v>0.2</v>
      </c>
      <c r="K2" s="182">
        <f>L1*K5</f>
        <v>0.1</v>
      </c>
      <c r="M2" s="164"/>
      <c r="N2" s="181">
        <v>0.05</v>
      </c>
      <c r="O2" s="181">
        <v>0.05</v>
      </c>
      <c r="Q2" s="182">
        <f>Q5*U1</f>
        <v>9.9000000000000005E-2</v>
      </c>
      <c r="S2" s="226">
        <f>S5*U1</f>
        <v>0.20100000000000001</v>
      </c>
      <c r="T2" s="219"/>
    </row>
    <row r="3" spans="1:30" s="188" customFormat="1" ht="25.5">
      <c r="D3" s="165" t="s">
        <v>141</v>
      </c>
      <c r="E3" s="167" t="s">
        <v>147</v>
      </c>
      <c r="F3" s="224" t="s">
        <v>142</v>
      </c>
      <c r="G3" s="189"/>
      <c r="H3" s="157" t="s">
        <v>145</v>
      </c>
      <c r="I3" s="157" t="s">
        <v>139</v>
      </c>
      <c r="J3" s="224" t="s">
        <v>142</v>
      </c>
      <c r="K3" s="223" t="s">
        <v>144</v>
      </c>
      <c r="L3" s="189"/>
      <c r="M3" s="168"/>
      <c r="N3" s="167" t="s">
        <v>140</v>
      </c>
      <c r="O3" s="165" t="s">
        <v>148</v>
      </c>
      <c r="Q3" s="188" t="s">
        <v>143</v>
      </c>
      <c r="S3" s="223" t="s">
        <v>144</v>
      </c>
      <c r="W3" s="170"/>
    </row>
    <row r="4" spans="1:30" s="170" customFormat="1" ht="140.25">
      <c r="D4" s="190" t="s">
        <v>128</v>
      </c>
      <c r="E4" s="190" t="s">
        <v>126</v>
      </c>
      <c r="F4" s="190" t="s">
        <v>136</v>
      </c>
      <c r="G4" s="191" t="s">
        <v>151</v>
      </c>
      <c r="H4" s="190" t="s">
        <v>129</v>
      </c>
      <c r="I4" s="190" t="s">
        <v>130</v>
      </c>
      <c r="J4" s="190" t="s">
        <v>131</v>
      </c>
      <c r="K4" s="190" t="s">
        <v>132</v>
      </c>
      <c r="L4" s="191" t="s">
        <v>152</v>
      </c>
      <c r="M4" s="190" t="s">
        <v>137</v>
      </c>
      <c r="N4" s="190" t="s">
        <v>138</v>
      </c>
      <c r="O4" s="190" t="s">
        <v>119</v>
      </c>
      <c r="P4" s="206" t="s">
        <v>154</v>
      </c>
      <c r="Q4" s="190" t="s">
        <v>127</v>
      </c>
      <c r="R4" s="190" t="s">
        <v>133</v>
      </c>
      <c r="S4" s="190" t="s">
        <v>134</v>
      </c>
      <c r="T4" s="190" t="s">
        <v>135</v>
      </c>
      <c r="U4" s="191" t="s">
        <v>153</v>
      </c>
      <c r="V4" s="188" t="s">
        <v>219</v>
      </c>
      <c r="W4" s="170" t="s">
        <v>220</v>
      </c>
    </row>
    <row r="5" spans="1:30" s="170" customFormat="1">
      <c r="A5" s="169" t="s">
        <v>0</v>
      </c>
      <c r="B5" s="169" t="s">
        <v>1</v>
      </c>
      <c r="C5" s="169" t="s">
        <v>2</v>
      </c>
      <c r="D5" s="155">
        <v>0.25</v>
      </c>
      <c r="E5" s="155">
        <v>0.25</v>
      </c>
      <c r="F5" s="155">
        <v>0.5</v>
      </c>
      <c r="G5" s="205"/>
      <c r="H5" s="163">
        <v>0.125</v>
      </c>
      <c r="I5" s="163">
        <v>0.125</v>
      </c>
      <c r="J5" s="155">
        <v>0.5</v>
      </c>
      <c r="K5" s="155">
        <v>0.25</v>
      </c>
      <c r="L5" s="205"/>
      <c r="M5" s="155"/>
      <c r="N5" s="155">
        <v>0.5</v>
      </c>
      <c r="O5" s="155">
        <v>0.5</v>
      </c>
      <c r="P5" s="206"/>
      <c r="Q5" s="225">
        <v>0.33</v>
      </c>
      <c r="R5" s="211"/>
      <c r="S5" s="155">
        <v>0.67</v>
      </c>
      <c r="T5" s="155"/>
      <c r="U5" s="209"/>
      <c r="V5" s="188"/>
    </row>
    <row r="6" spans="1:30" s="202" customFormat="1" ht="191.25">
      <c r="A6" s="201">
        <v>1</v>
      </c>
      <c r="B6" s="201" t="s">
        <v>6</v>
      </c>
      <c r="C6" s="192" t="s">
        <v>7</v>
      </c>
      <c r="D6" s="202">
        <v>5</v>
      </c>
      <c r="E6" s="202">
        <v>5</v>
      </c>
      <c r="F6" s="203">
        <v>3</v>
      </c>
      <c r="G6" s="206">
        <f>(D6*$D$5+E6*$E$5+F6*$F$5)*V6</f>
        <v>4</v>
      </c>
      <c r="H6" s="203">
        <v>3</v>
      </c>
      <c r="I6" s="203">
        <v>3</v>
      </c>
      <c r="J6" s="203">
        <f>F6</f>
        <v>3</v>
      </c>
      <c r="K6" s="203">
        <v>2.5</v>
      </c>
      <c r="L6" s="206">
        <f>(H6*$H$5+I6*$I$5+J6*$J$5+K6*$K$5)*V6</f>
        <v>2.875</v>
      </c>
      <c r="M6" s="156"/>
      <c r="N6" s="317">
        <f>D6</f>
        <v>5</v>
      </c>
      <c r="O6" s="158">
        <f>D6</f>
        <v>5</v>
      </c>
      <c r="P6" s="206">
        <f>(M6*$M$5+N6*$N$5+O6*$O$5)*V6</f>
        <v>5</v>
      </c>
      <c r="Q6" s="193">
        <v>3.5</v>
      </c>
      <c r="R6" s="193"/>
      <c r="S6" s="193">
        <f>K6</f>
        <v>2.5</v>
      </c>
      <c r="T6" s="193"/>
      <c r="U6" s="210">
        <f>(Q6*$Q$5+R6*$R$5+S6*$S$5+T6*$T$5)*V6</f>
        <v>2.83</v>
      </c>
      <c r="V6" s="193">
        <v>1</v>
      </c>
      <c r="W6" s="158" t="s">
        <v>235</v>
      </c>
    </row>
    <row r="7" spans="1:30" ht="114.75">
      <c r="A7" s="16">
        <v>2</v>
      </c>
      <c r="B7" s="16" t="s">
        <v>8</v>
      </c>
      <c r="C7" s="195" t="s">
        <v>9</v>
      </c>
      <c r="D7" s="2">
        <v>5</v>
      </c>
      <c r="E7" s="2">
        <v>5</v>
      </c>
      <c r="F7" s="171">
        <v>5</v>
      </c>
      <c r="G7" s="206">
        <f t="shared" ref="G7:G22" si="0">(D7*$D$5+E7*$E$5+F7*$F$5)*V7</f>
        <v>5</v>
      </c>
      <c r="H7" s="171">
        <v>5</v>
      </c>
      <c r="I7" s="171">
        <v>5</v>
      </c>
      <c r="J7" s="203">
        <f t="shared" ref="J7:J22" si="1">F7</f>
        <v>5</v>
      </c>
      <c r="K7" s="171">
        <v>5</v>
      </c>
      <c r="L7" s="206">
        <f t="shared" ref="L7:L22" si="2">(H7*$H$5+I7*$I$5+J7*$J$5+K7*$K$5)*V7</f>
        <v>5</v>
      </c>
      <c r="M7" s="166"/>
      <c r="N7" s="184">
        <f>E7</f>
        <v>5</v>
      </c>
      <c r="O7" s="158">
        <f t="shared" ref="O7:O22" si="3">D7</f>
        <v>5</v>
      </c>
      <c r="P7" s="206">
        <f t="shared" ref="P7:P22" si="4">(M7*$M$5+N7*$N$5+O7*$O$5)*V7</f>
        <v>5</v>
      </c>
      <c r="Q7" s="184">
        <v>5</v>
      </c>
      <c r="R7" s="184"/>
      <c r="S7" s="193">
        <f t="shared" ref="S7:S22" si="5">K7</f>
        <v>5</v>
      </c>
      <c r="T7" s="184"/>
      <c r="U7" s="210">
        <f t="shared" ref="U7:U22" si="6">(Q7*$Q$5+R7*$R$5+S7*$S$5+T7*$T$5)*V7</f>
        <v>5</v>
      </c>
      <c r="V7" s="193">
        <v>1</v>
      </c>
      <c r="W7" s="168" t="s">
        <v>221</v>
      </c>
    </row>
    <row r="8" spans="1:30" ht="127.5">
      <c r="A8" s="16">
        <v>3</v>
      </c>
      <c r="B8" s="16" t="s">
        <v>10</v>
      </c>
      <c r="C8" s="195" t="s">
        <v>11</v>
      </c>
      <c r="D8" s="279">
        <v>5</v>
      </c>
      <c r="E8" s="279">
        <v>5</v>
      </c>
      <c r="F8" s="280">
        <v>5</v>
      </c>
      <c r="G8" s="206">
        <f t="shared" si="0"/>
        <v>5</v>
      </c>
      <c r="H8" s="280">
        <v>4.5</v>
      </c>
      <c r="I8" s="280">
        <v>5</v>
      </c>
      <c r="J8" s="203">
        <f t="shared" si="1"/>
        <v>5</v>
      </c>
      <c r="K8" s="280">
        <v>4.5</v>
      </c>
      <c r="L8" s="206">
        <f t="shared" si="2"/>
        <v>4.8125</v>
      </c>
      <c r="M8" s="281"/>
      <c r="N8" s="184">
        <f t="shared" ref="N8:N22" si="7">E8</f>
        <v>5</v>
      </c>
      <c r="O8" s="158">
        <f t="shared" si="3"/>
        <v>5</v>
      </c>
      <c r="P8" s="206">
        <f t="shared" si="4"/>
        <v>5</v>
      </c>
      <c r="Q8" s="282">
        <v>5</v>
      </c>
      <c r="R8" s="282"/>
      <c r="S8" s="193">
        <f t="shared" si="5"/>
        <v>4.5</v>
      </c>
      <c r="T8" s="282"/>
      <c r="U8" s="206">
        <f t="shared" si="6"/>
        <v>4.665</v>
      </c>
      <c r="V8" s="193">
        <v>1</v>
      </c>
      <c r="W8" s="168" t="s">
        <v>236</v>
      </c>
    </row>
    <row r="9" spans="1:30" ht="153">
      <c r="A9" s="16">
        <v>4</v>
      </c>
      <c r="B9" s="16" t="s">
        <v>12</v>
      </c>
      <c r="C9" s="195" t="s">
        <v>13</v>
      </c>
      <c r="D9" s="2">
        <v>5</v>
      </c>
      <c r="E9" s="2">
        <v>5</v>
      </c>
      <c r="F9" s="171">
        <v>5</v>
      </c>
      <c r="G9" s="206">
        <f t="shared" si="0"/>
        <v>5</v>
      </c>
      <c r="H9" s="171">
        <v>4.5</v>
      </c>
      <c r="I9" s="171">
        <v>5</v>
      </c>
      <c r="J9" s="203">
        <f t="shared" si="1"/>
        <v>5</v>
      </c>
      <c r="K9" s="171">
        <v>4.5</v>
      </c>
      <c r="L9" s="206">
        <f t="shared" si="2"/>
        <v>4.8125</v>
      </c>
      <c r="M9" s="166"/>
      <c r="N9" s="184">
        <f t="shared" si="7"/>
        <v>5</v>
      </c>
      <c r="O9" s="158">
        <f t="shared" si="3"/>
        <v>5</v>
      </c>
      <c r="P9" s="206">
        <f t="shared" si="4"/>
        <v>5</v>
      </c>
      <c r="Q9" s="184">
        <v>5</v>
      </c>
      <c r="R9" s="184"/>
      <c r="S9" s="193">
        <f t="shared" si="5"/>
        <v>4.5</v>
      </c>
      <c r="T9" s="184"/>
      <c r="U9" s="210">
        <f t="shared" si="6"/>
        <v>4.665</v>
      </c>
      <c r="V9" s="193">
        <v>1</v>
      </c>
      <c r="W9" s="168" t="s">
        <v>227</v>
      </c>
    </row>
    <row r="10" spans="1:30" ht="293.25">
      <c r="A10" s="16">
        <v>5</v>
      </c>
      <c r="B10" s="16" t="s">
        <v>14</v>
      </c>
      <c r="C10" s="195" t="s">
        <v>15</v>
      </c>
      <c r="D10" s="279">
        <v>5</v>
      </c>
      <c r="E10" s="279">
        <v>5</v>
      </c>
      <c r="F10" s="280">
        <v>5</v>
      </c>
      <c r="G10" s="206">
        <f t="shared" si="0"/>
        <v>5</v>
      </c>
      <c r="H10" s="280">
        <v>4.5</v>
      </c>
      <c r="I10" s="280">
        <v>5</v>
      </c>
      <c r="J10" s="203">
        <f t="shared" si="1"/>
        <v>5</v>
      </c>
      <c r="K10" s="280">
        <v>4</v>
      </c>
      <c r="L10" s="206">
        <f t="shared" si="2"/>
        <v>4.6875</v>
      </c>
      <c r="M10" s="281"/>
      <c r="N10" s="184">
        <f t="shared" si="7"/>
        <v>5</v>
      </c>
      <c r="O10" s="158">
        <f t="shared" si="3"/>
        <v>5</v>
      </c>
      <c r="P10" s="206">
        <f t="shared" si="4"/>
        <v>5</v>
      </c>
      <c r="Q10" s="282">
        <v>4.5</v>
      </c>
      <c r="R10" s="282"/>
      <c r="S10" s="193">
        <f t="shared" si="5"/>
        <v>4</v>
      </c>
      <c r="T10" s="282"/>
      <c r="U10" s="282">
        <f t="shared" si="6"/>
        <v>4.165</v>
      </c>
      <c r="V10" s="282">
        <v>1</v>
      </c>
      <c r="W10" s="283" t="s">
        <v>234</v>
      </c>
    </row>
    <row r="11" spans="1:30" ht="216.75">
      <c r="A11" s="16">
        <v>6</v>
      </c>
      <c r="B11" s="16" t="s">
        <v>16</v>
      </c>
      <c r="C11" s="195" t="s">
        <v>17</v>
      </c>
      <c r="D11" s="279">
        <v>5</v>
      </c>
      <c r="E11" s="279">
        <v>5</v>
      </c>
      <c r="F11" s="280">
        <v>5</v>
      </c>
      <c r="G11" s="206">
        <f t="shared" si="0"/>
        <v>5</v>
      </c>
      <c r="H11" s="280">
        <v>4.5</v>
      </c>
      <c r="I11" s="280">
        <v>5</v>
      </c>
      <c r="J11" s="203">
        <f t="shared" si="1"/>
        <v>5</v>
      </c>
      <c r="K11" s="280">
        <v>4.5</v>
      </c>
      <c r="L11" s="206">
        <f t="shared" si="2"/>
        <v>4.8125</v>
      </c>
      <c r="M11" s="281"/>
      <c r="N11" s="184">
        <f t="shared" si="7"/>
        <v>5</v>
      </c>
      <c r="O11" s="158">
        <f t="shared" si="3"/>
        <v>5</v>
      </c>
      <c r="P11" s="206">
        <f t="shared" si="4"/>
        <v>5</v>
      </c>
      <c r="Q11" s="282">
        <v>5</v>
      </c>
      <c r="R11" s="282"/>
      <c r="S11" s="193">
        <f t="shared" si="5"/>
        <v>4.5</v>
      </c>
      <c r="T11" s="282"/>
      <c r="U11" s="282">
        <f t="shared" si="6"/>
        <v>4.665</v>
      </c>
      <c r="V11" s="282">
        <v>1</v>
      </c>
      <c r="W11" s="283" t="s">
        <v>231</v>
      </c>
    </row>
    <row r="12" spans="1:30" ht="344.25">
      <c r="A12" s="16">
        <v>7</v>
      </c>
      <c r="B12" s="16" t="s">
        <v>18</v>
      </c>
      <c r="C12" s="195" t="s">
        <v>19</v>
      </c>
      <c r="D12" s="279">
        <v>5</v>
      </c>
      <c r="E12" s="279">
        <v>5</v>
      </c>
      <c r="F12" s="280">
        <v>3</v>
      </c>
      <c r="G12" s="206">
        <f t="shared" si="0"/>
        <v>4</v>
      </c>
      <c r="H12" s="280">
        <v>3</v>
      </c>
      <c r="I12" s="280">
        <v>3</v>
      </c>
      <c r="J12" s="203">
        <f t="shared" si="1"/>
        <v>3</v>
      </c>
      <c r="K12" s="280">
        <v>2.5</v>
      </c>
      <c r="L12" s="206">
        <f t="shared" si="2"/>
        <v>2.875</v>
      </c>
      <c r="M12" s="281"/>
      <c r="N12" s="184">
        <f t="shared" si="7"/>
        <v>5</v>
      </c>
      <c r="O12" s="158">
        <f t="shared" si="3"/>
        <v>5</v>
      </c>
      <c r="P12" s="206">
        <f t="shared" si="4"/>
        <v>5</v>
      </c>
      <c r="Q12" s="282">
        <v>2.5</v>
      </c>
      <c r="R12" s="282"/>
      <c r="S12" s="193">
        <f t="shared" si="5"/>
        <v>2.5</v>
      </c>
      <c r="T12" s="282"/>
      <c r="U12" s="282">
        <f t="shared" si="6"/>
        <v>2.5</v>
      </c>
      <c r="V12" s="282">
        <v>1</v>
      </c>
      <c r="W12" s="283" t="s">
        <v>233</v>
      </c>
      <c r="X12" s="272"/>
      <c r="Y12" s="272"/>
      <c r="Z12" s="272"/>
      <c r="AA12" s="272"/>
      <c r="AB12" s="272"/>
      <c r="AC12" s="272"/>
      <c r="AD12" s="272"/>
    </row>
    <row r="13" spans="1:30" ht="204">
      <c r="A13" s="16">
        <v>8</v>
      </c>
      <c r="B13" s="16" t="s">
        <v>20</v>
      </c>
      <c r="C13" s="195" t="s">
        <v>21</v>
      </c>
      <c r="D13" s="279">
        <v>5</v>
      </c>
      <c r="E13" s="279">
        <v>5</v>
      </c>
      <c r="F13" s="280">
        <v>5</v>
      </c>
      <c r="G13" s="206">
        <f t="shared" si="0"/>
        <v>5</v>
      </c>
      <c r="H13" s="280">
        <v>4.5</v>
      </c>
      <c r="I13" s="280">
        <v>5</v>
      </c>
      <c r="J13" s="203">
        <f t="shared" si="1"/>
        <v>5</v>
      </c>
      <c r="K13" s="280">
        <v>4</v>
      </c>
      <c r="L13" s="206">
        <f t="shared" si="2"/>
        <v>4.6875</v>
      </c>
      <c r="M13" s="281"/>
      <c r="N13" s="184">
        <f t="shared" si="7"/>
        <v>5</v>
      </c>
      <c r="O13" s="158">
        <f t="shared" si="3"/>
        <v>5</v>
      </c>
      <c r="P13" s="206">
        <f t="shared" si="4"/>
        <v>5</v>
      </c>
      <c r="Q13" s="282">
        <v>4</v>
      </c>
      <c r="R13" s="282"/>
      <c r="S13" s="193">
        <f t="shared" si="5"/>
        <v>4</v>
      </c>
      <c r="T13" s="282"/>
      <c r="U13" s="206">
        <f t="shared" si="6"/>
        <v>4</v>
      </c>
      <c r="V13" s="282">
        <v>1</v>
      </c>
      <c r="W13" s="283" t="s">
        <v>232</v>
      </c>
    </row>
    <row r="14" spans="1:30">
      <c r="A14" s="16">
        <v>9</v>
      </c>
      <c r="B14" s="16" t="s">
        <v>22</v>
      </c>
      <c r="C14" s="195" t="s">
        <v>23</v>
      </c>
      <c r="D14" s="279">
        <v>5</v>
      </c>
      <c r="E14" s="279">
        <v>4.9000000000000004</v>
      </c>
      <c r="F14" s="280">
        <v>5</v>
      </c>
      <c r="G14" s="206">
        <f t="shared" si="0"/>
        <v>4.9749999999999996</v>
      </c>
      <c r="H14" s="280">
        <v>5</v>
      </c>
      <c r="I14" s="280">
        <v>5</v>
      </c>
      <c r="J14" s="203">
        <f t="shared" si="1"/>
        <v>5</v>
      </c>
      <c r="K14" s="280">
        <v>5</v>
      </c>
      <c r="L14" s="206">
        <f t="shared" si="2"/>
        <v>5</v>
      </c>
      <c r="M14" s="281"/>
      <c r="N14" s="184">
        <f t="shared" si="7"/>
        <v>4.9000000000000004</v>
      </c>
      <c r="O14" s="158">
        <f t="shared" si="3"/>
        <v>5</v>
      </c>
      <c r="P14" s="206">
        <f t="shared" si="4"/>
        <v>4.95</v>
      </c>
      <c r="Q14" s="282">
        <v>5</v>
      </c>
      <c r="R14" s="282"/>
      <c r="S14" s="193">
        <f t="shared" si="5"/>
        <v>5</v>
      </c>
      <c r="T14" s="282"/>
      <c r="U14" s="206">
        <f t="shared" si="6"/>
        <v>5</v>
      </c>
      <c r="V14" s="282">
        <v>1</v>
      </c>
      <c r="W14" s="281" t="s">
        <v>224</v>
      </c>
    </row>
    <row r="15" spans="1:30">
      <c r="A15" s="16">
        <v>10</v>
      </c>
      <c r="B15" s="16" t="s">
        <v>24</v>
      </c>
      <c r="C15" s="195" t="s">
        <v>25</v>
      </c>
      <c r="D15" s="279">
        <v>0</v>
      </c>
      <c r="E15" s="279">
        <v>0</v>
      </c>
      <c r="F15" s="280">
        <v>0</v>
      </c>
      <c r="G15" s="206">
        <f t="shared" si="0"/>
        <v>0</v>
      </c>
      <c r="H15" s="280">
        <v>0</v>
      </c>
      <c r="I15" s="280">
        <v>0</v>
      </c>
      <c r="J15" s="203">
        <f t="shared" si="1"/>
        <v>0</v>
      </c>
      <c r="K15" s="280">
        <v>0</v>
      </c>
      <c r="L15" s="206">
        <f t="shared" si="2"/>
        <v>0</v>
      </c>
      <c r="M15" s="281"/>
      <c r="N15" s="184">
        <f t="shared" si="7"/>
        <v>0</v>
      </c>
      <c r="O15" s="158">
        <f t="shared" si="3"/>
        <v>0</v>
      </c>
      <c r="P15" s="206">
        <f t="shared" si="4"/>
        <v>0</v>
      </c>
      <c r="Q15" s="282">
        <v>0</v>
      </c>
      <c r="R15" s="282"/>
      <c r="S15" s="193">
        <f t="shared" si="5"/>
        <v>0</v>
      </c>
      <c r="T15" s="282"/>
      <c r="U15" s="206">
        <f t="shared" si="6"/>
        <v>0</v>
      </c>
      <c r="V15" s="282">
        <v>1</v>
      </c>
      <c r="W15" s="281" t="s">
        <v>225</v>
      </c>
    </row>
    <row r="16" spans="1:30">
      <c r="A16" s="16">
        <v>11</v>
      </c>
      <c r="B16" s="16" t="s">
        <v>26</v>
      </c>
      <c r="C16" s="195" t="s">
        <v>27</v>
      </c>
      <c r="D16" s="279">
        <v>0</v>
      </c>
      <c r="E16" s="279">
        <v>0</v>
      </c>
      <c r="F16" s="280">
        <v>0</v>
      </c>
      <c r="G16" s="206">
        <f t="shared" si="0"/>
        <v>0</v>
      </c>
      <c r="H16" s="280">
        <v>0</v>
      </c>
      <c r="I16" s="280">
        <v>0</v>
      </c>
      <c r="J16" s="203">
        <f t="shared" si="1"/>
        <v>0</v>
      </c>
      <c r="K16" s="280">
        <v>0</v>
      </c>
      <c r="L16" s="206">
        <f t="shared" si="2"/>
        <v>0</v>
      </c>
      <c r="M16" s="281"/>
      <c r="N16" s="184">
        <f t="shared" si="7"/>
        <v>0</v>
      </c>
      <c r="O16" s="158">
        <f t="shared" si="3"/>
        <v>0</v>
      </c>
      <c r="P16" s="206">
        <f t="shared" si="4"/>
        <v>0</v>
      </c>
      <c r="Q16" s="282">
        <v>0</v>
      </c>
      <c r="R16" s="282"/>
      <c r="S16" s="193">
        <f t="shared" si="5"/>
        <v>0</v>
      </c>
      <c r="T16" s="282"/>
      <c r="U16" s="206">
        <f t="shared" si="6"/>
        <v>0</v>
      </c>
      <c r="V16" s="193">
        <v>1</v>
      </c>
      <c r="W16" s="166" t="s">
        <v>225</v>
      </c>
    </row>
    <row r="17" spans="1:23" ht="26.25" customHeight="1">
      <c r="A17" s="16">
        <v>12</v>
      </c>
      <c r="B17" s="16" t="s">
        <v>28</v>
      </c>
      <c r="C17" s="195" t="s">
        <v>29</v>
      </c>
      <c r="D17" s="279">
        <v>5</v>
      </c>
      <c r="E17" s="279">
        <v>5</v>
      </c>
      <c r="F17" s="280">
        <v>5</v>
      </c>
      <c r="G17" s="206">
        <f t="shared" si="0"/>
        <v>5</v>
      </c>
      <c r="H17" s="280">
        <v>5</v>
      </c>
      <c r="I17" s="280">
        <v>5</v>
      </c>
      <c r="J17" s="203">
        <f t="shared" si="1"/>
        <v>5</v>
      </c>
      <c r="K17" s="280">
        <v>5</v>
      </c>
      <c r="L17" s="206">
        <f t="shared" si="2"/>
        <v>5</v>
      </c>
      <c r="M17" s="281"/>
      <c r="N17" s="184">
        <f t="shared" si="7"/>
        <v>5</v>
      </c>
      <c r="O17" s="158">
        <f t="shared" si="3"/>
        <v>5</v>
      </c>
      <c r="P17" s="206">
        <f t="shared" si="4"/>
        <v>5</v>
      </c>
      <c r="Q17" s="282">
        <v>5</v>
      </c>
      <c r="R17" s="282"/>
      <c r="S17" s="193">
        <f t="shared" si="5"/>
        <v>5</v>
      </c>
      <c r="T17" s="282"/>
      <c r="U17" s="206">
        <f t="shared" si="6"/>
        <v>5</v>
      </c>
      <c r="V17" s="193">
        <v>1</v>
      </c>
      <c r="W17" s="168" t="s">
        <v>226</v>
      </c>
    </row>
    <row r="18" spans="1:23" ht="127.5">
      <c r="A18" s="16">
        <v>13</v>
      </c>
      <c r="B18" s="16" t="s">
        <v>30</v>
      </c>
      <c r="C18" s="195" t="s">
        <v>31</v>
      </c>
      <c r="D18" s="279">
        <v>0</v>
      </c>
      <c r="E18" s="279">
        <v>0</v>
      </c>
      <c r="F18" s="280">
        <v>0</v>
      </c>
      <c r="G18" s="206">
        <f t="shared" si="0"/>
        <v>0</v>
      </c>
      <c r="H18" s="280">
        <v>0</v>
      </c>
      <c r="I18" s="280">
        <v>0</v>
      </c>
      <c r="J18" s="203">
        <f t="shared" si="1"/>
        <v>0</v>
      </c>
      <c r="K18" s="280">
        <v>0</v>
      </c>
      <c r="L18" s="206">
        <f t="shared" si="2"/>
        <v>0</v>
      </c>
      <c r="M18" s="281"/>
      <c r="N18" s="184">
        <f t="shared" si="7"/>
        <v>0</v>
      </c>
      <c r="O18" s="158">
        <f t="shared" si="3"/>
        <v>0</v>
      </c>
      <c r="P18" s="206">
        <f t="shared" si="4"/>
        <v>0</v>
      </c>
      <c r="Q18" s="282">
        <v>0</v>
      </c>
      <c r="R18" s="282"/>
      <c r="S18" s="193">
        <f t="shared" si="5"/>
        <v>0</v>
      </c>
      <c r="T18" s="282"/>
      <c r="U18" s="206">
        <f t="shared" si="6"/>
        <v>0</v>
      </c>
      <c r="V18" s="282">
        <v>1</v>
      </c>
      <c r="W18" s="168" t="s">
        <v>229</v>
      </c>
    </row>
    <row r="19" spans="1:23">
      <c r="A19" s="16">
        <v>14</v>
      </c>
      <c r="B19" s="16" t="s">
        <v>32</v>
      </c>
      <c r="C19" s="195" t="s">
        <v>33</v>
      </c>
      <c r="D19" s="279">
        <v>0</v>
      </c>
      <c r="E19" s="279">
        <v>0</v>
      </c>
      <c r="F19" s="280">
        <v>0</v>
      </c>
      <c r="G19" s="206">
        <f t="shared" si="0"/>
        <v>0</v>
      </c>
      <c r="H19" s="280">
        <v>0</v>
      </c>
      <c r="I19" s="280">
        <v>0</v>
      </c>
      <c r="J19" s="203">
        <f t="shared" si="1"/>
        <v>0</v>
      </c>
      <c r="K19" s="280">
        <v>0</v>
      </c>
      <c r="L19" s="206">
        <f t="shared" si="2"/>
        <v>0</v>
      </c>
      <c r="M19" s="281"/>
      <c r="N19" s="184">
        <f t="shared" si="7"/>
        <v>0</v>
      </c>
      <c r="O19" s="158">
        <f t="shared" si="3"/>
        <v>0</v>
      </c>
      <c r="P19" s="206">
        <f t="shared" si="4"/>
        <v>0</v>
      </c>
      <c r="Q19" s="282">
        <v>0</v>
      </c>
      <c r="R19" s="282"/>
      <c r="S19" s="193">
        <f t="shared" si="5"/>
        <v>0</v>
      </c>
      <c r="T19" s="282"/>
      <c r="U19" s="206">
        <f t="shared" si="6"/>
        <v>0</v>
      </c>
      <c r="V19" s="193">
        <v>1</v>
      </c>
      <c r="W19" s="166"/>
    </row>
    <row r="20" spans="1:23" ht="216.75">
      <c r="A20" s="16">
        <v>15</v>
      </c>
      <c r="B20" s="16" t="s">
        <v>34</v>
      </c>
      <c r="C20" s="195" t="s">
        <v>35</v>
      </c>
      <c r="D20" s="279">
        <v>0</v>
      </c>
      <c r="E20" s="279">
        <v>0</v>
      </c>
      <c r="F20" s="280">
        <v>0</v>
      </c>
      <c r="G20" s="206">
        <f t="shared" si="0"/>
        <v>0</v>
      </c>
      <c r="H20" s="280">
        <v>0</v>
      </c>
      <c r="I20" s="280">
        <v>0</v>
      </c>
      <c r="J20" s="203">
        <f t="shared" si="1"/>
        <v>0</v>
      </c>
      <c r="K20" s="280">
        <v>0</v>
      </c>
      <c r="L20" s="206">
        <f t="shared" si="2"/>
        <v>0</v>
      </c>
      <c r="M20" s="281"/>
      <c r="N20" s="184">
        <f t="shared" si="7"/>
        <v>0</v>
      </c>
      <c r="O20" s="158">
        <f t="shared" si="3"/>
        <v>0</v>
      </c>
      <c r="P20" s="206">
        <f t="shared" si="4"/>
        <v>0</v>
      </c>
      <c r="Q20" s="282">
        <v>0</v>
      </c>
      <c r="R20" s="282"/>
      <c r="S20" s="193">
        <f t="shared" si="5"/>
        <v>0</v>
      </c>
      <c r="T20" s="282"/>
      <c r="U20" s="206">
        <f t="shared" si="6"/>
        <v>0</v>
      </c>
      <c r="V20" s="193">
        <v>0</v>
      </c>
      <c r="W20" s="168" t="s">
        <v>224</v>
      </c>
    </row>
    <row r="21" spans="1:23">
      <c r="A21" s="16">
        <v>16</v>
      </c>
      <c r="B21" s="16" t="s">
        <v>36</v>
      </c>
      <c r="C21" s="195" t="s">
        <v>37</v>
      </c>
      <c r="D21" s="2">
        <v>5</v>
      </c>
      <c r="E21" s="2">
        <v>5</v>
      </c>
      <c r="F21" s="171">
        <v>3</v>
      </c>
      <c r="G21" s="206">
        <f t="shared" si="0"/>
        <v>4</v>
      </c>
      <c r="H21" s="171">
        <v>3</v>
      </c>
      <c r="I21" s="171">
        <v>3</v>
      </c>
      <c r="J21" s="203">
        <f t="shared" si="1"/>
        <v>3</v>
      </c>
      <c r="K21" s="171">
        <v>2.5</v>
      </c>
      <c r="L21" s="206">
        <f t="shared" si="2"/>
        <v>2.875</v>
      </c>
      <c r="M21" s="168"/>
      <c r="N21" s="184">
        <f t="shared" si="7"/>
        <v>5</v>
      </c>
      <c r="O21" s="158">
        <f t="shared" si="3"/>
        <v>5</v>
      </c>
      <c r="P21" s="206">
        <f t="shared" si="4"/>
        <v>5</v>
      </c>
      <c r="Q21" s="184">
        <v>4</v>
      </c>
      <c r="R21" s="184"/>
      <c r="S21" s="193">
        <f t="shared" si="5"/>
        <v>2.5</v>
      </c>
      <c r="T21" s="175"/>
      <c r="U21" s="206">
        <f t="shared" si="6"/>
        <v>2.9950000000000001</v>
      </c>
      <c r="V21" s="193">
        <v>1</v>
      </c>
      <c r="W21" s="166" t="s">
        <v>222</v>
      </c>
    </row>
    <row r="22" spans="1:23">
      <c r="A22" s="16">
        <v>17</v>
      </c>
      <c r="B22" s="16" t="s">
        <v>38</v>
      </c>
      <c r="C22" s="273" t="s">
        <v>39</v>
      </c>
      <c r="D22" s="276">
        <v>0</v>
      </c>
      <c r="E22" s="276">
        <v>0</v>
      </c>
      <c r="F22" s="277">
        <v>0</v>
      </c>
      <c r="G22" s="206">
        <f t="shared" si="0"/>
        <v>0</v>
      </c>
      <c r="H22" s="277">
        <v>0</v>
      </c>
      <c r="I22" s="277">
        <v>0</v>
      </c>
      <c r="J22" s="203">
        <f t="shared" si="1"/>
        <v>0</v>
      </c>
      <c r="K22" s="277">
        <v>0</v>
      </c>
      <c r="L22" s="206">
        <f t="shared" si="2"/>
        <v>0</v>
      </c>
      <c r="M22" s="278"/>
      <c r="N22" s="184">
        <f t="shared" si="7"/>
        <v>0</v>
      </c>
      <c r="O22" s="158">
        <f t="shared" si="3"/>
        <v>0</v>
      </c>
      <c r="P22" s="206">
        <f t="shared" si="4"/>
        <v>0</v>
      </c>
      <c r="Q22" s="278">
        <v>0</v>
      </c>
      <c r="R22" s="278"/>
      <c r="S22" s="193">
        <f t="shared" si="5"/>
        <v>0</v>
      </c>
      <c r="T22" s="278"/>
      <c r="U22" s="206">
        <f t="shared" si="6"/>
        <v>0</v>
      </c>
      <c r="V22" s="193">
        <v>0</v>
      </c>
      <c r="W22" s="166" t="s">
        <v>223</v>
      </c>
    </row>
    <row r="23" spans="1:23">
      <c r="C23" s="274"/>
      <c r="D23" s="274"/>
      <c r="E23" s="274"/>
      <c r="F23" s="266"/>
      <c r="G23" s="266"/>
      <c r="H23" s="266"/>
      <c r="I23" s="266"/>
      <c r="J23" s="266"/>
      <c r="K23" s="266"/>
      <c r="L23" s="266"/>
      <c r="M23" s="275"/>
      <c r="N23" s="275"/>
      <c r="O23" s="275"/>
      <c r="P23" s="275"/>
      <c r="Q23" s="275"/>
      <c r="R23" s="275"/>
      <c r="S23" s="275"/>
      <c r="T23" s="275"/>
      <c r="U23" s="275"/>
      <c r="V23" s="271"/>
      <c r="W23" s="166"/>
    </row>
    <row r="24" spans="1:23">
      <c r="F24" s="171"/>
      <c r="G24" s="171"/>
      <c r="H24" s="171"/>
      <c r="I24" s="171"/>
      <c r="J24" s="171"/>
      <c r="K24" s="171"/>
      <c r="L24" s="171"/>
      <c r="M24" s="168"/>
      <c r="N24" s="175"/>
      <c r="O24" s="174"/>
      <c r="P24" s="168"/>
      <c r="Q24" s="168"/>
      <c r="R24" s="184"/>
      <c r="S24" s="184"/>
      <c r="T24" s="175"/>
      <c r="U24" s="168"/>
      <c r="V24" s="271"/>
      <c r="W24" s="166"/>
    </row>
    <row r="25" spans="1:23">
      <c r="F25" s="171"/>
      <c r="G25" s="171"/>
      <c r="H25" s="171"/>
      <c r="I25" s="171"/>
      <c r="J25" s="171"/>
      <c r="K25" s="171"/>
      <c r="L25" s="171"/>
      <c r="M25" s="166"/>
      <c r="N25" s="184"/>
      <c r="O25" s="184"/>
      <c r="P25" s="184"/>
      <c r="Q25" s="184"/>
      <c r="R25" s="184"/>
      <c r="S25" s="184"/>
      <c r="T25" s="184"/>
      <c r="U25" s="168"/>
      <c r="V25" s="271"/>
      <c r="W25" s="166"/>
    </row>
    <row r="26" spans="1:23">
      <c r="F26" s="171"/>
      <c r="G26" s="171"/>
      <c r="H26" s="171"/>
      <c r="I26" s="171"/>
      <c r="J26" s="171"/>
      <c r="K26" s="171"/>
      <c r="L26" s="171"/>
      <c r="M26" s="166"/>
      <c r="N26" s="184"/>
      <c r="O26" s="184"/>
      <c r="P26" s="184"/>
      <c r="Q26" s="184"/>
      <c r="R26" s="184"/>
      <c r="S26" s="184"/>
      <c r="T26" s="184"/>
      <c r="U26" s="184"/>
      <c r="V26" s="271"/>
      <c r="W26" s="166"/>
    </row>
    <row r="27" spans="1:23" ht="17.25" customHeight="1">
      <c r="F27" s="171"/>
      <c r="G27" s="171"/>
      <c r="H27" s="171"/>
      <c r="I27" s="171"/>
      <c r="J27" s="171"/>
      <c r="K27" s="171"/>
      <c r="L27" s="171"/>
      <c r="M27" s="166"/>
      <c r="N27" s="185"/>
      <c r="O27" s="185"/>
      <c r="P27" s="185"/>
      <c r="Q27" s="185"/>
      <c r="R27" s="185"/>
      <c r="S27" s="185"/>
      <c r="T27" s="197"/>
      <c r="U27" s="199"/>
      <c r="V27" s="197"/>
      <c r="W27" s="166"/>
    </row>
    <row r="28" spans="1:23">
      <c r="D28" s="165" t="s">
        <v>141</v>
      </c>
      <c r="E28" s="181">
        <f>D2+O2</f>
        <v>0.1</v>
      </c>
      <c r="F28" s="171">
        <v>10</v>
      </c>
      <c r="G28" s="171"/>
      <c r="H28" s="171"/>
      <c r="I28" s="171"/>
      <c r="J28" s="171"/>
      <c r="K28" s="171"/>
      <c r="L28" s="171"/>
      <c r="M28" s="178"/>
      <c r="N28" s="175"/>
      <c r="O28" s="175"/>
      <c r="P28" s="183"/>
      <c r="Q28" s="178"/>
      <c r="R28" s="178"/>
      <c r="S28" s="178"/>
      <c r="T28" s="178"/>
      <c r="U28" s="178"/>
      <c r="V28" s="175"/>
      <c r="W28" s="166"/>
    </row>
    <row r="29" spans="1:23">
      <c r="D29" s="167" t="s">
        <v>147</v>
      </c>
      <c r="E29" s="181">
        <f>E2+N2</f>
        <v>0.1</v>
      </c>
      <c r="F29" s="171">
        <v>10</v>
      </c>
      <c r="G29" s="171"/>
      <c r="H29" s="171"/>
      <c r="I29" s="171"/>
      <c r="J29" s="171"/>
      <c r="K29" s="171"/>
      <c r="L29" s="171"/>
      <c r="M29" s="178"/>
      <c r="N29" s="168"/>
      <c r="O29" s="168"/>
      <c r="P29" s="175"/>
      <c r="Q29" s="175"/>
      <c r="R29" s="175"/>
      <c r="S29" s="175"/>
      <c r="T29" s="175"/>
      <c r="U29" s="175"/>
      <c r="V29" s="271"/>
      <c r="W29" s="166"/>
    </row>
    <row r="30" spans="1:23">
      <c r="D30" s="157" t="s">
        <v>145</v>
      </c>
      <c r="E30" s="181">
        <f>H2</f>
        <v>0.05</v>
      </c>
      <c r="F30" s="171">
        <v>5</v>
      </c>
      <c r="G30" s="171"/>
      <c r="H30" s="171"/>
      <c r="I30" s="171"/>
      <c r="J30" s="171"/>
      <c r="K30" s="171"/>
      <c r="L30" s="171"/>
      <c r="M30" s="178"/>
      <c r="N30" s="168"/>
      <c r="O30" s="168"/>
      <c r="P30" s="168"/>
      <c r="Q30" s="168"/>
      <c r="R30" s="168"/>
      <c r="S30" s="168"/>
      <c r="T30" s="168"/>
      <c r="U30" s="168"/>
      <c r="V30" s="271"/>
      <c r="W30" s="166"/>
    </row>
    <row r="31" spans="1:23" ht="25.5">
      <c r="D31" s="157" t="s">
        <v>139</v>
      </c>
      <c r="E31" s="222">
        <f>I2</f>
        <v>0.05</v>
      </c>
      <c r="F31" s="171">
        <v>5</v>
      </c>
      <c r="G31" s="171"/>
      <c r="H31" s="171"/>
      <c r="I31" s="171"/>
      <c r="J31" s="171"/>
      <c r="K31" s="171"/>
      <c r="L31" s="171"/>
      <c r="M31" s="166"/>
      <c r="N31" s="175"/>
      <c r="O31" s="174"/>
      <c r="P31" s="168"/>
      <c r="Q31" s="168"/>
      <c r="R31" s="184"/>
      <c r="S31" s="184"/>
      <c r="T31" s="175"/>
      <c r="U31" s="168"/>
      <c r="V31" s="271"/>
      <c r="W31" s="166"/>
    </row>
    <row r="32" spans="1:23">
      <c r="D32" s="224" t="s">
        <v>142</v>
      </c>
      <c r="E32" s="181">
        <f>J2+F2</f>
        <v>0.30000000000000004</v>
      </c>
      <c r="F32" s="171">
        <v>30</v>
      </c>
      <c r="G32" s="171"/>
      <c r="H32" s="171"/>
      <c r="I32" s="171"/>
      <c r="J32" s="171"/>
      <c r="K32" s="171"/>
      <c r="L32" s="171"/>
      <c r="M32" s="166"/>
      <c r="N32" s="175"/>
      <c r="O32" s="174"/>
      <c r="P32" s="168"/>
      <c r="Q32" s="168"/>
      <c r="R32" s="184"/>
      <c r="S32" s="184"/>
      <c r="T32" s="175"/>
      <c r="U32" s="168"/>
      <c r="V32" s="271"/>
      <c r="W32" s="166"/>
    </row>
    <row r="33" spans="4:23">
      <c r="D33" s="223" t="s">
        <v>144</v>
      </c>
      <c r="E33" s="181">
        <f>K2+S2</f>
        <v>0.30100000000000005</v>
      </c>
      <c r="F33" s="171">
        <v>30</v>
      </c>
      <c r="G33" s="171"/>
      <c r="H33" s="171"/>
      <c r="I33" s="171"/>
      <c r="J33" s="171"/>
      <c r="K33" s="171"/>
      <c r="L33" s="171"/>
      <c r="M33" s="168"/>
      <c r="N33" s="175"/>
      <c r="O33" s="174"/>
      <c r="P33" s="168"/>
      <c r="Q33" s="168"/>
      <c r="R33" s="184"/>
      <c r="S33" s="184"/>
      <c r="T33" s="175"/>
      <c r="U33" s="168"/>
      <c r="V33" s="271"/>
      <c r="W33" s="166"/>
    </row>
    <row r="34" spans="4:23">
      <c r="D34" s="2" t="s">
        <v>143</v>
      </c>
      <c r="E34" s="222">
        <f>Q2</f>
        <v>9.9000000000000005E-2</v>
      </c>
      <c r="F34" s="171">
        <v>10</v>
      </c>
      <c r="G34" s="171"/>
      <c r="H34" s="171"/>
      <c r="I34" s="171"/>
      <c r="J34" s="171"/>
      <c r="K34" s="171"/>
      <c r="L34" s="171"/>
      <c r="M34" s="166"/>
      <c r="N34" s="184"/>
      <c r="O34" s="184"/>
      <c r="P34" s="184"/>
      <c r="Q34" s="184"/>
      <c r="R34" s="184"/>
      <c r="S34" s="184"/>
      <c r="T34" s="184"/>
      <c r="U34" s="168"/>
      <c r="V34" s="271"/>
      <c r="W34" s="166"/>
    </row>
    <row r="35" spans="4:23">
      <c r="F35" s="171"/>
      <c r="G35" s="171"/>
      <c r="H35" s="171"/>
      <c r="I35" s="171"/>
      <c r="J35" s="171"/>
      <c r="K35" s="171"/>
      <c r="L35" s="171"/>
      <c r="M35" s="166"/>
      <c r="N35" s="184"/>
      <c r="O35" s="184"/>
      <c r="P35" s="184"/>
      <c r="Q35" s="184"/>
      <c r="R35" s="184"/>
      <c r="S35" s="184"/>
      <c r="T35" s="184"/>
      <c r="U35" s="184"/>
      <c r="V35" s="271"/>
      <c r="W35" s="166"/>
    </row>
    <row r="36" spans="4:23" ht="32.25" customHeight="1">
      <c r="F36" s="171"/>
      <c r="G36" s="171"/>
      <c r="H36" s="171"/>
      <c r="I36" s="171"/>
      <c r="J36" s="171"/>
      <c r="K36" s="171"/>
      <c r="L36" s="171"/>
      <c r="M36" s="166"/>
      <c r="N36" s="185"/>
      <c r="O36" s="185"/>
      <c r="P36" s="185"/>
      <c r="Q36" s="185"/>
      <c r="R36" s="185"/>
      <c r="S36" s="185"/>
      <c r="T36" s="197"/>
      <c r="U36" s="199"/>
      <c r="V36" s="197"/>
      <c r="W36" s="166"/>
    </row>
    <row r="37" spans="4:23">
      <c r="F37" s="171"/>
      <c r="G37" s="171"/>
      <c r="H37" s="171"/>
      <c r="I37" s="171"/>
      <c r="J37" s="171"/>
      <c r="K37" s="171"/>
      <c r="L37" s="171"/>
      <c r="M37" s="178"/>
      <c r="N37" s="175"/>
      <c r="O37" s="175"/>
      <c r="P37" s="183"/>
      <c r="Q37" s="178"/>
      <c r="R37" s="178"/>
      <c r="S37" s="178"/>
      <c r="T37" s="178"/>
      <c r="U37" s="178"/>
      <c r="V37" s="175"/>
      <c r="W37" s="166"/>
    </row>
    <row r="38" spans="4:23">
      <c r="F38" s="171"/>
      <c r="G38" s="171"/>
      <c r="H38" s="171"/>
      <c r="I38" s="171"/>
      <c r="J38" s="171"/>
      <c r="K38" s="171"/>
      <c r="L38" s="171"/>
      <c r="M38" s="178"/>
      <c r="N38" s="168"/>
      <c r="O38" s="168"/>
      <c r="P38" s="175"/>
      <c r="Q38" s="175"/>
      <c r="R38" s="175"/>
      <c r="S38" s="175"/>
      <c r="T38" s="175"/>
      <c r="U38" s="175"/>
      <c r="V38" s="271"/>
      <c r="W38" s="166"/>
    </row>
    <row r="39" spans="4:23">
      <c r="F39" s="171"/>
      <c r="G39" s="171"/>
      <c r="H39" s="171"/>
      <c r="I39" s="171"/>
      <c r="J39" s="171"/>
      <c r="K39" s="171"/>
      <c r="L39" s="171"/>
      <c r="M39" s="178"/>
      <c r="N39" s="168"/>
      <c r="O39" s="168"/>
      <c r="P39" s="168"/>
      <c r="Q39" s="168"/>
      <c r="R39" s="168"/>
      <c r="S39" s="168"/>
      <c r="T39" s="168"/>
      <c r="U39" s="168"/>
      <c r="V39" s="271"/>
      <c r="W39" s="166"/>
    </row>
    <row r="40" spans="4:23" ht="36" customHeight="1">
      <c r="F40" s="171"/>
      <c r="G40" s="173"/>
      <c r="H40" s="171"/>
      <c r="I40" s="171"/>
      <c r="J40" s="171"/>
      <c r="K40" s="171"/>
      <c r="L40" s="171"/>
      <c r="M40" s="168"/>
      <c r="N40" s="175"/>
      <c r="O40" s="174"/>
      <c r="P40" s="168"/>
      <c r="Q40" s="168"/>
      <c r="R40" s="184"/>
      <c r="S40" s="184"/>
      <c r="T40" s="175"/>
      <c r="U40" s="168"/>
      <c r="V40" s="271"/>
      <c r="W40" s="166"/>
    </row>
    <row r="41" spans="4:23" ht="39.75" customHeight="1">
      <c r="F41" s="171"/>
      <c r="G41" s="171"/>
      <c r="H41" s="171"/>
      <c r="I41" s="171"/>
      <c r="J41" s="171"/>
      <c r="K41" s="171"/>
      <c r="L41" s="171"/>
      <c r="M41" s="180"/>
      <c r="N41" s="175"/>
      <c r="O41" s="174"/>
      <c r="P41" s="168"/>
      <c r="Q41" s="168"/>
      <c r="R41" s="184"/>
      <c r="S41" s="184"/>
      <c r="T41" s="175"/>
      <c r="U41" s="168"/>
      <c r="V41" s="271"/>
      <c r="W41" s="180"/>
    </row>
    <row r="42" spans="4:23" ht="67.5" customHeight="1">
      <c r="F42" s="171"/>
      <c r="G42" s="171"/>
      <c r="H42" s="171"/>
      <c r="I42" s="171"/>
      <c r="J42" s="171"/>
      <c r="K42" s="171"/>
      <c r="L42" s="171"/>
      <c r="M42" s="168"/>
      <c r="N42" s="175"/>
      <c r="O42" s="174"/>
      <c r="P42" s="168"/>
      <c r="Q42" s="168"/>
      <c r="R42" s="184"/>
      <c r="S42" s="184"/>
      <c r="T42" s="175"/>
      <c r="U42" s="168"/>
      <c r="V42" s="271"/>
      <c r="W42" s="180"/>
    </row>
    <row r="43" spans="4:23">
      <c r="F43" s="171"/>
      <c r="G43" s="171"/>
      <c r="H43" s="171"/>
      <c r="I43" s="171"/>
      <c r="J43" s="171"/>
      <c r="K43" s="171"/>
      <c r="L43" s="171"/>
      <c r="M43" s="166"/>
      <c r="N43" s="175"/>
      <c r="O43" s="174"/>
      <c r="P43" s="168"/>
      <c r="Q43" s="168"/>
      <c r="R43" s="184"/>
      <c r="S43" s="184"/>
      <c r="T43" s="175"/>
      <c r="U43" s="168"/>
      <c r="V43" s="271"/>
      <c r="W43" s="166"/>
    </row>
    <row r="44" spans="4:23">
      <c r="F44" s="171"/>
      <c r="G44" s="171"/>
      <c r="H44" s="171"/>
      <c r="I44" s="171"/>
      <c r="J44" s="171"/>
      <c r="K44" s="171"/>
      <c r="L44" s="171"/>
      <c r="M44" s="166"/>
      <c r="N44" s="168"/>
      <c r="O44" s="168"/>
      <c r="P44" s="168"/>
      <c r="Q44" s="168"/>
      <c r="R44" s="168"/>
      <c r="S44" s="168"/>
      <c r="T44" s="168"/>
      <c r="U44" s="168"/>
      <c r="V44" s="271"/>
      <c r="W44" s="166"/>
    </row>
    <row r="45" spans="4:23">
      <c r="F45" s="171"/>
      <c r="G45" s="171"/>
      <c r="H45" s="171"/>
      <c r="I45" s="171"/>
      <c r="J45" s="171"/>
      <c r="K45" s="171"/>
      <c r="L45" s="171"/>
      <c r="M45" s="180"/>
      <c r="N45" s="200"/>
      <c r="O45" s="200"/>
      <c r="P45" s="200"/>
      <c r="Q45" s="200"/>
      <c r="R45" s="200"/>
      <c r="S45" s="200"/>
      <c r="T45" s="200"/>
      <c r="U45" s="200"/>
      <c r="V45" s="200"/>
      <c r="W45" s="180"/>
    </row>
    <row r="46" spans="4:23">
      <c r="F46" s="171"/>
      <c r="G46" s="171"/>
      <c r="H46" s="171"/>
      <c r="I46" s="171"/>
      <c r="J46" s="171"/>
      <c r="K46" s="171"/>
      <c r="L46" s="171"/>
      <c r="M46" s="180"/>
      <c r="N46" s="200"/>
      <c r="O46" s="200"/>
      <c r="P46" s="200"/>
      <c r="Q46" s="200"/>
      <c r="R46" s="200"/>
      <c r="S46" s="200"/>
      <c r="T46" s="200"/>
      <c r="U46" s="200"/>
      <c r="V46" s="200"/>
      <c r="W46" s="180"/>
    </row>
  </sheetData>
  <autoFilter ref="A1:W22" xr:uid="{0E82FAA7-8FC3-4FB2-94E3-2B0A5C935487}">
    <filterColumn colId="3" showButton="0"/>
    <filterColumn colId="4" showButton="0"/>
    <filterColumn colId="7" showButton="0"/>
    <filterColumn colId="8" showButton="0"/>
    <filterColumn colId="9" showButton="0"/>
    <filterColumn colId="12" showButton="0"/>
    <filterColumn colId="13" showButton="0"/>
    <filterColumn colId="16" showButton="0"/>
    <filterColumn colId="17" showButton="0"/>
    <filterColumn colId="18" showButton="0"/>
  </autoFilter>
  <mergeCells count="4">
    <mergeCell ref="D1:F1"/>
    <mergeCell ref="H1:K1"/>
    <mergeCell ref="M1:O1"/>
    <mergeCell ref="Q1:T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7A8A3-3A24-4F21-BC65-EFBC7FF28E8A}">
  <dimension ref="C2:M64"/>
  <sheetViews>
    <sheetView topLeftCell="A7" zoomScale="115" zoomScaleNormal="115" workbookViewId="0">
      <selection activeCell="F20" sqref="F20:K20"/>
    </sheetView>
  </sheetViews>
  <sheetFormatPr defaultColWidth="8.85546875" defaultRowHeight="13.5" customHeight="1"/>
  <cols>
    <col min="3" max="3" width="10.7109375" customWidth="1"/>
    <col min="4" max="4" width="10.7109375" style="32" customWidth="1"/>
    <col min="5" max="5" width="20.140625" style="32" customWidth="1"/>
    <col min="6" max="12" width="10.7109375" style="32" customWidth="1"/>
  </cols>
  <sheetData>
    <row r="2" spans="5:12" ht="13.5" customHeight="1">
      <c r="E2" s="330" t="s">
        <v>56</v>
      </c>
      <c r="F2" s="331"/>
      <c r="G2" s="331"/>
      <c r="H2" s="331"/>
      <c r="I2" s="331"/>
      <c r="J2" s="331"/>
      <c r="K2" s="331"/>
      <c r="L2" s="332"/>
    </row>
    <row r="3" spans="5:12" ht="13.5" customHeight="1">
      <c r="E3" s="28" t="s">
        <v>57</v>
      </c>
      <c r="F3" s="30" t="s">
        <v>58</v>
      </c>
      <c r="G3" s="30"/>
      <c r="H3" s="30"/>
      <c r="I3" s="30"/>
      <c r="J3" s="30"/>
      <c r="K3" s="30"/>
      <c r="L3" s="30"/>
    </row>
    <row r="4" spans="5:12" ht="13.5" customHeight="1">
      <c r="E4" s="28" t="s">
        <v>59</v>
      </c>
      <c r="F4" s="31" t="s">
        <v>79</v>
      </c>
      <c r="G4" s="31"/>
      <c r="H4" s="31"/>
      <c r="I4" s="31"/>
      <c r="J4" s="31"/>
      <c r="K4" s="31"/>
      <c r="L4" s="31"/>
    </row>
    <row r="5" spans="5:12" ht="13.5" customHeight="1">
      <c r="E5" s="28" t="s">
        <v>60</v>
      </c>
      <c r="F5" s="31" t="s">
        <v>78</v>
      </c>
      <c r="G5" s="31"/>
      <c r="H5" s="31"/>
      <c r="I5" s="31"/>
      <c r="J5" s="31"/>
      <c r="K5" s="31"/>
      <c r="L5" s="31"/>
    </row>
    <row r="6" spans="5:12" ht="13.5" customHeight="1">
      <c r="E6" s="33"/>
      <c r="F6" s="34"/>
      <c r="G6" s="34"/>
      <c r="H6" s="34"/>
      <c r="I6" s="34"/>
      <c r="J6" s="34"/>
      <c r="K6" s="34"/>
      <c r="L6" s="35"/>
    </row>
    <row r="7" spans="5:12" ht="13.5" customHeight="1">
      <c r="E7" s="29" t="s">
        <v>61</v>
      </c>
      <c r="F7" s="29"/>
      <c r="G7" s="29"/>
      <c r="H7" s="29"/>
      <c r="I7" s="29"/>
      <c r="J7" s="29"/>
      <c r="K7" s="29"/>
      <c r="L7" s="29"/>
    </row>
    <row r="8" spans="5:12" ht="13.5" customHeight="1">
      <c r="E8" s="28"/>
      <c r="F8" s="36">
        <v>1</v>
      </c>
      <c r="G8" s="36">
        <v>2</v>
      </c>
      <c r="H8" s="36">
        <v>3</v>
      </c>
      <c r="I8" s="36">
        <v>4</v>
      </c>
      <c r="J8" s="36">
        <v>5</v>
      </c>
      <c r="K8" s="36">
        <v>6</v>
      </c>
      <c r="L8" s="36" t="s">
        <v>62</v>
      </c>
    </row>
    <row r="9" spans="5:12" ht="13.5" customHeight="1">
      <c r="E9" s="28" t="s">
        <v>63</v>
      </c>
      <c r="F9" s="28">
        <v>2</v>
      </c>
      <c r="G9" s="28">
        <v>4</v>
      </c>
      <c r="H9" s="28">
        <v>0</v>
      </c>
      <c r="I9" s="28">
        <v>0</v>
      </c>
      <c r="J9" s="28">
        <v>1</v>
      </c>
      <c r="K9" s="28">
        <v>4</v>
      </c>
      <c r="L9" s="37">
        <f>SUM(F9:K9)</f>
        <v>11</v>
      </c>
    </row>
    <row r="10" spans="5:12" ht="13.5" customHeight="1">
      <c r="E10" s="56" t="s">
        <v>54</v>
      </c>
      <c r="F10" s="57">
        <f t="shared" ref="F10:K10" si="0">F9/$L$9</f>
        <v>0.18181818181818182</v>
      </c>
      <c r="G10" s="57">
        <f t="shared" si="0"/>
        <v>0.36363636363636365</v>
      </c>
      <c r="H10" s="57">
        <f t="shared" si="0"/>
        <v>0</v>
      </c>
      <c r="I10" s="57">
        <f t="shared" si="0"/>
        <v>0</v>
      </c>
      <c r="J10" s="57">
        <f t="shared" si="0"/>
        <v>9.0909090909090912E-2</v>
      </c>
      <c r="K10" s="57">
        <f t="shared" si="0"/>
        <v>0.36363636363636365</v>
      </c>
      <c r="L10" s="57">
        <f>SUM(F10:K10)</f>
        <v>1</v>
      </c>
    </row>
    <row r="11" spans="5:12" ht="13.5" customHeight="1">
      <c r="E11" s="58"/>
      <c r="F11" s="55"/>
      <c r="G11" s="55"/>
      <c r="H11" s="55"/>
      <c r="I11" s="55"/>
      <c r="J11" s="55"/>
      <c r="K11" s="55"/>
      <c r="L11" s="55"/>
    </row>
    <row r="12" spans="5:12" ht="13.5" customHeight="1">
      <c r="E12" s="58"/>
      <c r="F12" s="55"/>
      <c r="G12" s="55"/>
      <c r="H12" s="55"/>
      <c r="I12" s="55"/>
      <c r="J12" s="55"/>
      <c r="K12" s="55"/>
      <c r="L12" s="55"/>
    </row>
    <row r="13" spans="5:12" ht="13.5" customHeight="1">
      <c r="E13" s="17"/>
      <c r="F13" s="18" t="s">
        <v>45</v>
      </c>
      <c r="G13" s="18" t="s">
        <v>46</v>
      </c>
      <c r="H13" s="18" t="s">
        <v>47</v>
      </c>
      <c r="I13" s="18" t="s">
        <v>48</v>
      </c>
      <c r="J13" s="18" t="s">
        <v>49</v>
      </c>
      <c r="K13" s="18" t="s">
        <v>50</v>
      </c>
      <c r="L13" s="19"/>
    </row>
    <row r="14" spans="5:12" ht="13.5" customHeight="1">
      <c r="E14" s="20" t="s">
        <v>51</v>
      </c>
      <c r="F14" s="21"/>
      <c r="G14" s="21"/>
      <c r="H14" s="21"/>
      <c r="I14" s="21"/>
      <c r="J14" s="21"/>
      <c r="K14" s="21"/>
      <c r="L14" s="22" t="s">
        <v>52</v>
      </c>
    </row>
    <row r="15" spans="5:12" ht="13.5" customHeight="1">
      <c r="E15" s="60" t="s">
        <v>53</v>
      </c>
      <c r="F15" s="61">
        <v>2</v>
      </c>
      <c r="G15" s="61">
        <v>4</v>
      </c>
      <c r="H15" s="61"/>
      <c r="I15" s="61"/>
      <c r="J15" s="61">
        <v>1</v>
      </c>
      <c r="K15" s="61">
        <v>4</v>
      </c>
      <c r="L15" s="23">
        <f>SUM(F15:K15)</f>
        <v>11</v>
      </c>
    </row>
    <row r="16" spans="5:12" ht="13.5" customHeight="1">
      <c r="E16" s="60" t="s">
        <v>54</v>
      </c>
      <c r="F16" s="160">
        <f>F15/$L$15</f>
        <v>0.18181818181818182</v>
      </c>
      <c r="G16" s="160">
        <f t="shared" ref="G16:K16" si="1">G15/$L$15</f>
        <v>0.36363636363636365</v>
      </c>
      <c r="H16" s="160">
        <f t="shared" si="1"/>
        <v>0</v>
      </c>
      <c r="I16" s="160">
        <f t="shared" si="1"/>
        <v>0</v>
      </c>
      <c r="J16" s="160">
        <f t="shared" si="1"/>
        <v>9.0909090909090912E-2</v>
      </c>
      <c r="K16" s="160">
        <f t="shared" si="1"/>
        <v>0.36363636363636365</v>
      </c>
      <c r="L16" s="23">
        <f>SUM(F16:K16)</f>
        <v>1</v>
      </c>
    </row>
    <row r="17" spans="3:13" ht="13.5" customHeight="1">
      <c r="E17" s="24"/>
      <c r="F17" s="24"/>
      <c r="G17" s="24"/>
      <c r="H17" s="24"/>
      <c r="I17" s="24"/>
      <c r="J17" s="24"/>
      <c r="K17" s="24"/>
      <c r="L17" s="17"/>
    </row>
    <row r="18" spans="3:13" ht="13.5" customHeight="1">
      <c r="E18" s="20" t="s">
        <v>55</v>
      </c>
      <c r="F18" s="21"/>
      <c r="G18" s="25"/>
      <c r="H18" s="25"/>
      <c r="I18" s="25"/>
      <c r="J18" s="25"/>
      <c r="K18" s="25"/>
      <c r="L18" s="17"/>
    </row>
    <row r="19" spans="3:13" ht="13.5" customHeight="1">
      <c r="E19" s="60" t="s">
        <v>3</v>
      </c>
      <c r="F19" s="231">
        <v>0.04</v>
      </c>
      <c r="G19" s="232">
        <v>0.08</v>
      </c>
      <c r="H19" s="232"/>
      <c r="I19" s="232"/>
      <c r="J19" s="232">
        <v>0.02</v>
      </c>
      <c r="K19" s="232">
        <v>0.06</v>
      </c>
      <c r="L19" s="234">
        <f>SUM(E19:K19)</f>
        <v>0.19999999999999998</v>
      </c>
      <c r="M19" s="233"/>
    </row>
    <row r="20" spans="3:13" ht="13.5" customHeight="1">
      <c r="E20" s="60" t="s">
        <v>237</v>
      </c>
      <c r="F20" s="231">
        <v>0.04</v>
      </c>
      <c r="G20" s="232">
        <v>0.08</v>
      </c>
      <c r="H20" s="232"/>
      <c r="I20" s="232"/>
      <c r="J20" s="232">
        <v>0.02</v>
      </c>
      <c r="K20" s="232">
        <v>0.06</v>
      </c>
      <c r="L20" s="234">
        <f t="shared" ref="L20:L23" si="2">SUM(E20:K20)</f>
        <v>0.19999999999999998</v>
      </c>
      <c r="M20" s="233"/>
    </row>
    <row r="21" spans="3:13" ht="13.5" customHeight="1">
      <c r="E21" s="60" t="s">
        <v>4</v>
      </c>
      <c r="F21" s="231">
        <v>0.04</v>
      </c>
      <c r="G21" s="232">
        <v>0.08</v>
      </c>
      <c r="H21" s="232"/>
      <c r="I21" s="232"/>
      <c r="J21" s="232">
        <v>0.02</v>
      </c>
      <c r="K21" s="232">
        <v>0.06</v>
      </c>
      <c r="L21" s="234">
        <f t="shared" si="2"/>
        <v>0.19999999999999998</v>
      </c>
      <c r="M21" s="233"/>
    </row>
    <row r="22" spans="3:13" ht="13.5" customHeight="1">
      <c r="E22" s="60" t="s">
        <v>5</v>
      </c>
      <c r="F22" s="231"/>
      <c r="G22" s="232"/>
      <c r="H22" s="232"/>
      <c r="I22" s="232"/>
      <c r="J22" s="232">
        <v>0.03</v>
      </c>
      <c r="K22" s="232">
        <v>7.0000000000000007E-2</v>
      </c>
      <c r="L22" s="234">
        <f t="shared" si="2"/>
        <v>0.1</v>
      </c>
      <c r="M22" s="233"/>
    </row>
    <row r="23" spans="3:13" ht="13.5" customHeight="1">
      <c r="E23" s="60" t="s">
        <v>82</v>
      </c>
      <c r="F23" s="231">
        <v>0.06</v>
      </c>
      <c r="G23" s="232">
        <v>0.12</v>
      </c>
      <c r="H23" s="232"/>
      <c r="I23" s="232"/>
      <c r="J23" s="232"/>
      <c r="K23" s="232">
        <v>0.12</v>
      </c>
      <c r="L23" s="234">
        <f t="shared" si="2"/>
        <v>0.3</v>
      </c>
      <c r="M23" s="233"/>
    </row>
    <row r="24" spans="3:13" ht="13.5" customHeight="1">
      <c r="E24" s="26" t="s">
        <v>52</v>
      </c>
      <c r="F24" s="231">
        <f t="shared" ref="F24:K24" si="3">SUM(F19:F23)</f>
        <v>0.18</v>
      </c>
      <c r="G24" s="232">
        <f t="shared" si="3"/>
        <v>0.36</v>
      </c>
      <c r="H24" s="232">
        <f t="shared" si="3"/>
        <v>0</v>
      </c>
      <c r="I24" s="232">
        <f t="shared" si="3"/>
        <v>0</v>
      </c>
      <c r="J24" s="232">
        <f t="shared" si="3"/>
        <v>0.09</v>
      </c>
      <c r="K24" s="232">
        <f t="shared" si="3"/>
        <v>0.37</v>
      </c>
      <c r="L24" s="234">
        <f>SUM(L19:L23)</f>
        <v>1</v>
      </c>
    </row>
    <row r="25" spans="3:13" ht="13.5" customHeight="1">
      <c r="E25" s="5" t="s">
        <v>54</v>
      </c>
      <c r="F25" s="231">
        <f>F24/L24</f>
        <v>0.18</v>
      </c>
      <c r="G25" s="231">
        <f>G24/L24</f>
        <v>0.36</v>
      </c>
      <c r="H25" s="231">
        <f>H24/L24</f>
        <v>0</v>
      </c>
      <c r="I25" s="231">
        <f>I24/L24</f>
        <v>0</v>
      </c>
      <c r="J25" s="231">
        <f>J24/L24</f>
        <v>0.09</v>
      </c>
      <c r="K25" s="231">
        <f>K24/L24</f>
        <v>0.37</v>
      </c>
      <c r="L25" s="27"/>
    </row>
    <row r="26" spans="3:13" ht="13.5" customHeight="1">
      <c r="E26" s="59"/>
      <c r="F26" s="59"/>
      <c r="G26" s="59"/>
      <c r="H26" s="59"/>
      <c r="I26" s="59"/>
      <c r="J26" s="59"/>
      <c r="K26" s="59"/>
      <c r="L26" s="59"/>
    </row>
    <row r="27" spans="3:13" ht="13.5" customHeight="1">
      <c r="C27" s="328" t="s">
        <v>64</v>
      </c>
      <c r="D27" s="328"/>
      <c r="E27" s="328"/>
      <c r="F27" s="328"/>
      <c r="G27" s="328"/>
      <c r="H27" s="328"/>
      <c r="I27" s="328"/>
      <c r="J27" s="328"/>
      <c r="K27" s="328"/>
      <c r="L27" s="329"/>
    </row>
    <row r="28" spans="3:13" ht="13.5" customHeight="1">
      <c r="C28" s="49" t="s">
        <v>76</v>
      </c>
      <c r="D28" s="36" t="s">
        <v>77</v>
      </c>
      <c r="E28" s="49" t="s">
        <v>65</v>
      </c>
      <c r="F28" s="36">
        <v>1</v>
      </c>
      <c r="G28" s="36">
        <v>2</v>
      </c>
      <c r="H28" s="36">
        <v>3</v>
      </c>
      <c r="I28" s="36">
        <v>4</v>
      </c>
      <c r="J28" s="36">
        <v>5</v>
      </c>
      <c r="K28" s="36">
        <v>6</v>
      </c>
      <c r="L28" s="36" t="s">
        <v>66</v>
      </c>
    </row>
    <row r="29" spans="3:13" ht="27" customHeight="1">
      <c r="C29" s="48">
        <v>1</v>
      </c>
      <c r="D29" s="1" t="s">
        <v>6</v>
      </c>
      <c r="E29" s="45" t="s">
        <v>7</v>
      </c>
      <c r="F29" s="38"/>
      <c r="G29" s="39"/>
      <c r="H29" s="39"/>
      <c r="I29" s="39"/>
      <c r="J29" s="39"/>
      <c r="K29" s="39"/>
      <c r="L29" s="40"/>
    </row>
    <row r="30" spans="3:13" ht="27" customHeight="1">
      <c r="C30" s="14">
        <v>2</v>
      </c>
      <c r="D30" s="1" t="s">
        <v>8</v>
      </c>
      <c r="E30" s="15" t="s">
        <v>9</v>
      </c>
      <c r="F30" s="38"/>
      <c r="G30" s="39"/>
      <c r="H30" s="39"/>
      <c r="I30" s="39"/>
      <c r="J30" s="39"/>
      <c r="K30" s="39"/>
      <c r="L30" s="40"/>
    </row>
    <row r="31" spans="3:13" ht="27" customHeight="1">
      <c r="C31" s="14">
        <v>3</v>
      </c>
      <c r="D31" s="1" t="s">
        <v>10</v>
      </c>
      <c r="E31" s="15" t="s">
        <v>11</v>
      </c>
      <c r="F31" s="38"/>
      <c r="G31" s="39"/>
      <c r="H31" s="39"/>
      <c r="I31" s="39"/>
      <c r="J31" s="39"/>
      <c r="K31" s="39"/>
      <c r="L31" s="40"/>
    </row>
    <row r="32" spans="3:13" ht="27" customHeight="1">
      <c r="C32" s="14">
        <v>4</v>
      </c>
      <c r="D32" s="1" t="s">
        <v>12</v>
      </c>
      <c r="E32" s="15" t="s">
        <v>13</v>
      </c>
      <c r="F32" s="38"/>
      <c r="G32" s="39"/>
      <c r="H32" s="39"/>
      <c r="I32" s="39"/>
      <c r="J32" s="39"/>
      <c r="K32" s="39"/>
      <c r="L32" s="40"/>
    </row>
    <row r="33" spans="3:13" ht="27" customHeight="1">
      <c r="C33" s="14">
        <v>5</v>
      </c>
      <c r="D33" s="1" t="s">
        <v>14</v>
      </c>
      <c r="E33" s="15" t="s">
        <v>15</v>
      </c>
      <c r="F33" s="38"/>
      <c r="G33" s="39"/>
      <c r="H33" s="39"/>
      <c r="I33" s="39"/>
      <c r="J33" s="39"/>
      <c r="K33" s="39"/>
      <c r="L33" s="40"/>
    </row>
    <row r="34" spans="3:13" ht="27" customHeight="1">
      <c r="C34" s="14">
        <v>6</v>
      </c>
      <c r="D34" s="1" t="s">
        <v>16</v>
      </c>
      <c r="E34" s="15" t="s">
        <v>17</v>
      </c>
      <c r="F34" s="38"/>
      <c r="G34" s="39"/>
      <c r="H34" s="39"/>
      <c r="I34" s="39"/>
      <c r="J34" s="39"/>
      <c r="K34" s="39"/>
      <c r="L34" s="40"/>
    </row>
    <row r="35" spans="3:13" ht="27" customHeight="1">
      <c r="C35" s="14">
        <v>7</v>
      </c>
      <c r="D35" s="1" t="s">
        <v>18</v>
      </c>
      <c r="E35" s="15" t="s">
        <v>19</v>
      </c>
      <c r="F35" s="38"/>
      <c r="G35" s="39"/>
      <c r="H35" s="39"/>
      <c r="I35" s="39"/>
      <c r="J35" s="39"/>
      <c r="K35" s="39"/>
      <c r="L35" s="40"/>
    </row>
    <row r="36" spans="3:13" ht="27" customHeight="1">
      <c r="C36" s="14">
        <v>8</v>
      </c>
      <c r="D36" s="1" t="s">
        <v>20</v>
      </c>
      <c r="E36" s="15" t="s">
        <v>21</v>
      </c>
      <c r="F36" s="38"/>
      <c r="G36" s="39"/>
      <c r="H36" s="39"/>
      <c r="I36" s="39"/>
      <c r="J36" s="39"/>
      <c r="K36" s="39"/>
      <c r="L36" s="40"/>
    </row>
    <row r="37" spans="3:13" ht="27" customHeight="1">
      <c r="C37" s="14">
        <v>9</v>
      </c>
      <c r="D37" s="1" t="s">
        <v>22</v>
      </c>
      <c r="E37" s="15" t="s">
        <v>23</v>
      </c>
      <c r="F37" s="38"/>
      <c r="G37" s="39"/>
      <c r="H37" s="39"/>
      <c r="I37" s="39"/>
      <c r="J37" s="39"/>
      <c r="K37" s="39"/>
      <c r="L37" s="40"/>
    </row>
    <row r="38" spans="3:13" ht="27" customHeight="1">
      <c r="C38" s="14">
        <v>10</v>
      </c>
      <c r="D38" s="1" t="s">
        <v>24</v>
      </c>
      <c r="E38" s="15" t="s">
        <v>25</v>
      </c>
      <c r="F38" s="38"/>
      <c r="G38" s="39"/>
      <c r="H38" s="39"/>
      <c r="I38" s="39"/>
      <c r="J38" s="39"/>
      <c r="K38" s="39"/>
      <c r="L38" s="40"/>
    </row>
    <row r="39" spans="3:13" ht="27" customHeight="1">
      <c r="C39" s="14">
        <v>11</v>
      </c>
      <c r="D39" s="1" t="s">
        <v>26</v>
      </c>
      <c r="E39" s="15" t="s">
        <v>27</v>
      </c>
      <c r="F39" s="38"/>
      <c r="G39" s="39"/>
      <c r="H39" s="39"/>
      <c r="I39" s="39"/>
      <c r="J39" s="39"/>
      <c r="K39" s="39"/>
      <c r="L39" s="40"/>
    </row>
    <row r="40" spans="3:13" ht="27" customHeight="1">
      <c r="C40" s="14">
        <v>12</v>
      </c>
      <c r="D40" s="1" t="s">
        <v>28</v>
      </c>
      <c r="E40" s="15" t="s">
        <v>29</v>
      </c>
      <c r="F40" s="38"/>
      <c r="G40" s="39"/>
      <c r="H40" s="39"/>
      <c r="I40" s="39"/>
      <c r="J40" s="39"/>
      <c r="K40" s="39"/>
      <c r="L40" s="40"/>
      <c r="M40" s="19"/>
    </row>
    <row r="41" spans="3:13" ht="27" customHeight="1">
      <c r="C41" s="14">
        <v>13</v>
      </c>
      <c r="D41" s="1" t="s">
        <v>30</v>
      </c>
      <c r="E41" s="15" t="s">
        <v>31</v>
      </c>
      <c r="F41" s="38"/>
      <c r="G41" s="39"/>
      <c r="H41" s="39"/>
      <c r="I41" s="39"/>
      <c r="J41" s="39"/>
      <c r="K41" s="39"/>
      <c r="L41" s="40"/>
      <c r="M41" s="22"/>
    </row>
    <row r="42" spans="3:13" ht="27" customHeight="1">
      <c r="C42" s="14">
        <v>14</v>
      </c>
      <c r="D42" s="1" t="s">
        <v>32</v>
      </c>
      <c r="E42" s="15" t="s">
        <v>33</v>
      </c>
      <c r="F42" s="38"/>
      <c r="G42" s="39"/>
      <c r="H42" s="39"/>
      <c r="I42" s="39"/>
      <c r="J42" s="39"/>
      <c r="K42" s="39"/>
      <c r="L42" s="40"/>
      <c r="M42" s="22"/>
    </row>
    <row r="43" spans="3:13" ht="27" customHeight="1">
      <c r="C43" s="14">
        <v>15</v>
      </c>
      <c r="D43" s="1" t="s">
        <v>34</v>
      </c>
      <c r="E43" s="15" t="s">
        <v>35</v>
      </c>
      <c r="F43" s="38"/>
      <c r="G43" s="39"/>
      <c r="H43" s="39"/>
      <c r="I43" s="39"/>
      <c r="J43" s="39"/>
      <c r="K43" s="39"/>
      <c r="L43" s="40"/>
      <c r="M43" s="22"/>
    </row>
    <row r="44" spans="3:13" ht="27" customHeight="1">
      <c r="C44" s="14">
        <v>16</v>
      </c>
      <c r="D44" s="1" t="s">
        <v>36</v>
      </c>
      <c r="E44" s="15" t="s">
        <v>37</v>
      </c>
      <c r="F44" s="38"/>
      <c r="G44" s="39"/>
      <c r="H44" s="39"/>
      <c r="I44" s="39"/>
      <c r="J44" s="39"/>
      <c r="K44" s="39"/>
      <c r="L44" s="40"/>
      <c r="M44" s="23"/>
    </row>
    <row r="45" spans="3:13" ht="27" customHeight="1">
      <c r="C45" s="14">
        <v>17</v>
      </c>
      <c r="D45" s="1" t="s">
        <v>38</v>
      </c>
      <c r="E45" s="15" t="s">
        <v>39</v>
      </c>
      <c r="F45" s="38"/>
      <c r="G45" s="39"/>
      <c r="H45" s="39"/>
      <c r="I45" s="39"/>
      <c r="J45" s="39"/>
      <c r="K45" s="39"/>
      <c r="L45" s="40"/>
      <c r="M45" s="23"/>
    </row>
    <row r="46" spans="3:13" ht="13.5" customHeight="1">
      <c r="E46" s="324" t="s">
        <v>67</v>
      </c>
      <c r="F46" s="324"/>
      <c r="G46" s="324"/>
      <c r="H46" s="324"/>
      <c r="I46" s="324"/>
      <c r="J46" s="324"/>
      <c r="K46" s="324"/>
      <c r="L46" s="324"/>
      <c r="M46" s="17"/>
    </row>
    <row r="47" spans="3:13" ht="13.5" customHeight="1">
      <c r="E47" s="41"/>
      <c r="F47" s="42">
        <v>1</v>
      </c>
      <c r="G47" s="42">
        <v>2</v>
      </c>
      <c r="H47" s="42">
        <v>3</v>
      </c>
      <c r="I47" s="42">
        <v>4</v>
      </c>
      <c r="J47" s="42">
        <v>5</v>
      </c>
      <c r="K47" s="42">
        <v>6</v>
      </c>
      <c r="L47" s="43" t="s">
        <v>66</v>
      </c>
      <c r="M47" s="17"/>
    </row>
    <row r="48" spans="3:13" ht="13.5" customHeight="1">
      <c r="E48" s="41"/>
      <c r="F48" s="44">
        <f t="shared" ref="F48:K48" si="4">F10</f>
        <v>0.18181818181818182</v>
      </c>
      <c r="G48" s="44">
        <f t="shared" si="4"/>
        <v>0.36363636363636365</v>
      </c>
      <c r="H48" s="44">
        <f t="shared" si="4"/>
        <v>0</v>
      </c>
      <c r="I48" s="44">
        <f t="shared" si="4"/>
        <v>0</v>
      </c>
      <c r="J48" s="44">
        <f t="shared" si="4"/>
        <v>9.0909090909090912E-2</v>
      </c>
      <c r="K48" s="44">
        <f t="shared" si="4"/>
        <v>0.36363636363636365</v>
      </c>
      <c r="L48" s="44">
        <f>SUM(F48:K48)</f>
        <v>1</v>
      </c>
      <c r="M48" s="23"/>
    </row>
    <row r="49" spans="5:13" ht="13.5" customHeight="1">
      <c r="E49" s="28" t="s">
        <v>68</v>
      </c>
      <c r="F49" s="46">
        <f t="shared" ref="F49:L49" si="5">IFERROR(AVERAGE(F29:F45),0)</f>
        <v>0</v>
      </c>
      <c r="G49" s="46">
        <f t="shared" si="5"/>
        <v>0</v>
      </c>
      <c r="H49" s="46">
        <f t="shared" si="5"/>
        <v>0</v>
      </c>
      <c r="I49" s="46">
        <f t="shared" si="5"/>
        <v>0</v>
      </c>
      <c r="J49" s="46">
        <f t="shared" si="5"/>
        <v>0</v>
      </c>
      <c r="K49" s="46">
        <f t="shared" si="5"/>
        <v>0</v>
      </c>
      <c r="L49" s="46">
        <f t="shared" si="5"/>
        <v>0</v>
      </c>
      <c r="M49" s="23"/>
    </row>
    <row r="50" spans="5:13" ht="13.5" customHeight="1">
      <c r="E50" s="28" t="s">
        <v>69</v>
      </c>
      <c r="F50" s="46">
        <f t="shared" ref="F50:L50" si="6">IFERROR(_xlfn.STDEV.P(F29:F45),0)</f>
        <v>0</v>
      </c>
      <c r="G50" s="46">
        <f t="shared" si="6"/>
        <v>0</v>
      </c>
      <c r="H50" s="46">
        <f t="shared" si="6"/>
        <v>0</v>
      </c>
      <c r="I50" s="46">
        <f t="shared" si="6"/>
        <v>0</v>
      </c>
      <c r="J50" s="46">
        <f t="shared" si="6"/>
        <v>0</v>
      </c>
      <c r="K50" s="46">
        <f t="shared" si="6"/>
        <v>0</v>
      </c>
      <c r="L50" s="46">
        <f t="shared" si="6"/>
        <v>0</v>
      </c>
      <c r="M50" s="23"/>
    </row>
    <row r="51" spans="5:13" ht="13.5" customHeight="1">
      <c r="E51" s="28" t="s">
        <v>70</v>
      </c>
      <c r="F51" s="46">
        <f>IFERROR(F50/F49,0)</f>
        <v>0</v>
      </c>
      <c r="G51" s="46">
        <f t="shared" ref="G51:L51" si="7">IFERROR(G50/G49,0)</f>
        <v>0</v>
      </c>
      <c r="H51" s="46">
        <f t="shared" si="7"/>
        <v>0</v>
      </c>
      <c r="I51" s="46">
        <f t="shared" si="7"/>
        <v>0</v>
      </c>
      <c r="J51" s="46">
        <f t="shared" si="7"/>
        <v>0</v>
      </c>
      <c r="K51" s="46">
        <f t="shared" si="7"/>
        <v>0</v>
      </c>
      <c r="L51" s="46">
        <f t="shared" si="7"/>
        <v>0</v>
      </c>
      <c r="M51" s="23"/>
    </row>
    <row r="52" spans="5:13" ht="13.5" customHeight="1">
      <c r="E52" s="28" t="s">
        <v>71</v>
      </c>
      <c r="F52" s="46">
        <f t="shared" ref="F52:L52" si="8">MIN(F29:F45)</f>
        <v>0</v>
      </c>
      <c r="G52" s="46">
        <f t="shared" si="8"/>
        <v>0</v>
      </c>
      <c r="H52" s="46">
        <f t="shared" si="8"/>
        <v>0</v>
      </c>
      <c r="I52" s="46">
        <f t="shared" si="8"/>
        <v>0</v>
      </c>
      <c r="J52" s="46">
        <f t="shared" si="8"/>
        <v>0</v>
      </c>
      <c r="K52" s="46">
        <f t="shared" si="8"/>
        <v>0</v>
      </c>
      <c r="L52" s="46">
        <f t="shared" si="8"/>
        <v>0</v>
      </c>
      <c r="M52" s="23"/>
    </row>
    <row r="53" spans="5:13" ht="13.5" customHeight="1">
      <c r="E53" s="28" t="s">
        <v>72</v>
      </c>
      <c r="F53" s="46">
        <f t="shared" ref="F53:L53" si="9">MAX(F29:F45)</f>
        <v>0</v>
      </c>
      <c r="G53" s="46">
        <f t="shared" si="9"/>
        <v>0</v>
      </c>
      <c r="H53" s="46">
        <f t="shared" si="9"/>
        <v>0</v>
      </c>
      <c r="I53" s="46">
        <f t="shared" si="9"/>
        <v>0</v>
      </c>
      <c r="J53" s="46">
        <f t="shared" si="9"/>
        <v>0</v>
      </c>
      <c r="K53" s="46">
        <f t="shared" si="9"/>
        <v>0</v>
      </c>
      <c r="L53" s="46">
        <f t="shared" si="9"/>
        <v>0</v>
      </c>
      <c r="M53" s="23"/>
    </row>
    <row r="54" spans="5:13" ht="13.5" customHeight="1">
      <c r="E54" s="28" t="s">
        <v>73</v>
      </c>
      <c r="F54" s="325">
        <v>17</v>
      </c>
      <c r="G54" s="326"/>
      <c r="H54" s="326"/>
      <c r="I54" s="326"/>
      <c r="J54" s="326"/>
      <c r="K54" s="326"/>
      <c r="L54" s="327"/>
      <c r="M54" s="27"/>
    </row>
    <row r="55" spans="5:13" ht="13.5" customHeight="1">
      <c r="E55" s="28" t="s">
        <v>74</v>
      </c>
      <c r="F55" s="47">
        <f t="shared" ref="F55:L55" si="10">COUNTIF(F29:F45,"&gt;=2.95")/$F$54</f>
        <v>0</v>
      </c>
      <c r="G55" s="47">
        <f t="shared" si="10"/>
        <v>0</v>
      </c>
      <c r="H55" s="47">
        <f t="shared" si="10"/>
        <v>0</v>
      </c>
      <c r="I55" s="47">
        <f t="shared" si="10"/>
        <v>0</v>
      </c>
      <c r="J55" s="47">
        <f t="shared" si="10"/>
        <v>0</v>
      </c>
      <c r="K55" s="47">
        <f t="shared" si="10"/>
        <v>0</v>
      </c>
      <c r="L55" s="47">
        <f t="shared" si="10"/>
        <v>0</v>
      </c>
    </row>
    <row r="57" spans="5:13" ht="13.5" customHeight="1">
      <c r="E57" s="324" t="s">
        <v>75</v>
      </c>
      <c r="F57" s="324"/>
      <c r="G57" s="324"/>
      <c r="H57" s="324"/>
      <c r="I57" s="324"/>
      <c r="J57" s="324"/>
      <c r="K57" s="324"/>
      <c r="L57" s="324"/>
    </row>
    <row r="58" spans="5:13" ht="13.5" customHeight="1">
      <c r="E58" s="28" t="s">
        <v>68</v>
      </c>
      <c r="F58" s="46">
        <f t="shared" ref="F58:L58" si="11">IFERROR(AVERAGEIF($L29:$L45,"&gt;=2.95",F29:F45),0)</f>
        <v>0</v>
      </c>
      <c r="G58" s="46">
        <f t="shared" si="11"/>
        <v>0</v>
      </c>
      <c r="H58" s="46">
        <f t="shared" si="11"/>
        <v>0</v>
      </c>
      <c r="I58" s="46">
        <f t="shared" si="11"/>
        <v>0</v>
      </c>
      <c r="J58" s="46">
        <f t="shared" si="11"/>
        <v>0</v>
      </c>
      <c r="K58" s="46">
        <f t="shared" si="11"/>
        <v>0</v>
      </c>
      <c r="L58" s="46">
        <f t="shared" si="11"/>
        <v>0</v>
      </c>
    </row>
    <row r="61" spans="5:13" ht="13.5" customHeight="1">
      <c r="E61" s="50" t="s">
        <v>80</v>
      </c>
    </row>
    <row r="62" spans="5:13" ht="13.5" customHeight="1">
      <c r="E62" s="51"/>
    </row>
    <row r="63" spans="5:13" ht="13.5" customHeight="1">
      <c r="E63" s="51"/>
    </row>
    <row r="64" spans="5:13" ht="13.5" customHeight="1">
      <c r="E64" s="51"/>
    </row>
  </sheetData>
  <mergeCells count="5">
    <mergeCell ref="E46:L46"/>
    <mergeCell ref="F54:L54"/>
    <mergeCell ref="E57:L57"/>
    <mergeCell ref="C27:L27"/>
    <mergeCell ref="E2:L2"/>
  </mergeCells>
  <dataValidations count="1">
    <dataValidation type="whole" allowBlank="1" showInputMessage="1" showErrorMessage="1" sqref="F9:K9" xr:uid="{40DEF634-CCD4-4F5E-AC46-60F688BA37C5}">
      <formula1>0</formula1>
      <formula2>5</formula2>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1EF0D-2E46-44FC-824B-8CD7EDFB61A5}">
  <dimension ref="B2:M22"/>
  <sheetViews>
    <sheetView topLeftCell="A4" zoomScaleNormal="100" workbookViewId="0">
      <selection activeCell="E14" sqref="E14"/>
    </sheetView>
  </sheetViews>
  <sheetFormatPr defaultRowHeight="15"/>
  <cols>
    <col min="2" max="2" width="12" customWidth="1"/>
    <col min="3" max="3" width="11.140625" customWidth="1"/>
    <col min="4" max="4" width="22.7109375" customWidth="1"/>
    <col min="5" max="5" width="17.85546875" customWidth="1"/>
    <col min="6" max="6" width="22.7109375" customWidth="1"/>
    <col min="7" max="12" width="11.42578125" customWidth="1"/>
    <col min="13" max="13" width="29.140625" customWidth="1"/>
    <col min="14" max="14" width="15.42578125" customWidth="1"/>
  </cols>
  <sheetData>
    <row r="2" spans="2:13" ht="16.5" thickBot="1">
      <c r="B2" s="239" t="s">
        <v>76</v>
      </c>
      <c r="C2" s="240" t="s">
        <v>77</v>
      </c>
      <c r="D2" s="239" t="s">
        <v>65</v>
      </c>
      <c r="E2" s="239" t="s">
        <v>155</v>
      </c>
      <c r="F2" s="239"/>
      <c r="G2" s="240">
        <v>1</v>
      </c>
      <c r="H2" s="240">
        <v>2</v>
      </c>
      <c r="I2" s="240">
        <v>3</v>
      </c>
      <c r="J2" s="240">
        <v>4</v>
      </c>
      <c r="K2" s="240">
        <v>5</v>
      </c>
      <c r="L2" s="240">
        <v>6</v>
      </c>
      <c r="M2" s="241" t="s">
        <v>66</v>
      </c>
    </row>
    <row r="3" spans="2:13" ht="45">
      <c r="B3" s="212">
        <v>1</v>
      </c>
      <c r="C3" s="213" t="s">
        <v>6</v>
      </c>
      <c r="D3" s="214" t="s">
        <v>7</v>
      </c>
      <c r="E3" s="227">
        <v>5</v>
      </c>
      <c r="F3" s="237" t="s">
        <v>161</v>
      </c>
      <c r="G3" s="215">
        <f>DetProy1!G6</f>
        <v>2.5</v>
      </c>
      <c r="H3" s="216">
        <f>DetProy1!L6</f>
        <v>3.1875</v>
      </c>
      <c r="I3" s="216"/>
      <c r="J3" s="216"/>
      <c r="K3" s="216">
        <f>DetProy1!P6</f>
        <v>5</v>
      </c>
      <c r="L3" s="216">
        <f>DetProy1!U6</f>
        <v>3</v>
      </c>
      <c r="M3" s="238">
        <f>(G3*$G$21)+(H3*$H$21)+(K3*$K$21)+(L3*$L$21)</f>
        <v>3.1750000000000003</v>
      </c>
    </row>
    <row r="4" spans="2:13" ht="25.5">
      <c r="B4" s="212">
        <v>2</v>
      </c>
      <c r="C4" s="213" t="s">
        <v>8</v>
      </c>
      <c r="D4" s="214" t="s">
        <v>9</v>
      </c>
      <c r="E4" s="227" t="s">
        <v>173</v>
      </c>
      <c r="F4" s="227" t="s">
        <v>156</v>
      </c>
      <c r="G4" s="215">
        <f>DetProy1!G7</f>
        <v>4.75</v>
      </c>
      <c r="H4" s="216">
        <f>DetProy1!L7</f>
        <v>4.75</v>
      </c>
      <c r="I4" s="216"/>
      <c r="J4" s="216"/>
      <c r="K4" s="216">
        <f>DetProy1!P7</f>
        <v>5</v>
      </c>
      <c r="L4" s="216">
        <f>DetProy1!U7</f>
        <v>4.33</v>
      </c>
      <c r="M4" s="238">
        <f t="shared" ref="M4:M5" si="0">(G4*$G$21)+(H4*$H$21)+(K4*$K$21)+(L4*$L$21)</f>
        <v>4.649</v>
      </c>
    </row>
    <row r="5" spans="2:13" ht="45">
      <c r="B5" s="212">
        <v>3</v>
      </c>
      <c r="C5" s="213" t="s">
        <v>10</v>
      </c>
      <c r="D5" s="214" t="s">
        <v>11</v>
      </c>
      <c r="E5" s="227">
        <v>6</v>
      </c>
      <c r="F5" s="237" t="s">
        <v>162</v>
      </c>
      <c r="G5" s="215">
        <f>DetProy1!G8</f>
        <v>5</v>
      </c>
      <c r="H5" s="216">
        <f>DetProy1!L8</f>
        <v>5</v>
      </c>
      <c r="I5" s="216"/>
      <c r="J5" s="216"/>
      <c r="K5" s="216">
        <f>DetProy1!P8</f>
        <v>5</v>
      </c>
      <c r="L5" s="216">
        <f>DetProy1!U8</f>
        <v>4.66</v>
      </c>
      <c r="M5" s="238">
        <f t="shared" si="0"/>
        <v>4.8979999999999997</v>
      </c>
    </row>
    <row r="6" spans="2:13" ht="30">
      <c r="B6" s="212">
        <v>4</v>
      </c>
      <c r="C6" s="213" t="s">
        <v>12</v>
      </c>
      <c r="D6" s="214" t="s">
        <v>13</v>
      </c>
      <c r="E6" s="227">
        <v>1</v>
      </c>
      <c r="F6" s="237" t="s">
        <v>156</v>
      </c>
      <c r="G6" s="215">
        <f>DetProy1!G9</f>
        <v>4.45</v>
      </c>
      <c r="H6" s="216">
        <f>DetProy1!L9</f>
        <v>4.75</v>
      </c>
      <c r="I6" s="216"/>
      <c r="J6" s="216"/>
      <c r="K6" s="216">
        <f>DetProy1!P9</f>
        <v>4.4000000000000004</v>
      </c>
      <c r="L6" s="216">
        <f>DetProy1!U9</f>
        <v>4.33</v>
      </c>
      <c r="M6" s="238">
        <f t="shared" ref="M6:M19" si="1">(G6*$G$21)+(H6*$H$21)+(K6*$K$21)+(L6*$L$21)</f>
        <v>4.5289999999999999</v>
      </c>
    </row>
    <row r="7" spans="2:13" ht="45">
      <c r="B7" s="212">
        <v>5</v>
      </c>
      <c r="C7" s="213" t="s">
        <v>14</v>
      </c>
      <c r="D7" s="214" t="s">
        <v>15</v>
      </c>
      <c r="E7" s="227">
        <v>2</v>
      </c>
      <c r="F7" s="237" t="s">
        <v>157</v>
      </c>
      <c r="G7" s="215">
        <f>DetProy1!G10</f>
        <v>4.5</v>
      </c>
      <c r="H7" s="216">
        <f>DetProy1!L10</f>
        <v>4.5625</v>
      </c>
      <c r="I7" s="216"/>
      <c r="J7" s="216"/>
      <c r="K7" s="216">
        <f>DetProy1!P10</f>
        <v>4.5</v>
      </c>
      <c r="L7" s="216">
        <f>DetProy1!U10</f>
        <v>4.33</v>
      </c>
      <c r="M7" s="238">
        <f t="shared" si="1"/>
        <v>4.4740000000000002</v>
      </c>
    </row>
    <row r="8" spans="2:13" ht="45">
      <c r="B8" s="212">
        <v>6</v>
      </c>
      <c r="C8" s="213" t="s">
        <v>16</v>
      </c>
      <c r="D8" s="214" t="s">
        <v>17</v>
      </c>
      <c r="E8" s="227">
        <v>4</v>
      </c>
      <c r="F8" s="237" t="s">
        <v>160</v>
      </c>
      <c r="G8" s="215">
        <f>DetProy1!G11</f>
        <v>4.4000000000000004</v>
      </c>
      <c r="H8" s="216">
        <f>DetProy1!L11</f>
        <v>4.1500000000000004</v>
      </c>
      <c r="I8" s="216"/>
      <c r="J8" s="216"/>
      <c r="K8" s="216">
        <f>DetProy1!P11</f>
        <v>5</v>
      </c>
      <c r="L8" s="216">
        <f>DetProy1!U11</f>
        <v>4.5</v>
      </c>
      <c r="M8" s="238">
        <f t="shared" si="1"/>
        <v>4.3899999999999997</v>
      </c>
    </row>
    <row r="9" spans="2:13" ht="38.25">
      <c r="B9" s="212">
        <v>7</v>
      </c>
      <c r="C9" s="213" t="s">
        <v>18</v>
      </c>
      <c r="D9" s="214" t="s">
        <v>19</v>
      </c>
      <c r="E9" s="227" t="s">
        <v>158</v>
      </c>
      <c r="F9" s="227" t="s">
        <v>157</v>
      </c>
      <c r="G9" s="215">
        <f>DetProy1!G12</f>
        <v>4.25</v>
      </c>
      <c r="H9" s="216">
        <f>DetProy1!L12</f>
        <v>4.5625</v>
      </c>
      <c r="I9" s="216"/>
      <c r="J9" s="216"/>
      <c r="K9" s="216">
        <f>DetProy1!P12</f>
        <v>4</v>
      </c>
      <c r="L9" s="216">
        <f>DetProy1!U12</f>
        <v>4.33</v>
      </c>
      <c r="M9" s="238">
        <f t="shared" si="1"/>
        <v>4.3740000000000006</v>
      </c>
    </row>
    <row r="10" spans="2:13" ht="45">
      <c r="B10" s="212">
        <v>8</v>
      </c>
      <c r="C10" s="213" t="s">
        <v>20</v>
      </c>
      <c r="D10" s="214" t="s">
        <v>21</v>
      </c>
      <c r="E10" s="227">
        <v>3</v>
      </c>
      <c r="F10" s="237" t="s">
        <v>159</v>
      </c>
      <c r="G10" s="215">
        <f>DetProy1!G13</f>
        <v>4.25</v>
      </c>
      <c r="H10" s="216">
        <f>DetProy1!L13</f>
        <v>3.6875</v>
      </c>
      <c r="I10" s="216"/>
      <c r="J10" s="216"/>
      <c r="K10" s="216">
        <f>DetProy1!P13</f>
        <v>5</v>
      </c>
      <c r="L10" s="216">
        <f>DetProy1!U13</f>
        <v>3.5</v>
      </c>
      <c r="M10" s="238">
        <f t="shared" si="1"/>
        <v>3.875</v>
      </c>
    </row>
    <row r="11" spans="2:13" ht="38.25">
      <c r="B11" s="212">
        <v>9</v>
      </c>
      <c r="C11" s="213" t="s">
        <v>22</v>
      </c>
      <c r="D11" s="214" t="s">
        <v>23</v>
      </c>
      <c r="E11" s="227">
        <v>4</v>
      </c>
      <c r="F11" s="227" t="s">
        <v>160</v>
      </c>
      <c r="G11" s="215">
        <f>DetProy1!G14</f>
        <v>2.25</v>
      </c>
      <c r="H11" s="216">
        <f>DetProy1!L14</f>
        <v>4.75</v>
      </c>
      <c r="I11" s="216"/>
      <c r="J11" s="216"/>
      <c r="K11" s="216">
        <f>DetProy1!P14</f>
        <v>0</v>
      </c>
      <c r="L11" s="216">
        <f>DetProy1!U14</f>
        <v>4.33</v>
      </c>
      <c r="M11" s="238">
        <f t="shared" si="1"/>
        <v>3.649</v>
      </c>
    </row>
    <row r="12" spans="2:13" ht="25.5">
      <c r="B12" s="212">
        <v>10</v>
      </c>
      <c r="C12" s="213" t="s">
        <v>24</v>
      </c>
      <c r="D12" s="214" t="s">
        <v>25</v>
      </c>
      <c r="E12" s="227">
        <v>7</v>
      </c>
      <c r="F12" s="227" t="s">
        <v>381</v>
      </c>
      <c r="G12" s="215">
        <f>DetProy1!G15</f>
        <v>3</v>
      </c>
      <c r="H12" s="216">
        <f>DetProy1!L15</f>
        <v>3</v>
      </c>
      <c r="I12" s="216"/>
      <c r="J12" s="216"/>
      <c r="K12" s="216">
        <f>DetProy1!P15</f>
        <v>3</v>
      </c>
      <c r="L12" s="216">
        <f>DetProy1!U15</f>
        <v>3</v>
      </c>
      <c r="M12" s="238">
        <f t="shared" si="1"/>
        <v>3.0000000000000004</v>
      </c>
    </row>
    <row r="13" spans="2:13" ht="25.5">
      <c r="B13" s="212">
        <v>11</v>
      </c>
      <c r="C13" s="213" t="s">
        <v>26</v>
      </c>
      <c r="D13" s="214" t="s">
        <v>27</v>
      </c>
      <c r="E13" s="227">
        <v>7</v>
      </c>
      <c r="F13" s="227" t="s">
        <v>381</v>
      </c>
      <c r="G13" s="215">
        <f>DetProy1!G16</f>
        <v>3</v>
      </c>
      <c r="H13" s="216">
        <f>DetProy1!L16</f>
        <v>3</v>
      </c>
      <c r="I13" s="216"/>
      <c r="J13" s="216"/>
      <c r="K13" s="216">
        <f>DetProy1!P16</f>
        <v>3</v>
      </c>
      <c r="L13" s="216">
        <f>DetProy1!U16</f>
        <v>3</v>
      </c>
      <c r="M13" s="238">
        <f t="shared" si="1"/>
        <v>3.0000000000000004</v>
      </c>
    </row>
    <row r="14" spans="2:13" ht="45">
      <c r="B14" s="212">
        <v>12</v>
      </c>
      <c r="C14" s="213" t="s">
        <v>28</v>
      </c>
      <c r="D14" s="214" t="s">
        <v>29</v>
      </c>
      <c r="E14" s="227">
        <v>6</v>
      </c>
      <c r="F14" s="237" t="s">
        <v>162</v>
      </c>
      <c r="G14" s="215">
        <f>DetProy1!G17</f>
        <v>5</v>
      </c>
      <c r="H14" s="216">
        <f>DetProy1!L17</f>
        <v>5</v>
      </c>
      <c r="I14" s="216"/>
      <c r="J14" s="216"/>
      <c r="K14" s="216">
        <f>DetProy1!P17</f>
        <v>5</v>
      </c>
      <c r="L14" s="216">
        <f>DetProy1!U17</f>
        <v>4.66</v>
      </c>
      <c r="M14" s="238">
        <f t="shared" si="1"/>
        <v>4.8979999999999997</v>
      </c>
    </row>
    <row r="15" spans="2:13" ht="60">
      <c r="B15" s="212">
        <v>13</v>
      </c>
      <c r="C15" s="213" t="s">
        <v>30</v>
      </c>
      <c r="D15" s="214" t="s">
        <v>31</v>
      </c>
      <c r="E15" s="227" t="s">
        <v>164</v>
      </c>
      <c r="F15" s="237" t="s">
        <v>163</v>
      </c>
      <c r="G15" s="215">
        <f>DetProy1!G18</f>
        <v>4.75</v>
      </c>
      <c r="H15" s="216">
        <f>DetProy1!L18</f>
        <v>4.875</v>
      </c>
      <c r="I15" s="216"/>
      <c r="J15" s="216"/>
      <c r="K15" s="216">
        <f>DetProy1!P18</f>
        <v>4.5</v>
      </c>
      <c r="L15" s="216">
        <f>DetProy1!U18</f>
        <v>4.33</v>
      </c>
      <c r="M15" s="238">
        <f t="shared" si="1"/>
        <v>4.6490000000000009</v>
      </c>
    </row>
    <row r="16" spans="2:13" ht="25.5">
      <c r="B16" s="212">
        <v>14</v>
      </c>
      <c r="C16" s="213" t="s">
        <v>32</v>
      </c>
      <c r="D16" s="214" t="s">
        <v>33</v>
      </c>
      <c r="E16" s="227" t="s">
        <v>165</v>
      </c>
      <c r="F16" s="227" t="s">
        <v>165</v>
      </c>
      <c r="G16" s="215">
        <f>DetProy1!G19</f>
        <v>0</v>
      </c>
      <c r="H16" s="216">
        <f>DetProy1!L19</f>
        <v>0</v>
      </c>
      <c r="I16" s="216"/>
      <c r="J16" s="216"/>
      <c r="K16" s="216">
        <f>DetProy1!P19</f>
        <v>0</v>
      </c>
      <c r="L16" s="216">
        <f>DetProy1!U19</f>
        <v>0</v>
      </c>
      <c r="M16" s="238">
        <f t="shared" si="1"/>
        <v>0</v>
      </c>
    </row>
    <row r="17" spans="2:13" ht="45">
      <c r="B17" s="212">
        <v>15</v>
      </c>
      <c r="C17" s="213" t="s">
        <v>34</v>
      </c>
      <c r="D17" s="214" t="s">
        <v>35</v>
      </c>
      <c r="E17" s="227">
        <v>4</v>
      </c>
      <c r="F17" s="237" t="s">
        <v>160</v>
      </c>
      <c r="G17" s="215">
        <f>DetProy1!G20</f>
        <v>0</v>
      </c>
      <c r="H17" s="216">
        <f>DetProy1!L20</f>
        <v>0</v>
      </c>
      <c r="I17" s="216"/>
      <c r="J17" s="216"/>
      <c r="K17" s="216">
        <f>DetProy1!P20</f>
        <v>0</v>
      </c>
      <c r="L17" s="216">
        <f>DetProy1!U20</f>
        <v>0</v>
      </c>
      <c r="M17" s="238">
        <f t="shared" si="1"/>
        <v>0</v>
      </c>
    </row>
    <row r="18" spans="2:13" ht="30">
      <c r="B18" s="212">
        <v>16</v>
      </c>
      <c r="C18" s="213" t="s">
        <v>36</v>
      </c>
      <c r="D18" s="214" t="s">
        <v>37</v>
      </c>
      <c r="E18" s="227">
        <v>1</v>
      </c>
      <c r="F18" s="237" t="s">
        <v>156</v>
      </c>
      <c r="G18" s="215">
        <f>DetProy1!G21</f>
        <v>4.5</v>
      </c>
      <c r="H18" s="216">
        <f>DetProy1!L21</f>
        <v>4.75</v>
      </c>
      <c r="I18" s="216"/>
      <c r="J18" s="216"/>
      <c r="K18" s="216">
        <f>DetProy1!P21</f>
        <v>4.5</v>
      </c>
      <c r="L18" s="216">
        <f>DetProy1!U21</f>
        <v>4.33</v>
      </c>
      <c r="M18" s="238">
        <f t="shared" si="1"/>
        <v>4.5490000000000004</v>
      </c>
    </row>
    <row r="19" spans="2:13" ht="45">
      <c r="B19" s="212">
        <v>17</v>
      </c>
      <c r="C19" s="213" t="s">
        <v>38</v>
      </c>
      <c r="D19" s="214" t="s">
        <v>39</v>
      </c>
      <c r="E19" s="227">
        <v>3</v>
      </c>
      <c r="F19" s="237" t="s">
        <v>159</v>
      </c>
      <c r="G19" s="215">
        <f>DetProy1!G22</f>
        <v>0</v>
      </c>
      <c r="H19" s="216">
        <f>DetProy1!L22</f>
        <v>0</v>
      </c>
      <c r="I19" s="216"/>
      <c r="J19" s="216"/>
      <c r="K19" s="216">
        <f>DetProy1!P22</f>
        <v>0</v>
      </c>
      <c r="L19" s="216">
        <f>DetProy1!U22</f>
        <v>0</v>
      </c>
      <c r="M19" s="238">
        <f t="shared" si="1"/>
        <v>0</v>
      </c>
    </row>
    <row r="20" spans="2:13" ht="15.75">
      <c r="B20" s="212"/>
      <c r="C20" s="213"/>
      <c r="D20" s="214"/>
      <c r="E20" s="214"/>
      <c r="F20" s="214"/>
      <c r="G20" s="215"/>
      <c r="H20" s="216"/>
      <c r="I20" s="216"/>
      <c r="J20" s="216"/>
      <c r="K20" s="216"/>
      <c r="L20" s="216"/>
      <c r="M20" s="217"/>
    </row>
    <row r="21" spans="2:13" ht="15.75">
      <c r="B21" s="212"/>
      <c r="D21" s="54" t="s">
        <v>81</v>
      </c>
      <c r="E21" s="54"/>
      <c r="F21" s="54"/>
      <c r="G21" s="236">
        <f>ABET!F19/ABET!$L$19</f>
        <v>0.2</v>
      </c>
      <c r="H21" s="236">
        <f>ABET!G19/ABET!$L$19</f>
        <v>0.4</v>
      </c>
      <c r="I21" s="236">
        <f>ABET!H19/ABET!$L$19</f>
        <v>0</v>
      </c>
      <c r="J21" s="236">
        <f>ABET!I19/ABET!$L$19</f>
        <v>0</v>
      </c>
      <c r="K21" s="236">
        <f>ABET!J19/ABET!$L$19</f>
        <v>0.1</v>
      </c>
      <c r="L21" s="236">
        <f>ABET!K19/ABET!$L$19</f>
        <v>0.3</v>
      </c>
      <c r="M21" s="218"/>
    </row>
    <row r="22" spans="2:13">
      <c r="G22" s="234"/>
      <c r="H22" s="234"/>
      <c r="I22" s="234"/>
      <c r="J22" s="234"/>
      <c r="K22" s="234"/>
      <c r="L22" s="234"/>
    </row>
  </sheetData>
  <phoneticPr fontId="15" type="noConversion"/>
  <hyperlinks>
    <hyperlink ref="F10" r:id="rId1" xr:uid="{9825BB6E-7E6B-43E1-A2D7-E2FEE9E06CFC}"/>
    <hyperlink ref="F19" r:id="rId2" xr:uid="{AE3E29D1-A8FC-41FC-8023-8EE419CFAB4B}"/>
    <hyperlink ref="F17" r:id="rId3" xr:uid="{501471EF-950D-498A-A580-5D9334DD6CF7}"/>
    <hyperlink ref="F3" r:id="rId4" xr:uid="{ACFA1C93-A8A0-44AE-B9F5-EB876AFF43BD}"/>
    <hyperlink ref="F14" r:id="rId5" xr:uid="{30766FD5-A880-40CE-ACC3-AEFAF4BB5889}"/>
    <hyperlink ref="F5" r:id="rId6" xr:uid="{3BE90FEE-70D7-4BA8-8744-9CB7F08B4EF9}"/>
    <hyperlink ref="F15" r:id="rId7" xr:uid="{8F45AEA4-A2F3-472E-9DA0-469FF6A26022}"/>
    <hyperlink ref="F8" r:id="rId8" xr:uid="{AC7A8F68-5C4F-4F41-BC13-37E49B59B818}"/>
    <hyperlink ref="F7" r:id="rId9" xr:uid="{B10EEF97-A84F-48ED-9609-81438D477C31}"/>
    <hyperlink ref="F6" r:id="rId10" xr:uid="{441473A3-01FE-4ED8-ADF9-534198EC59AF}"/>
    <hyperlink ref="F18" r:id="rId11" xr:uid="{BA82FF1C-CD56-4CFA-B3A2-86425C66209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2FAA7-8FC3-4FB2-94E3-2B0A5C935487}">
  <dimension ref="A1:AD46"/>
  <sheetViews>
    <sheetView zoomScaleNormal="100" workbookViewId="0">
      <pane xSplit="3" ySplit="5" topLeftCell="D15" activePane="bottomRight" state="frozen"/>
      <selection activeCell="V23" sqref="V23"/>
      <selection pane="topRight" activeCell="V23" sqref="V23"/>
      <selection pane="bottomLeft" activeCell="V23" sqref="V23"/>
      <selection pane="bottomRight" activeCell="D15" sqref="D15"/>
    </sheetView>
  </sheetViews>
  <sheetFormatPr defaultRowHeight="15"/>
  <cols>
    <col min="1" max="1" width="9.140625" style="2"/>
    <col min="2" max="2" width="13.5703125" style="2" customWidth="1"/>
    <col min="3" max="3" width="32.7109375" style="2" customWidth="1"/>
    <col min="4" max="4" width="30.7109375" style="2" customWidth="1"/>
    <col min="5" max="5" width="25.7109375" style="2" customWidth="1"/>
    <col min="6" max="6" width="21.28515625" style="162" customWidth="1"/>
    <col min="7" max="7" width="27.85546875" style="162" customWidth="1"/>
    <col min="8" max="11" width="20.28515625" style="162" customWidth="1"/>
    <col min="12" max="12" width="24.42578125" style="162" customWidth="1"/>
    <col min="13" max="13" width="20.140625" style="2" customWidth="1"/>
    <col min="14" max="16" width="20.140625" style="164" customWidth="1"/>
    <col min="17" max="17" width="14.7109375" style="164" customWidth="1"/>
    <col min="18" max="18" width="19" style="164" customWidth="1"/>
    <col min="19" max="19" width="26.7109375" style="164" customWidth="1"/>
    <col min="20" max="20" width="17" style="164" customWidth="1"/>
    <col min="21" max="21" width="20.140625" style="164" customWidth="1"/>
    <col min="22" max="22" width="15.28515625" style="164" customWidth="1"/>
    <col min="23" max="23" width="67" style="2" hidden="1" customWidth="1"/>
    <col min="24" max="16384" width="9.140625" style="2"/>
  </cols>
  <sheetData>
    <row r="1" spans="1:30" ht="15" customHeight="1">
      <c r="D1" s="320" t="s">
        <v>122</v>
      </c>
      <c r="E1" s="320"/>
      <c r="F1" s="320"/>
      <c r="G1" s="186">
        <f>ABET!F19/ABET!L19</f>
        <v>0.2</v>
      </c>
      <c r="H1" s="321" t="s">
        <v>123</v>
      </c>
      <c r="I1" s="321"/>
      <c r="J1" s="321"/>
      <c r="K1" s="321"/>
      <c r="L1" s="187">
        <f>ABET!G19/ABET!L19</f>
        <v>0.4</v>
      </c>
      <c r="M1" s="322" t="s">
        <v>124</v>
      </c>
      <c r="N1" s="322"/>
      <c r="O1" s="322"/>
      <c r="P1" s="221">
        <f>ABET!J19/ABET!L19</f>
        <v>0.1</v>
      </c>
      <c r="Q1" s="323" t="s">
        <v>125</v>
      </c>
      <c r="R1" s="323"/>
      <c r="S1" s="323"/>
      <c r="T1" s="323"/>
      <c r="U1" s="220">
        <f>ABET!K19/ABET!L19</f>
        <v>0.3</v>
      </c>
    </row>
    <row r="2" spans="1:30">
      <c r="D2" s="181">
        <f>D5*G1</f>
        <v>0.05</v>
      </c>
      <c r="E2" s="181">
        <f>G1*E5</f>
        <v>0.05</v>
      </c>
      <c r="F2" s="181">
        <f>F5*G1</f>
        <v>0.1</v>
      </c>
      <c r="H2" s="182">
        <f>H5*L1</f>
        <v>0.05</v>
      </c>
      <c r="I2" s="182">
        <f>I5*L1</f>
        <v>0.05</v>
      </c>
      <c r="J2" s="182">
        <f>J5*L1</f>
        <v>0.2</v>
      </c>
      <c r="K2" s="182">
        <f>L1*K5</f>
        <v>0.1</v>
      </c>
      <c r="M2" s="164"/>
      <c r="N2" s="181">
        <v>0.05</v>
      </c>
      <c r="O2" s="181">
        <v>0.05</v>
      </c>
      <c r="Q2" s="182">
        <f>Q5*U1</f>
        <v>0.10200000000000001</v>
      </c>
      <c r="S2" s="226">
        <f>S5*U1</f>
        <v>0.19800000000000001</v>
      </c>
      <c r="T2" s="219"/>
    </row>
    <row r="3" spans="1:30" s="188" customFormat="1" ht="25.5">
      <c r="D3" s="165" t="s">
        <v>141</v>
      </c>
      <c r="E3" s="167" t="s">
        <v>147</v>
      </c>
      <c r="F3" s="224" t="s">
        <v>142</v>
      </c>
      <c r="G3" s="189"/>
      <c r="H3" s="157" t="s">
        <v>145</v>
      </c>
      <c r="I3" s="157" t="s">
        <v>139</v>
      </c>
      <c r="J3" s="224" t="s">
        <v>142</v>
      </c>
      <c r="K3" s="223" t="s">
        <v>144</v>
      </c>
      <c r="L3" s="189"/>
      <c r="M3" s="168"/>
      <c r="N3" s="167" t="s">
        <v>140</v>
      </c>
      <c r="O3" s="165" t="s">
        <v>148</v>
      </c>
      <c r="Q3" s="188" t="s">
        <v>143</v>
      </c>
      <c r="S3" s="223" t="s">
        <v>144</v>
      </c>
      <c r="W3" s="170"/>
    </row>
    <row r="4" spans="1:30" s="170" customFormat="1" ht="140.25">
      <c r="D4" s="190" t="s">
        <v>128</v>
      </c>
      <c r="E4" s="190" t="s">
        <v>126</v>
      </c>
      <c r="F4" s="190" t="s">
        <v>136</v>
      </c>
      <c r="G4" s="191" t="s">
        <v>151</v>
      </c>
      <c r="H4" s="190" t="s">
        <v>129</v>
      </c>
      <c r="I4" s="190" t="s">
        <v>130</v>
      </c>
      <c r="J4" s="190" t="s">
        <v>131</v>
      </c>
      <c r="K4" s="190" t="s">
        <v>132</v>
      </c>
      <c r="L4" s="191" t="s">
        <v>152</v>
      </c>
      <c r="M4" s="190" t="s">
        <v>137</v>
      </c>
      <c r="N4" s="190" t="s">
        <v>138</v>
      </c>
      <c r="O4" s="190" t="s">
        <v>119</v>
      </c>
      <c r="P4" s="206" t="s">
        <v>154</v>
      </c>
      <c r="Q4" s="190" t="s">
        <v>127</v>
      </c>
      <c r="R4" s="190" t="s">
        <v>133</v>
      </c>
      <c r="S4" s="190" t="s">
        <v>134</v>
      </c>
      <c r="T4" s="190" t="s">
        <v>135</v>
      </c>
      <c r="U4" s="191" t="s">
        <v>153</v>
      </c>
      <c r="V4" s="188" t="s">
        <v>219</v>
      </c>
      <c r="W4" s="170" t="s">
        <v>220</v>
      </c>
    </row>
    <row r="5" spans="1:30" s="170" customFormat="1">
      <c r="A5" s="169" t="s">
        <v>0</v>
      </c>
      <c r="B5" s="169" t="s">
        <v>1</v>
      </c>
      <c r="C5" s="169" t="s">
        <v>2</v>
      </c>
      <c r="D5" s="155">
        <v>0.25</v>
      </c>
      <c r="E5" s="155">
        <v>0.25</v>
      </c>
      <c r="F5" s="155">
        <v>0.5</v>
      </c>
      <c r="G5" s="205"/>
      <c r="H5" s="163">
        <v>0.125</v>
      </c>
      <c r="I5" s="163">
        <v>0.125</v>
      </c>
      <c r="J5" s="155">
        <v>0.5</v>
      </c>
      <c r="K5" s="155">
        <v>0.25</v>
      </c>
      <c r="L5" s="205"/>
      <c r="M5" s="155"/>
      <c r="N5" s="155">
        <v>0.5</v>
      </c>
      <c r="O5" s="155">
        <v>0.5</v>
      </c>
      <c r="P5" s="206"/>
      <c r="Q5" s="225">
        <v>0.34</v>
      </c>
      <c r="R5" s="211"/>
      <c r="S5" s="155">
        <v>0.66</v>
      </c>
      <c r="T5" s="155"/>
      <c r="U5" s="209"/>
      <c r="V5" s="188"/>
    </row>
    <row r="6" spans="1:30" s="202" customFormat="1" ht="191.25">
      <c r="A6" s="201">
        <v>1</v>
      </c>
      <c r="B6" s="201" t="s">
        <v>6</v>
      </c>
      <c r="C6" s="192" t="s">
        <v>7</v>
      </c>
      <c r="D6" s="202">
        <v>5</v>
      </c>
      <c r="E6" s="202">
        <v>5</v>
      </c>
      <c r="F6" s="203"/>
      <c r="G6" s="206">
        <f>(D6*$D$5+E6*$E$5+F6*$F$5)*V6</f>
        <v>2.5</v>
      </c>
      <c r="H6" s="203">
        <v>4</v>
      </c>
      <c r="I6" s="203">
        <v>3.5</v>
      </c>
      <c r="J6" s="203">
        <v>3</v>
      </c>
      <c r="K6" s="203">
        <v>3</v>
      </c>
      <c r="L6" s="206">
        <f>(H6*$H$5+I6*$I$5+J6*$J$5+K6*$K$5)*V6</f>
        <v>3.1875</v>
      </c>
      <c r="M6" s="156"/>
      <c r="N6" s="204" t="s">
        <v>49</v>
      </c>
      <c r="O6" s="158">
        <v>5</v>
      </c>
      <c r="P6" s="206">
        <f>(M6*$M$5+N6*$N$5+O6*$O$5)*V6</f>
        <v>5</v>
      </c>
      <c r="Q6" s="193">
        <v>3</v>
      </c>
      <c r="R6" s="193"/>
      <c r="S6" s="193">
        <v>3</v>
      </c>
      <c r="T6" s="193"/>
      <c r="U6" s="210">
        <f>(Q6*$Q$5+R6*$R$5+S6*$S$5+T6*$T$5)*V6</f>
        <v>3</v>
      </c>
      <c r="V6" s="193">
        <v>1</v>
      </c>
      <c r="W6" s="158" t="s">
        <v>235</v>
      </c>
    </row>
    <row r="7" spans="1:30" ht="114.75">
      <c r="A7" s="16">
        <v>2</v>
      </c>
      <c r="B7" s="16" t="s">
        <v>8</v>
      </c>
      <c r="C7" s="195" t="s">
        <v>9</v>
      </c>
      <c r="D7" s="2">
        <v>5</v>
      </c>
      <c r="E7" s="2">
        <v>5</v>
      </c>
      <c r="F7" s="171">
        <v>4.5</v>
      </c>
      <c r="G7" s="206">
        <f t="shared" ref="G7:G22" si="0">(D7*$D$5+E7*$E$5+F7*$F$5)*V7</f>
        <v>4.75</v>
      </c>
      <c r="H7" s="171">
        <v>5</v>
      </c>
      <c r="I7" s="171">
        <v>4</v>
      </c>
      <c r="J7" s="171">
        <v>5</v>
      </c>
      <c r="K7" s="171">
        <v>4.5</v>
      </c>
      <c r="L7" s="206">
        <f t="shared" ref="L7:L22" si="1">(H7*$H$5+I7*$I$5+J7*$J$5+K7*$K$5)*V7</f>
        <v>4.75</v>
      </c>
      <c r="M7" s="166"/>
      <c r="N7" s="184">
        <f>E7</f>
        <v>5</v>
      </c>
      <c r="O7" s="184">
        <f>D7</f>
        <v>5</v>
      </c>
      <c r="P7" s="206">
        <f t="shared" ref="P7:P22" si="2">(M7*$M$5+N7*$N$5+O7*$O$5)*V7</f>
        <v>5</v>
      </c>
      <c r="Q7" s="184">
        <v>4</v>
      </c>
      <c r="R7" s="184"/>
      <c r="S7" s="184">
        <f>K7</f>
        <v>4.5</v>
      </c>
      <c r="T7" s="184"/>
      <c r="U7" s="210">
        <f t="shared" ref="U7:U22" si="3">(Q7*$Q$5+R7*$R$5+S7*$S$5+T7*$T$5)*V7</f>
        <v>4.33</v>
      </c>
      <c r="V7" s="193">
        <v>1</v>
      </c>
      <c r="W7" s="168" t="s">
        <v>221</v>
      </c>
    </row>
    <row r="8" spans="1:30" ht="127.5">
      <c r="A8" s="16">
        <v>3</v>
      </c>
      <c r="B8" s="16" t="s">
        <v>10</v>
      </c>
      <c r="C8" s="195" t="s">
        <v>11</v>
      </c>
      <c r="D8" s="279">
        <v>5</v>
      </c>
      <c r="E8" s="279">
        <v>5</v>
      </c>
      <c r="F8" s="280">
        <v>5</v>
      </c>
      <c r="G8" s="206">
        <f t="shared" si="0"/>
        <v>5</v>
      </c>
      <c r="H8" s="280">
        <v>5</v>
      </c>
      <c r="I8" s="280">
        <v>5</v>
      </c>
      <c r="J8" s="280">
        <v>5</v>
      </c>
      <c r="K8" s="280">
        <v>5</v>
      </c>
      <c r="L8" s="206">
        <f t="shared" ref="L8" si="4">(H8*$H$5+I8*$I$5+J8*$J$5+K8*$K$5)*V8</f>
        <v>5</v>
      </c>
      <c r="M8" s="281"/>
      <c r="N8" s="282">
        <f t="shared" ref="N8" si="5">E8</f>
        <v>5</v>
      </c>
      <c r="O8" s="282">
        <f t="shared" ref="O8" si="6">D8</f>
        <v>5</v>
      </c>
      <c r="P8" s="206">
        <f t="shared" ref="P8" si="7">(M8*$M$5+N8*$N$5+O8*$O$5)*V8</f>
        <v>5</v>
      </c>
      <c r="Q8" s="282">
        <v>4</v>
      </c>
      <c r="R8" s="282"/>
      <c r="S8" s="282">
        <f t="shared" ref="S8" si="8">K8</f>
        <v>5</v>
      </c>
      <c r="T8" s="282"/>
      <c r="U8" s="206">
        <f t="shared" ref="U8" si="9">(Q8*$Q$5+R8*$R$5+S8*$S$5+T8*$T$5)*V8</f>
        <v>4.66</v>
      </c>
      <c r="V8" s="193">
        <v>1</v>
      </c>
      <c r="W8" s="168" t="s">
        <v>236</v>
      </c>
    </row>
    <row r="9" spans="1:30" ht="153">
      <c r="A9" s="16">
        <v>4</v>
      </c>
      <c r="B9" s="16" t="s">
        <v>12</v>
      </c>
      <c r="C9" s="195" t="s">
        <v>13</v>
      </c>
      <c r="D9" s="2">
        <v>5</v>
      </c>
      <c r="E9" s="2">
        <v>3.8</v>
      </c>
      <c r="F9" s="171">
        <v>4.5</v>
      </c>
      <c r="G9" s="206">
        <f t="shared" si="0"/>
        <v>4.45</v>
      </c>
      <c r="H9" s="171">
        <v>5</v>
      </c>
      <c r="I9" s="171">
        <v>4</v>
      </c>
      <c r="J9" s="171">
        <v>5</v>
      </c>
      <c r="K9" s="171">
        <v>4.5</v>
      </c>
      <c r="L9" s="206">
        <f t="shared" si="1"/>
        <v>4.75</v>
      </c>
      <c r="M9" s="166"/>
      <c r="N9" s="184">
        <f>E9</f>
        <v>3.8</v>
      </c>
      <c r="O9" s="184">
        <f>D9</f>
        <v>5</v>
      </c>
      <c r="P9" s="206">
        <f t="shared" si="2"/>
        <v>4.4000000000000004</v>
      </c>
      <c r="Q9" s="184">
        <v>4</v>
      </c>
      <c r="R9" s="184"/>
      <c r="S9" s="184">
        <f>K9</f>
        <v>4.5</v>
      </c>
      <c r="T9" s="184"/>
      <c r="U9" s="210">
        <f t="shared" si="3"/>
        <v>4.33</v>
      </c>
      <c r="V9" s="193">
        <v>1</v>
      </c>
      <c r="W9" s="168" t="s">
        <v>227</v>
      </c>
    </row>
    <row r="10" spans="1:30" ht="293.25">
      <c r="A10" s="16">
        <v>5</v>
      </c>
      <c r="B10" s="16" t="s">
        <v>14</v>
      </c>
      <c r="C10" s="195" t="s">
        <v>15</v>
      </c>
      <c r="D10" s="279">
        <v>4.5</v>
      </c>
      <c r="E10" s="279">
        <v>4.5</v>
      </c>
      <c r="F10" s="280">
        <v>4.5</v>
      </c>
      <c r="G10" s="206">
        <f t="shared" si="0"/>
        <v>4.5</v>
      </c>
      <c r="H10" s="280">
        <v>5</v>
      </c>
      <c r="I10" s="280">
        <v>4.5</v>
      </c>
      <c r="J10" s="280">
        <f>F10</f>
        <v>4.5</v>
      </c>
      <c r="K10" s="280">
        <v>4.5</v>
      </c>
      <c r="L10" s="206">
        <f t="shared" si="1"/>
        <v>4.5625</v>
      </c>
      <c r="M10" s="281"/>
      <c r="N10" s="282">
        <f t="shared" ref="N10:N20" si="10">E10</f>
        <v>4.5</v>
      </c>
      <c r="O10" s="282">
        <f t="shared" ref="O10:O20" si="11">D10</f>
        <v>4.5</v>
      </c>
      <c r="P10" s="206">
        <f t="shared" si="2"/>
        <v>4.5</v>
      </c>
      <c r="Q10" s="282">
        <v>4</v>
      </c>
      <c r="R10" s="282"/>
      <c r="S10" s="282">
        <f t="shared" ref="S10:S20" si="12">K10</f>
        <v>4.5</v>
      </c>
      <c r="T10" s="282"/>
      <c r="U10" s="282">
        <f t="shared" si="3"/>
        <v>4.33</v>
      </c>
      <c r="V10" s="282">
        <v>1</v>
      </c>
      <c r="W10" s="283" t="s">
        <v>234</v>
      </c>
    </row>
    <row r="11" spans="1:30" ht="216.75">
      <c r="A11" s="16">
        <v>6</v>
      </c>
      <c r="B11" s="16" t="s">
        <v>16</v>
      </c>
      <c r="C11" s="195" t="s">
        <v>17</v>
      </c>
      <c r="D11" s="279">
        <v>5</v>
      </c>
      <c r="E11" s="279">
        <v>5</v>
      </c>
      <c r="F11" s="280">
        <v>3.8</v>
      </c>
      <c r="G11" s="206">
        <f t="shared" si="0"/>
        <v>4.4000000000000004</v>
      </c>
      <c r="H11" s="280">
        <v>5</v>
      </c>
      <c r="I11" s="280">
        <v>4</v>
      </c>
      <c r="J11" s="280">
        <f>F11</f>
        <v>3.8</v>
      </c>
      <c r="K11" s="280">
        <v>4.5</v>
      </c>
      <c r="L11" s="206">
        <f t="shared" si="1"/>
        <v>4.1500000000000004</v>
      </c>
      <c r="M11" s="281"/>
      <c r="N11" s="282">
        <f t="shared" si="10"/>
        <v>5</v>
      </c>
      <c r="O11" s="282">
        <f t="shared" si="11"/>
        <v>5</v>
      </c>
      <c r="P11" s="206">
        <f t="shared" si="2"/>
        <v>5</v>
      </c>
      <c r="Q11" s="282">
        <v>4.5</v>
      </c>
      <c r="R11" s="282"/>
      <c r="S11" s="282">
        <f t="shared" si="12"/>
        <v>4.5</v>
      </c>
      <c r="T11" s="282"/>
      <c r="U11" s="282">
        <f t="shared" si="3"/>
        <v>4.5</v>
      </c>
      <c r="V11" s="282">
        <v>1</v>
      </c>
      <c r="W11" s="283" t="s">
        <v>231</v>
      </c>
    </row>
    <row r="12" spans="1:30" ht="344.25">
      <c r="A12" s="16">
        <v>7</v>
      </c>
      <c r="B12" s="16" t="s">
        <v>18</v>
      </c>
      <c r="C12" s="195" t="s">
        <v>19</v>
      </c>
      <c r="D12" s="279">
        <v>4.2</v>
      </c>
      <c r="E12" s="279">
        <v>3.8</v>
      </c>
      <c r="F12" s="280">
        <v>4.5</v>
      </c>
      <c r="G12" s="206">
        <f t="shared" si="0"/>
        <v>4.25</v>
      </c>
      <c r="H12" s="280">
        <v>5</v>
      </c>
      <c r="I12" s="280">
        <v>4.5</v>
      </c>
      <c r="J12" s="280">
        <v>4.5</v>
      </c>
      <c r="K12" s="280">
        <v>4.5</v>
      </c>
      <c r="L12" s="206">
        <f t="shared" si="1"/>
        <v>4.5625</v>
      </c>
      <c r="M12" s="281"/>
      <c r="N12" s="282">
        <f t="shared" si="10"/>
        <v>3.8</v>
      </c>
      <c r="O12" s="282">
        <f t="shared" si="11"/>
        <v>4.2</v>
      </c>
      <c r="P12" s="206">
        <f t="shared" si="2"/>
        <v>4</v>
      </c>
      <c r="Q12" s="282">
        <v>4</v>
      </c>
      <c r="R12" s="282"/>
      <c r="S12" s="282">
        <f t="shared" si="12"/>
        <v>4.5</v>
      </c>
      <c r="T12" s="282"/>
      <c r="U12" s="282">
        <f t="shared" si="3"/>
        <v>4.33</v>
      </c>
      <c r="V12" s="282">
        <v>1</v>
      </c>
      <c r="W12" s="283" t="s">
        <v>233</v>
      </c>
      <c r="X12" s="272"/>
      <c r="Y12" s="272"/>
      <c r="Z12" s="272"/>
      <c r="AA12" s="272"/>
      <c r="AB12" s="272"/>
      <c r="AC12" s="272"/>
      <c r="AD12" s="272"/>
    </row>
    <row r="13" spans="1:30" ht="204">
      <c r="A13" s="16">
        <v>8</v>
      </c>
      <c r="B13" s="16" t="s">
        <v>20</v>
      </c>
      <c r="C13" s="195" t="s">
        <v>21</v>
      </c>
      <c r="D13" s="279">
        <v>5</v>
      </c>
      <c r="E13" s="279">
        <v>5</v>
      </c>
      <c r="F13" s="280">
        <v>3.5</v>
      </c>
      <c r="G13" s="206">
        <f t="shared" si="0"/>
        <v>4.25</v>
      </c>
      <c r="H13" s="280">
        <v>5</v>
      </c>
      <c r="I13" s="280">
        <v>3.5</v>
      </c>
      <c r="J13" s="280">
        <f>F13</f>
        <v>3.5</v>
      </c>
      <c r="K13" s="280">
        <v>3.5</v>
      </c>
      <c r="L13" s="206">
        <f t="shared" si="1"/>
        <v>3.6875</v>
      </c>
      <c r="M13" s="281"/>
      <c r="N13" s="282">
        <f t="shared" si="10"/>
        <v>5</v>
      </c>
      <c r="O13" s="282">
        <f t="shared" si="11"/>
        <v>5</v>
      </c>
      <c r="P13" s="206">
        <f t="shared" si="2"/>
        <v>5</v>
      </c>
      <c r="Q13" s="282">
        <v>3.5</v>
      </c>
      <c r="R13" s="282"/>
      <c r="S13" s="282">
        <f t="shared" si="12"/>
        <v>3.5</v>
      </c>
      <c r="T13" s="282"/>
      <c r="U13" s="206">
        <f t="shared" si="3"/>
        <v>3.5</v>
      </c>
      <c r="V13" s="282">
        <v>1</v>
      </c>
      <c r="W13" s="283" t="s">
        <v>232</v>
      </c>
    </row>
    <row r="14" spans="1:30">
      <c r="A14" s="16">
        <v>9</v>
      </c>
      <c r="B14" s="16" t="s">
        <v>22</v>
      </c>
      <c r="C14" s="195" t="s">
        <v>23</v>
      </c>
      <c r="D14" s="279"/>
      <c r="E14" s="279"/>
      <c r="F14" s="280">
        <v>4.5</v>
      </c>
      <c r="G14" s="206">
        <f t="shared" si="0"/>
        <v>2.25</v>
      </c>
      <c r="H14" s="280">
        <v>5</v>
      </c>
      <c r="I14" s="280">
        <v>4</v>
      </c>
      <c r="J14" s="280">
        <v>5</v>
      </c>
      <c r="K14" s="280">
        <v>4.5</v>
      </c>
      <c r="L14" s="206">
        <f t="shared" si="1"/>
        <v>4.75</v>
      </c>
      <c r="M14" s="281"/>
      <c r="N14" s="282">
        <f t="shared" si="10"/>
        <v>0</v>
      </c>
      <c r="O14" s="282">
        <f t="shared" si="11"/>
        <v>0</v>
      </c>
      <c r="P14" s="206">
        <f t="shared" si="2"/>
        <v>0</v>
      </c>
      <c r="Q14" s="282">
        <v>4</v>
      </c>
      <c r="R14" s="282"/>
      <c r="S14" s="282">
        <f t="shared" si="12"/>
        <v>4.5</v>
      </c>
      <c r="T14" s="282"/>
      <c r="U14" s="206">
        <f t="shared" si="3"/>
        <v>4.33</v>
      </c>
      <c r="V14" s="282">
        <v>1</v>
      </c>
      <c r="W14" s="281" t="s">
        <v>224</v>
      </c>
    </row>
    <row r="15" spans="1:30">
      <c r="A15" s="16">
        <v>10</v>
      </c>
      <c r="B15" s="16" t="s">
        <v>24</v>
      </c>
      <c r="C15" s="195" t="s">
        <v>25</v>
      </c>
      <c r="D15" s="279">
        <v>3</v>
      </c>
      <c r="E15" s="279">
        <v>3</v>
      </c>
      <c r="F15" s="280">
        <v>3</v>
      </c>
      <c r="G15" s="206">
        <f t="shared" si="0"/>
        <v>3</v>
      </c>
      <c r="H15" s="280">
        <v>3</v>
      </c>
      <c r="I15" s="280">
        <v>3</v>
      </c>
      <c r="J15" s="280">
        <f>F15</f>
        <v>3</v>
      </c>
      <c r="K15" s="280">
        <v>3</v>
      </c>
      <c r="L15" s="206">
        <f t="shared" si="1"/>
        <v>3</v>
      </c>
      <c r="M15" s="281"/>
      <c r="N15" s="282">
        <f t="shared" si="10"/>
        <v>3</v>
      </c>
      <c r="O15" s="282">
        <f t="shared" si="11"/>
        <v>3</v>
      </c>
      <c r="P15" s="206">
        <f t="shared" si="2"/>
        <v>3</v>
      </c>
      <c r="Q15" s="282">
        <v>3</v>
      </c>
      <c r="R15" s="282"/>
      <c r="S15" s="282">
        <f t="shared" si="12"/>
        <v>3</v>
      </c>
      <c r="T15" s="282"/>
      <c r="U15" s="206">
        <f t="shared" si="3"/>
        <v>3</v>
      </c>
      <c r="V15" s="282">
        <v>1</v>
      </c>
      <c r="W15" s="281" t="s">
        <v>225</v>
      </c>
    </row>
    <row r="16" spans="1:30">
      <c r="A16" s="16">
        <v>11</v>
      </c>
      <c r="B16" s="16" t="s">
        <v>26</v>
      </c>
      <c r="C16" s="195" t="s">
        <v>27</v>
      </c>
      <c r="D16" s="279">
        <v>3</v>
      </c>
      <c r="E16" s="279">
        <v>3</v>
      </c>
      <c r="F16" s="280">
        <v>3</v>
      </c>
      <c r="G16" s="206">
        <f t="shared" si="0"/>
        <v>3</v>
      </c>
      <c r="H16" s="280">
        <v>3</v>
      </c>
      <c r="I16" s="280">
        <v>3</v>
      </c>
      <c r="J16" s="280">
        <f>F16</f>
        <v>3</v>
      </c>
      <c r="K16" s="280">
        <v>3</v>
      </c>
      <c r="L16" s="206">
        <f t="shared" si="1"/>
        <v>3</v>
      </c>
      <c r="M16" s="281"/>
      <c r="N16" s="282">
        <f t="shared" si="10"/>
        <v>3</v>
      </c>
      <c r="O16" s="282">
        <f t="shared" si="11"/>
        <v>3</v>
      </c>
      <c r="P16" s="206">
        <f t="shared" si="2"/>
        <v>3</v>
      </c>
      <c r="Q16" s="282">
        <v>3</v>
      </c>
      <c r="R16" s="282"/>
      <c r="S16" s="282">
        <f t="shared" si="12"/>
        <v>3</v>
      </c>
      <c r="T16" s="282"/>
      <c r="U16" s="206">
        <f t="shared" si="3"/>
        <v>3</v>
      </c>
      <c r="V16" s="193">
        <v>1</v>
      </c>
      <c r="W16" s="166" t="s">
        <v>225</v>
      </c>
    </row>
    <row r="17" spans="1:23" ht="26.25" customHeight="1">
      <c r="A17" s="16">
        <v>12</v>
      </c>
      <c r="B17" s="16" t="s">
        <v>28</v>
      </c>
      <c r="C17" s="195" t="s">
        <v>29</v>
      </c>
      <c r="D17" s="279">
        <v>5</v>
      </c>
      <c r="E17" s="279">
        <v>5</v>
      </c>
      <c r="F17" s="280">
        <v>5</v>
      </c>
      <c r="G17" s="206">
        <f t="shared" si="0"/>
        <v>5</v>
      </c>
      <c r="H17" s="280">
        <v>5</v>
      </c>
      <c r="I17" s="280">
        <v>5</v>
      </c>
      <c r="J17" s="280">
        <v>5</v>
      </c>
      <c r="K17" s="280">
        <v>5</v>
      </c>
      <c r="L17" s="206">
        <f t="shared" si="1"/>
        <v>5</v>
      </c>
      <c r="M17" s="281"/>
      <c r="N17" s="282">
        <f t="shared" si="10"/>
        <v>5</v>
      </c>
      <c r="O17" s="282">
        <f t="shared" si="11"/>
        <v>5</v>
      </c>
      <c r="P17" s="206">
        <f t="shared" si="2"/>
        <v>5</v>
      </c>
      <c r="Q17" s="282">
        <v>4</v>
      </c>
      <c r="R17" s="282"/>
      <c r="S17" s="282">
        <f t="shared" si="12"/>
        <v>5</v>
      </c>
      <c r="T17" s="282"/>
      <c r="U17" s="206">
        <f t="shared" si="3"/>
        <v>4.66</v>
      </c>
      <c r="V17" s="193">
        <v>1</v>
      </c>
      <c r="W17" s="168" t="s">
        <v>226</v>
      </c>
    </row>
    <row r="18" spans="1:23" ht="127.5">
      <c r="A18" s="16">
        <v>13</v>
      </c>
      <c r="B18" s="16" t="s">
        <v>30</v>
      </c>
      <c r="C18" s="195" t="s">
        <v>31</v>
      </c>
      <c r="D18" s="279">
        <v>4.5</v>
      </c>
      <c r="E18" s="279">
        <v>4.5</v>
      </c>
      <c r="F18" s="280">
        <v>5</v>
      </c>
      <c r="G18" s="206">
        <f t="shared" si="0"/>
        <v>4.75</v>
      </c>
      <c r="H18" s="280">
        <v>5</v>
      </c>
      <c r="I18" s="280">
        <v>5</v>
      </c>
      <c r="J18" s="280">
        <v>5</v>
      </c>
      <c r="K18" s="280">
        <v>4.5</v>
      </c>
      <c r="L18" s="206">
        <f t="shared" si="1"/>
        <v>4.875</v>
      </c>
      <c r="M18" s="281"/>
      <c r="N18" s="282">
        <f t="shared" si="10"/>
        <v>4.5</v>
      </c>
      <c r="O18" s="282">
        <f t="shared" si="11"/>
        <v>4.5</v>
      </c>
      <c r="P18" s="206">
        <f t="shared" si="2"/>
        <v>4.5</v>
      </c>
      <c r="Q18" s="282">
        <v>4</v>
      </c>
      <c r="R18" s="282"/>
      <c r="S18" s="282">
        <f t="shared" si="12"/>
        <v>4.5</v>
      </c>
      <c r="T18" s="282"/>
      <c r="U18" s="206">
        <f t="shared" si="3"/>
        <v>4.33</v>
      </c>
      <c r="V18" s="282">
        <v>1</v>
      </c>
      <c r="W18" s="168" t="s">
        <v>229</v>
      </c>
    </row>
    <row r="19" spans="1:23">
      <c r="A19" s="16">
        <v>14</v>
      </c>
      <c r="B19" s="16" t="s">
        <v>32</v>
      </c>
      <c r="C19" s="195" t="s">
        <v>33</v>
      </c>
      <c r="D19" s="279">
        <v>0</v>
      </c>
      <c r="E19" s="279">
        <v>0</v>
      </c>
      <c r="F19" s="280">
        <v>0</v>
      </c>
      <c r="G19" s="206">
        <f t="shared" si="0"/>
        <v>0</v>
      </c>
      <c r="H19" s="280">
        <v>0</v>
      </c>
      <c r="I19" s="280">
        <v>0</v>
      </c>
      <c r="J19" s="280">
        <v>0</v>
      </c>
      <c r="K19" s="280">
        <v>0</v>
      </c>
      <c r="L19" s="206">
        <f t="shared" si="1"/>
        <v>0</v>
      </c>
      <c r="M19" s="281"/>
      <c r="N19" s="282">
        <f t="shared" si="10"/>
        <v>0</v>
      </c>
      <c r="O19" s="282">
        <f t="shared" si="11"/>
        <v>0</v>
      </c>
      <c r="P19" s="206">
        <f t="shared" si="2"/>
        <v>0</v>
      </c>
      <c r="Q19" s="282">
        <v>0</v>
      </c>
      <c r="R19" s="282"/>
      <c r="S19" s="282">
        <f t="shared" si="12"/>
        <v>0</v>
      </c>
      <c r="T19" s="282"/>
      <c r="U19" s="206">
        <f t="shared" si="3"/>
        <v>0</v>
      </c>
      <c r="V19" s="193">
        <v>1</v>
      </c>
      <c r="W19" s="166"/>
    </row>
    <row r="20" spans="1:23" ht="216.75">
      <c r="A20" s="16">
        <v>15</v>
      </c>
      <c r="B20" s="16" t="s">
        <v>34</v>
      </c>
      <c r="C20" s="195" t="s">
        <v>35</v>
      </c>
      <c r="D20" s="279"/>
      <c r="E20" s="279"/>
      <c r="F20" s="280">
        <v>4.5</v>
      </c>
      <c r="G20" s="206">
        <f t="shared" si="0"/>
        <v>0</v>
      </c>
      <c r="H20" s="280">
        <v>5</v>
      </c>
      <c r="I20" s="280">
        <v>4</v>
      </c>
      <c r="J20" s="280">
        <v>5</v>
      </c>
      <c r="K20" s="280">
        <v>4.5</v>
      </c>
      <c r="L20" s="206">
        <f t="shared" si="1"/>
        <v>0</v>
      </c>
      <c r="M20" s="281"/>
      <c r="N20" s="282">
        <f t="shared" si="10"/>
        <v>0</v>
      </c>
      <c r="O20" s="282">
        <f t="shared" si="11"/>
        <v>0</v>
      </c>
      <c r="P20" s="206">
        <f t="shared" si="2"/>
        <v>0</v>
      </c>
      <c r="Q20" s="282">
        <v>4</v>
      </c>
      <c r="R20" s="282"/>
      <c r="S20" s="282">
        <f t="shared" si="12"/>
        <v>4.5</v>
      </c>
      <c r="T20" s="282"/>
      <c r="U20" s="206">
        <f t="shared" si="3"/>
        <v>0</v>
      </c>
      <c r="V20" s="193">
        <v>0</v>
      </c>
      <c r="W20" s="168" t="s">
        <v>224</v>
      </c>
    </row>
    <row r="21" spans="1:23">
      <c r="A21" s="16">
        <v>16</v>
      </c>
      <c r="B21" s="16" t="s">
        <v>36</v>
      </c>
      <c r="C21" s="195" t="s">
        <v>37</v>
      </c>
      <c r="D21" s="2">
        <v>5</v>
      </c>
      <c r="E21" s="2">
        <f>(3+5)/2</f>
        <v>4</v>
      </c>
      <c r="F21" s="171">
        <v>4.5</v>
      </c>
      <c r="G21" s="206">
        <f t="shared" si="0"/>
        <v>4.5</v>
      </c>
      <c r="H21" s="171">
        <v>5</v>
      </c>
      <c r="I21" s="171">
        <v>4</v>
      </c>
      <c r="J21" s="171">
        <v>5</v>
      </c>
      <c r="K21" s="171">
        <v>4.5</v>
      </c>
      <c r="L21" s="206">
        <f t="shared" si="1"/>
        <v>4.75</v>
      </c>
      <c r="M21" s="168"/>
      <c r="N21" s="184">
        <f>E21</f>
        <v>4</v>
      </c>
      <c r="O21" s="184">
        <f>D21</f>
        <v>5</v>
      </c>
      <c r="P21" s="206">
        <f t="shared" si="2"/>
        <v>4.5</v>
      </c>
      <c r="Q21" s="184">
        <v>4</v>
      </c>
      <c r="R21" s="184"/>
      <c r="S21" s="184">
        <f>K21</f>
        <v>4.5</v>
      </c>
      <c r="T21" s="175"/>
      <c r="U21" s="206">
        <f t="shared" si="3"/>
        <v>4.33</v>
      </c>
      <c r="V21" s="193">
        <v>1</v>
      </c>
      <c r="W21" s="166" t="s">
        <v>222</v>
      </c>
    </row>
    <row r="22" spans="1:23">
      <c r="A22" s="16">
        <v>17</v>
      </c>
      <c r="B22" s="16" t="s">
        <v>38</v>
      </c>
      <c r="C22" s="273" t="s">
        <v>39</v>
      </c>
      <c r="D22" s="276">
        <v>5</v>
      </c>
      <c r="E22" s="276">
        <v>5</v>
      </c>
      <c r="F22" s="277">
        <v>0</v>
      </c>
      <c r="G22" s="206">
        <f t="shared" si="0"/>
        <v>0</v>
      </c>
      <c r="H22" s="277">
        <v>5</v>
      </c>
      <c r="I22" s="277">
        <v>3</v>
      </c>
      <c r="J22" s="277">
        <f>F22</f>
        <v>0</v>
      </c>
      <c r="K22" s="277">
        <v>3.5</v>
      </c>
      <c r="L22" s="206">
        <f t="shared" si="1"/>
        <v>0</v>
      </c>
      <c r="M22" s="278"/>
      <c r="N22" s="278">
        <f t="shared" ref="N22" si="13">E22</f>
        <v>5</v>
      </c>
      <c r="O22" s="278">
        <f t="shared" ref="O22" si="14">D22</f>
        <v>5</v>
      </c>
      <c r="P22" s="206">
        <f t="shared" si="2"/>
        <v>0</v>
      </c>
      <c r="Q22" s="278">
        <v>3.5</v>
      </c>
      <c r="R22" s="278"/>
      <c r="S22" s="278">
        <v>3.5</v>
      </c>
      <c r="T22" s="278"/>
      <c r="U22" s="206">
        <f t="shared" si="3"/>
        <v>0</v>
      </c>
      <c r="V22" s="193">
        <v>0</v>
      </c>
      <c r="W22" s="166" t="s">
        <v>223</v>
      </c>
    </row>
    <row r="23" spans="1:23">
      <c r="C23" s="274"/>
      <c r="D23" s="274"/>
      <c r="E23" s="274"/>
      <c r="F23" s="266"/>
      <c r="G23" s="266"/>
      <c r="H23" s="266"/>
      <c r="I23" s="266"/>
      <c r="J23" s="266"/>
      <c r="K23" s="266"/>
      <c r="L23" s="266"/>
      <c r="M23" s="275"/>
      <c r="N23" s="275"/>
      <c r="O23" s="275"/>
      <c r="P23" s="275"/>
      <c r="Q23" s="275"/>
      <c r="R23" s="275"/>
      <c r="S23" s="275"/>
      <c r="T23" s="275"/>
      <c r="U23" s="275"/>
      <c r="V23" s="271"/>
      <c r="W23" s="166"/>
    </row>
    <row r="24" spans="1:23">
      <c r="F24" s="171"/>
      <c r="G24" s="171"/>
      <c r="H24" s="171"/>
      <c r="I24" s="171"/>
      <c r="J24" s="171"/>
      <c r="K24" s="171"/>
      <c r="L24" s="171"/>
      <c r="M24" s="168"/>
      <c r="N24" s="175"/>
      <c r="O24" s="174"/>
      <c r="P24" s="168"/>
      <c r="Q24" s="168"/>
      <c r="R24" s="184"/>
      <c r="S24" s="184"/>
      <c r="T24" s="175"/>
      <c r="U24" s="168"/>
      <c r="V24" s="271"/>
      <c r="W24" s="166"/>
    </row>
    <row r="25" spans="1:23">
      <c r="F25" s="171"/>
      <c r="G25" s="171"/>
      <c r="H25" s="171"/>
      <c r="I25" s="171"/>
      <c r="J25" s="171"/>
      <c r="K25" s="171"/>
      <c r="L25" s="171"/>
      <c r="M25" s="166"/>
      <c r="N25" s="184"/>
      <c r="O25" s="184"/>
      <c r="P25" s="184"/>
      <c r="Q25" s="184"/>
      <c r="R25" s="184"/>
      <c r="S25" s="184"/>
      <c r="T25" s="184"/>
      <c r="U25" s="168"/>
      <c r="V25" s="271"/>
      <c r="W25" s="166"/>
    </row>
    <row r="26" spans="1:23">
      <c r="F26" s="171"/>
      <c r="G26" s="171"/>
      <c r="H26" s="171"/>
      <c r="I26" s="171"/>
      <c r="J26" s="171"/>
      <c r="K26" s="171"/>
      <c r="L26" s="171"/>
      <c r="M26" s="166"/>
      <c r="N26" s="184"/>
      <c r="O26" s="184"/>
      <c r="P26" s="184"/>
      <c r="Q26" s="184"/>
      <c r="R26" s="184"/>
      <c r="S26" s="184"/>
      <c r="T26" s="184"/>
      <c r="U26" s="184"/>
      <c r="V26" s="271"/>
      <c r="W26" s="166"/>
    </row>
    <row r="27" spans="1:23" ht="17.25" customHeight="1">
      <c r="F27" s="171"/>
      <c r="G27" s="171"/>
      <c r="H27" s="171"/>
      <c r="I27" s="171"/>
      <c r="J27" s="171"/>
      <c r="K27" s="171"/>
      <c r="L27" s="171"/>
      <c r="M27" s="166"/>
      <c r="N27" s="185"/>
      <c r="O27" s="185"/>
      <c r="P27" s="185"/>
      <c r="Q27" s="185"/>
      <c r="R27" s="185"/>
      <c r="S27" s="185"/>
      <c r="T27" s="197"/>
      <c r="U27" s="199"/>
      <c r="V27" s="197"/>
      <c r="W27" s="166"/>
    </row>
    <row r="28" spans="1:23">
      <c r="D28" s="165" t="s">
        <v>141</v>
      </c>
      <c r="E28" s="181">
        <f>D2+O2</f>
        <v>0.1</v>
      </c>
      <c r="F28" s="171">
        <v>10</v>
      </c>
      <c r="G28" s="171"/>
      <c r="H28" s="171"/>
      <c r="I28" s="171"/>
      <c r="J28" s="171"/>
      <c r="K28" s="171"/>
      <c r="L28" s="171"/>
      <c r="M28" s="178"/>
      <c r="N28" s="175"/>
      <c r="O28" s="175"/>
      <c r="P28" s="183"/>
      <c r="Q28" s="178"/>
      <c r="R28" s="178"/>
      <c r="S28" s="178"/>
      <c r="T28" s="178"/>
      <c r="U28" s="178"/>
      <c r="V28" s="175"/>
      <c r="W28" s="166"/>
    </row>
    <row r="29" spans="1:23">
      <c r="D29" s="167" t="s">
        <v>147</v>
      </c>
      <c r="E29" s="181">
        <f>E2+N2</f>
        <v>0.1</v>
      </c>
      <c r="F29" s="171">
        <v>10</v>
      </c>
      <c r="G29" s="171"/>
      <c r="H29" s="171"/>
      <c r="I29" s="171"/>
      <c r="J29" s="171"/>
      <c r="K29" s="171"/>
      <c r="L29" s="171"/>
      <c r="M29" s="178"/>
      <c r="N29" s="168"/>
      <c r="O29" s="168"/>
      <c r="P29" s="175"/>
      <c r="Q29" s="175"/>
      <c r="R29" s="175"/>
      <c r="S29" s="175"/>
      <c r="T29" s="175"/>
      <c r="U29" s="175"/>
      <c r="V29" s="271"/>
      <c r="W29" s="166"/>
    </row>
    <row r="30" spans="1:23">
      <c r="D30" s="157" t="s">
        <v>145</v>
      </c>
      <c r="E30" s="181">
        <f>H2</f>
        <v>0.05</v>
      </c>
      <c r="F30" s="171">
        <v>5</v>
      </c>
      <c r="G30" s="171"/>
      <c r="H30" s="171"/>
      <c r="I30" s="171"/>
      <c r="J30" s="171"/>
      <c r="K30" s="171"/>
      <c r="L30" s="171"/>
      <c r="M30" s="178"/>
      <c r="N30" s="168"/>
      <c r="O30" s="168"/>
      <c r="P30" s="168"/>
      <c r="Q30" s="168"/>
      <c r="R30" s="168"/>
      <c r="S30" s="168"/>
      <c r="T30" s="168"/>
      <c r="U30" s="168"/>
      <c r="V30" s="271"/>
      <c r="W30" s="166"/>
    </row>
    <row r="31" spans="1:23" ht="25.5">
      <c r="D31" s="157" t="s">
        <v>139</v>
      </c>
      <c r="E31" s="222">
        <f>I2</f>
        <v>0.05</v>
      </c>
      <c r="F31" s="171">
        <v>5</v>
      </c>
      <c r="G31" s="171"/>
      <c r="H31" s="171"/>
      <c r="I31" s="171"/>
      <c r="J31" s="171"/>
      <c r="K31" s="171"/>
      <c r="L31" s="171"/>
      <c r="M31" s="166"/>
      <c r="N31" s="175"/>
      <c r="O31" s="174"/>
      <c r="P31" s="168"/>
      <c r="Q31" s="168"/>
      <c r="R31" s="184"/>
      <c r="S31" s="184"/>
      <c r="T31" s="175"/>
      <c r="U31" s="168"/>
      <c r="V31" s="271"/>
      <c r="W31" s="166"/>
    </row>
    <row r="32" spans="1:23">
      <c r="D32" s="224" t="s">
        <v>142</v>
      </c>
      <c r="E32" s="181">
        <f>J2+F2</f>
        <v>0.30000000000000004</v>
      </c>
      <c r="F32" s="171">
        <v>30</v>
      </c>
      <c r="G32" s="171"/>
      <c r="H32" s="171"/>
      <c r="I32" s="171"/>
      <c r="J32" s="171"/>
      <c r="K32" s="171"/>
      <c r="L32" s="171"/>
      <c r="M32" s="166"/>
      <c r="N32" s="175"/>
      <c r="O32" s="174"/>
      <c r="P32" s="168"/>
      <c r="Q32" s="168"/>
      <c r="R32" s="184"/>
      <c r="S32" s="184"/>
      <c r="T32" s="175"/>
      <c r="U32" s="168"/>
      <c r="V32" s="271"/>
      <c r="W32" s="166"/>
    </row>
    <row r="33" spans="4:23">
      <c r="D33" s="223" t="s">
        <v>144</v>
      </c>
      <c r="E33" s="181">
        <f>K2+S2</f>
        <v>0.29800000000000004</v>
      </c>
      <c r="F33" s="171">
        <v>30</v>
      </c>
      <c r="G33" s="171"/>
      <c r="H33" s="171"/>
      <c r="I33" s="171"/>
      <c r="J33" s="171"/>
      <c r="K33" s="171"/>
      <c r="L33" s="171"/>
      <c r="M33" s="168"/>
      <c r="N33" s="175"/>
      <c r="O33" s="174"/>
      <c r="P33" s="168"/>
      <c r="Q33" s="168"/>
      <c r="R33" s="184"/>
      <c r="S33" s="184"/>
      <c r="T33" s="175"/>
      <c r="U33" s="168"/>
      <c r="V33" s="271"/>
      <c r="W33" s="166"/>
    </row>
    <row r="34" spans="4:23">
      <c r="D34" s="2" t="s">
        <v>143</v>
      </c>
      <c r="E34" s="222">
        <f>Q2</f>
        <v>0.10200000000000001</v>
      </c>
      <c r="F34" s="171">
        <v>10</v>
      </c>
      <c r="G34" s="171"/>
      <c r="H34" s="171"/>
      <c r="I34" s="171"/>
      <c r="J34" s="171"/>
      <c r="K34" s="171"/>
      <c r="L34" s="171"/>
      <c r="M34" s="166"/>
      <c r="N34" s="184"/>
      <c r="O34" s="184"/>
      <c r="P34" s="184"/>
      <c r="Q34" s="184"/>
      <c r="R34" s="184"/>
      <c r="S34" s="184"/>
      <c r="T34" s="184"/>
      <c r="U34" s="168"/>
      <c r="V34" s="271"/>
      <c r="W34" s="166"/>
    </row>
    <row r="35" spans="4:23">
      <c r="F35" s="171"/>
      <c r="G35" s="171"/>
      <c r="H35" s="171"/>
      <c r="I35" s="171"/>
      <c r="J35" s="171"/>
      <c r="K35" s="171"/>
      <c r="L35" s="171"/>
      <c r="M35" s="166"/>
      <c r="N35" s="184"/>
      <c r="O35" s="184"/>
      <c r="P35" s="184"/>
      <c r="Q35" s="184"/>
      <c r="R35" s="184"/>
      <c r="S35" s="184"/>
      <c r="T35" s="184"/>
      <c r="U35" s="184"/>
      <c r="V35" s="271"/>
      <c r="W35" s="166"/>
    </row>
    <row r="36" spans="4:23" ht="32.25" customHeight="1">
      <c r="F36" s="171"/>
      <c r="G36" s="171"/>
      <c r="H36" s="171"/>
      <c r="I36" s="171"/>
      <c r="J36" s="171"/>
      <c r="K36" s="171"/>
      <c r="L36" s="171"/>
      <c r="M36" s="166"/>
      <c r="N36" s="185"/>
      <c r="O36" s="185"/>
      <c r="P36" s="185"/>
      <c r="Q36" s="185"/>
      <c r="R36" s="185"/>
      <c r="S36" s="185"/>
      <c r="T36" s="197"/>
      <c r="U36" s="199"/>
      <c r="V36" s="197"/>
      <c r="W36" s="166"/>
    </row>
    <row r="37" spans="4:23">
      <c r="F37" s="171"/>
      <c r="G37" s="171"/>
      <c r="H37" s="171"/>
      <c r="I37" s="171"/>
      <c r="J37" s="171"/>
      <c r="K37" s="171"/>
      <c r="L37" s="171"/>
      <c r="M37" s="178"/>
      <c r="N37" s="175"/>
      <c r="O37" s="175"/>
      <c r="P37" s="183"/>
      <c r="Q37" s="178"/>
      <c r="R37" s="178"/>
      <c r="S37" s="178"/>
      <c r="T37" s="178"/>
      <c r="U37" s="178"/>
      <c r="V37" s="175"/>
      <c r="W37" s="166"/>
    </row>
    <row r="38" spans="4:23">
      <c r="F38" s="171"/>
      <c r="G38" s="171"/>
      <c r="H38" s="171"/>
      <c r="I38" s="171"/>
      <c r="J38" s="171"/>
      <c r="K38" s="171"/>
      <c r="L38" s="171"/>
      <c r="M38" s="178"/>
      <c r="N38" s="168"/>
      <c r="O38" s="168"/>
      <c r="P38" s="175"/>
      <c r="Q38" s="175"/>
      <c r="R38" s="175"/>
      <c r="S38" s="175"/>
      <c r="T38" s="175"/>
      <c r="U38" s="175"/>
      <c r="V38" s="271"/>
      <c r="W38" s="166"/>
    </row>
    <row r="39" spans="4:23">
      <c r="F39" s="171"/>
      <c r="G39" s="171"/>
      <c r="H39" s="171"/>
      <c r="I39" s="171"/>
      <c r="J39" s="171"/>
      <c r="K39" s="171"/>
      <c r="L39" s="171"/>
      <c r="M39" s="178"/>
      <c r="N39" s="168"/>
      <c r="O39" s="168"/>
      <c r="P39" s="168"/>
      <c r="Q39" s="168"/>
      <c r="R39" s="168"/>
      <c r="S39" s="168"/>
      <c r="T39" s="168"/>
      <c r="U39" s="168"/>
      <c r="V39" s="271"/>
      <c r="W39" s="166"/>
    </row>
    <row r="40" spans="4:23" ht="36" customHeight="1">
      <c r="F40" s="171"/>
      <c r="G40" s="173"/>
      <c r="H40" s="171"/>
      <c r="I40" s="171"/>
      <c r="J40" s="171"/>
      <c r="K40" s="171"/>
      <c r="L40" s="171"/>
      <c r="M40" s="168"/>
      <c r="N40" s="175"/>
      <c r="O40" s="174"/>
      <c r="P40" s="168"/>
      <c r="Q40" s="168"/>
      <c r="R40" s="184"/>
      <c r="S40" s="184"/>
      <c r="T40" s="175"/>
      <c r="U40" s="168"/>
      <c r="V40" s="271"/>
      <c r="W40" s="166"/>
    </row>
    <row r="41" spans="4:23" ht="39.75" customHeight="1">
      <c r="F41" s="171"/>
      <c r="G41" s="171"/>
      <c r="H41" s="171"/>
      <c r="I41" s="171"/>
      <c r="J41" s="171"/>
      <c r="K41" s="171"/>
      <c r="L41" s="171"/>
      <c r="M41" s="180"/>
      <c r="N41" s="175"/>
      <c r="O41" s="174"/>
      <c r="P41" s="168"/>
      <c r="Q41" s="168"/>
      <c r="R41" s="184"/>
      <c r="S41" s="184"/>
      <c r="T41" s="175"/>
      <c r="U41" s="168"/>
      <c r="V41" s="271"/>
      <c r="W41" s="180"/>
    </row>
    <row r="42" spans="4:23" ht="67.5" customHeight="1">
      <c r="F42" s="171"/>
      <c r="G42" s="171"/>
      <c r="H42" s="171"/>
      <c r="I42" s="171"/>
      <c r="J42" s="171"/>
      <c r="K42" s="171"/>
      <c r="L42" s="171"/>
      <c r="M42" s="168"/>
      <c r="N42" s="175"/>
      <c r="O42" s="174"/>
      <c r="P42" s="168"/>
      <c r="Q42" s="168"/>
      <c r="R42" s="184"/>
      <c r="S42" s="184"/>
      <c r="T42" s="175"/>
      <c r="U42" s="168"/>
      <c r="V42" s="271"/>
      <c r="W42" s="180"/>
    </row>
    <row r="43" spans="4:23">
      <c r="F43" s="171"/>
      <c r="G43" s="171"/>
      <c r="H43" s="171"/>
      <c r="I43" s="171"/>
      <c r="J43" s="171"/>
      <c r="K43" s="171"/>
      <c r="L43" s="171"/>
      <c r="M43" s="166"/>
      <c r="N43" s="175"/>
      <c r="O43" s="174"/>
      <c r="P43" s="168"/>
      <c r="Q43" s="168"/>
      <c r="R43" s="184"/>
      <c r="S43" s="184"/>
      <c r="T43" s="175"/>
      <c r="U43" s="168"/>
      <c r="V43" s="271"/>
      <c r="W43" s="166"/>
    </row>
    <row r="44" spans="4:23">
      <c r="F44" s="171"/>
      <c r="G44" s="171"/>
      <c r="H44" s="171"/>
      <c r="I44" s="171"/>
      <c r="J44" s="171"/>
      <c r="K44" s="171"/>
      <c r="L44" s="171"/>
      <c r="M44" s="166"/>
      <c r="N44" s="168"/>
      <c r="O44" s="168"/>
      <c r="P44" s="168"/>
      <c r="Q44" s="168"/>
      <c r="R44" s="168"/>
      <c r="S44" s="168"/>
      <c r="T44" s="168"/>
      <c r="U44" s="168"/>
      <c r="V44" s="271"/>
      <c r="W44" s="166"/>
    </row>
    <row r="45" spans="4:23">
      <c r="F45" s="171"/>
      <c r="G45" s="171"/>
      <c r="H45" s="171"/>
      <c r="I45" s="171"/>
      <c r="J45" s="171"/>
      <c r="K45" s="171"/>
      <c r="L45" s="171"/>
      <c r="M45" s="180"/>
      <c r="N45" s="200"/>
      <c r="O45" s="200"/>
      <c r="P45" s="200"/>
      <c r="Q45" s="200"/>
      <c r="R45" s="200"/>
      <c r="S45" s="200"/>
      <c r="T45" s="200"/>
      <c r="U45" s="200"/>
      <c r="V45" s="200"/>
      <c r="W45" s="180"/>
    </row>
    <row r="46" spans="4:23">
      <c r="F46" s="171"/>
      <c r="G46" s="171"/>
      <c r="H46" s="171"/>
      <c r="I46" s="171"/>
      <c r="J46" s="171"/>
      <c r="K46" s="171"/>
      <c r="L46" s="171"/>
      <c r="M46" s="180"/>
      <c r="N46" s="200"/>
      <c r="O46" s="200"/>
      <c r="P46" s="200"/>
      <c r="Q46" s="200"/>
      <c r="R46" s="200"/>
      <c r="S46" s="200"/>
      <c r="T46" s="200"/>
      <c r="U46" s="200"/>
      <c r="V46" s="200"/>
      <c r="W46" s="180"/>
    </row>
  </sheetData>
  <autoFilter ref="A1:W22" xr:uid="{0E82FAA7-8FC3-4FB2-94E3-2B0A5C935487}">
    <filterColumn colId="3" showButton="0"/>
    <filterColumn colId="4" showButton="0"/>
    <filterColumn colId="7" showButton="0"/>
    <filterColumn colId="8" showButton="0"/>
    <filterColumn colId="9" showButton="0"/>
    <filterColumn colId="12" showButton="0"/>
    <filterColumn colId="13" showButton="0"/>
    <filterColumn colId="16" showButton="0"/>
    <filterColumn colId="17" showButton="0"/>
    <filterColumn colId="18" showButton="0"/>
  </autoFilter>
  <mergeCells count="4">
    <mergeCell ref="D1:F1"/>
    <mergeCell ref="H1:K1"/>
    <mergeCell ref="M1:O1"/>
    <mergeCell ref="Q1:T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3CAE5-A6C3-4A36-9B70-A63B06211FE3}">
  <sheetPr>
    <tabColor theme="7" tint="0.79998168889431442"/>
  </sheetPr>
  <dimension ref="B1:K44"/>
  <sheetViews>
    <sheetView topLeftCell="A19" zoomScaleNormal="100" workbookViewId="0">
      <selection activeCell="V23" sqref="V23"/>
    </sheetView>
  </sheetViews>
  <sheetFormatPr defaultRowHeight="15"/>
  <cols>
    <col min="2" max="2" width="12" customWidth="1"/>
    <col min="3" max="3" width="11.140625" customWidth="1"/>
    <col min="4" max="4" width="22.7109375" customWidth="1"/>
    <col min="5" max="10" width="11.42578125" customWidth="1"/>
    <col min="11" max="11" width="29.140625" customWidth="1"/>
    <col min="12" max="12" width="15.42578125" customWidth="1"/>
  </cols>
  <sheetData>
    <row r="1" spans="2:11">
      <c r="D1" s="313" t="s">
        <v>359</v>
      </c>
    </row>
    <row r="2" spans="2:11">
      <c r="E2" s="2" t="s">
        <v>355</v>
      </c>
      <c r="F2" s="2" t="s">
        <v>356</v>
      </c>
      <c r="G2" s="2" t="s">
        <v>357</v>
      </c>
      <c r="H2" s="2" t="s">
        <v>358</v>
      </c>
    </row>
    <row r="3" spans="2:11">
      <c r="E3" s="314">
        <v>0.4</v>
      </c>
      <c r="F3" s="314">
        <v>0.1</v>
      </c>
      <c r="G3" s="314">
        <v>0.2</v>
      </c>
      <c r="H3" s="314">
        <v>0.3</v>
      </c>
    </row>
    <row r="4" spans="2:11" ht="16.5" thickBot="1">
      <c r="B4" s="240" t="s">
        <v>76</v>
      </c>
      <c r="C4" s="240" t="s">
        <v>77</v>
      </c>
      <c r="D4" s="240" t="s">
        <v>65</v>
      </c>
      <c r="E4" s="289" t="s">
        <v>300</v>
      </c>
      <c r="F4" s="289" t="s">
        <v>353</v>
      </c>
      <c r="G4" s="289" t="s">
        <v>354</v>
      </c>
      <c r="H4" s="289" t="s">
        <v>352</v>
      </c>
      <c r="I4" s="309" t="s">
        <v>66</v>
      </c>
    </row>
    <row r="5" spans="2:11" ht="25.5">
      <c r="B5" s="212">
        <v>1</v>
      </c>
      <c r="C5" s="213" t="s">
        <v>6</v>
      </c>
      <c r="D5" s="227" t="s">
        <v>7</v>
      </c>
      <c r="E5" s="310">
        <f>DetParcialResultados!AA3</f>
        <v>3.9772727272727271</v>
      </c>
      <c r="F5" s="311">
        <f>DetParcialResultados!S23</f>
        <v>2.6923076923076925</v>
      </c>
      <c r="G5" s="311">
        <f>DetParcialResultados!R44</f>
        <v>3.1818181818181817</v>
      </c>
      <c r="H5" s="290">
        <f>DetParcialResultados!L67</f>
        <v>3.5714285714285721</v>
      </c>
      <c r="I5" s="312">
        <f>E5*$E$3+F5*$F$3+G5*$G$3+H5*$H$3</f>
        <v>3.5679320679320679</v>
      </c>
      <c r="K5">
        <f>5*20%</f>
        <v>1</v>
      </c>
    </row>
    <row r="6" spans="2:11" ht="25.5">
      <c r="B6" s="212">
        <v>2</v>
      </c>
      <c r="C6" s="213" t="s">
        <v>8</v>
      </c>
      <c r="D6" s="227" t="s">
        <v>9</v>
      </c>
      <c r="E6" s="310">
        <f>DetParcialResultados!AA4</f>
        <v>3.8636363636363638</v>
      </c>
      <c r="F6" s="311">
        <f>DetParcialResultados!S24</f>
        <v>3.8461538461538463</v>
      </c>
      <c r="G6" s="311">
        <f>DetParcialResultados!R45</f>
        <v>5</v>
      </c>
      <c r="H6" s="290">
        <f>DetParcialResultados!L68</f>
        <v>3.1428571428571423</v>
      </c>
      <c r="I6" s="312">
        <f t="shared" ref="I6:I21" si="0">E6*$E$3+F6*$F$3+G6*$G$3+H6*$H$3</f>
        <v>3.8729270729270726</v>
      </c>
    </row>
    <row r="7" spans="2:11" ht="25.5">
      <c r="B7" s="212">
        <v>3</v>
      </c>
      <c r="C7" s="213" t="s">
        <v>10</v>
      </c>
      <c r="D7" s="227" t="s">
        <v>11</v>
      </c>
      <c r="E7" s="310">
        <f>DetParcialResultados!AA5</f>
        <v>3.4090909090909092</v>
      </c>
      <c r="F7" s="311">
        <f>DetParcialResultados!S25</f>
        <v>1.9230769230769231</v>
      </c>
      <c r="G7" s="311">
        <f>DetParcialResultados!R46</f>
        <v>3.6363636363636362</v>
      </c>
      <c r="H7" s="290">
        <f>DetParcialResultados!L69</f>
        <v>3.7142857142857144</v>
      </c>
      <c r="I7" s="312">
        <f t="shared" si="0"/>
        <v>3.3975024975024977</v>
      </c>
    </row>
    <row r="8" spans="2:11" ht="25.5">
      <c r="B8" s="212">
        <v>4</v>
      </c>
      <c r="C8" s="213" t="s">
        <v>12</v>
      </c>
      <c r="D8" s="227" t="s">
        <v>13</v>
      </c>
      <c r="E8" s="310">
        <f>DetParcialResultados!AA6</f>
        <v>3.8636363636363638</v>
      </c>
      <c r="F8" s="311">
        <f>DetParcialResultados!S26</f>
        <v>2.3076923076923075</v>
      </c>
      <c r="G8" s="311">
        <f>DetParcialResultados!R47</f>
        <v>3.8636363636363638</v>
      </c>
      <c r="H8" s="290">
        <f>DetParcialResultados!L70</f>
        <v>4.5714285714285712</v>
      </c>
      <c r="I8" s="312">
        <f t="shared" si="0"/>
        <v>3.9203796203796202</v>
      </c>
    </row>
    <row r="9" spans="2:11" ht="15.75">
      <c r="B9" s="212">
        <v>5</v>
      </c>
      <c r="C9" s="213" t="s">
        <v>14</v>
      </c>
      <c r="D9" s="227" t="s">
        <v>15</v>
      </c>
      <c r="E9" s="310">
        <f>DetParcialResultados!AA7</f>
        <v>4.4318181818181817</v>
      </c>
      <c r="F9" s="311">
        <f>DetParcialResultados!S27</f>
        <v>3.0769230769230771</v>
      </c>
      <c r="G9" s="311">
        <f>DetParcialResultados!R48</f>
        <v>3.6363636363636362</v>
      </c>
      <c r="H9" s="290">
        <f>DetParcialResultados!L71</f>
        <v>3.2857142857142856</v>
      </c>
      <c r="I9" s="312">
        <f t="shared" si="0"/>
        <v>3.7934065934065933</v>
      </c>
    </row>
    <row r="10" spans="2:11" ht="15.75">
      <c r="B10" s="212">
        <v>6</v>
      </c>
      <c r="C10" s="213" t="s">
        <v>16</v>
      </c>
      <c r="D10" s="227" t="s">
        <v>17</v>
      </c>
      <c r="E10" s="310">
        <f>DetParcialResultados!AA8</f>
        <v>3.9772727272727271</v>
      </c>
      <c r="F10" s="311">
        <f>DetParcialResultados!S28</f>
        <v>3.0769230769230771</v>
      </c>
      <c r="G10" s="311">
        <f>DetParcialResultados!R49</f>
        <v>4.3181818181818183</v>
      </c>
      <c r="H10" s="290">
        <f>DetParcialResultados!L72</f>
        <v>4.5714285714285712</v>
      </c>
      <c r="I10" s="312">
        <f t="shared" si="0"/>
        <v>4.1336663336663335</v>
      </c>
    </row>
    <row r="11" spans="2:11" ht="25.5">
      <c r="B11" s="212">
        <v>7</v>
      </c>
      <c r="C11" s="213" t="s">
        <v>18</v>
      </c>
      <c r="D11" s="227" t="s">
        <v>19</v>
      </c>
      <c r="E11" s="310">
        <f>DetParcialResultados!AA9</f>
        <v>3.9772727272727271</v>
      </c>
      <c r="F11" s="311">
        <f>DetParcialResultados!S29</f>
        <v>3.0769230769230771</v>
      </c>
      <c r="G11" s="311">
        <f>DetParcialResultados!R50</f>
        <v>4.5454545454545459</v>
      </c>
      <c r="H11" s="290">
        <f>DetParcialResultados!L73</f>
        <v>3.4285714285714284</v>
      </c>
      <c r="I11" s="312">
        <f t="shared" si="0"/>
        <v>3.836263736263736</v>
      </c>
    </row>
    <row r="12" spans="2:11" ht="25.5">
      <c r="B12" s="212">
        <v>8</v>
      </c>
      <c r="C12" s="213" t="s">
        <v>20</v>
      </c>
      <c r="D12" s="227" t="s">
        <v>21</v>
      </c>
      <c r="E12" s="310">
        <f>DetParcialResultados!AA10</f>
        <v>4.5454545454545459</v>
      </c>
      <c r="F12" s="311">
        <f>DetParcialResultados!S30</f>
        <v>2.6923076923076925</v>
      </c>
      <c r="G12" s="311">
        <f>DetParcialResultados!R51</f>
        <v>4.0909090909090908</v>
      </c>
      <c r="H12" s="290">
        <f>DetParcialResultados!L74</f>
        <v>4.2142857142857144</v>
      </c>
      <c r="I12" s="312">
        <f t="shared" si="0"/>
        <v>4.1698801198801201</v>
      </c>
    </row>
    <row r="13" spans="2:11" ht="15.75">
      <c r="B13" s="212">
        <v>9</v>
      </c>
      <c r="C13" s="213" t="s">
        <v>22</v>
      </c>
      <c r="D13" s="227" t="s">
        <v>23</v>
      </c>
      <c r="E13" s="310">
        <f>DetParcialResultados!AA11</f>
        <v>3.6363636363636362</v>
      </c>
      <c r="F13" s="311">
        <f>DetParcialResultados!S31</f>
        <v>3.4615384615384617</v>
      </c>
      <c r="G13" s="311">
        <f>DetParcialResultados!R52</f>
        <v>3.1818181818181817</v>
      </c>
      <c r="H13" s="290">
        <f>DetParcialResultados!L75</f>
        <v>4.7857142857142856</v>
      </c>
      <c r="I13" s="312">
        <f t="shared" si="0"/>
        <v>3.8727772227772226</v>
      </c>
    </row>
    <row r="14" spans="2:11" ht="25.5">
      <c r="B14" s="212">
        <v>10</v>
      </c>
      <c r="C14" s="213" t="s">
        <v>24</v>
      </c>
      <c r="D14" s="227" t="s">
        <v>25</v>
      </c>
      <c r="E14" s="310">
        <f>DetParcialResultados!AA12</f>
        <v>4.5454545454545459</v>
      </c>
      <c r="F14" s="311">
        <f>DetParcialResultados!S32</f>
        <v>2.6923076923076925</v>
      </c>
      <c r="G14" s="311">
        <f>DetParcialResultados!R53</f>
        <v>4.0909090909090908</v>
      </c>
      <c r="H14" s="290">
        <f>DetParcialResultados!L76</f>
        <v>4.6428571428571432</v>
      </c>
      <c r="I14" s="312">
        <f t="shared" si="0"/>
        <v>4.2984515484515491</v>
      </c>
    </row>
    <row r="15" spans="2:11" ht="25.5">
      <c r="B15" s="212">
        <v>11</v>
      </c>
      <c r="C15" s="213" t="s">
        <v>26</v>
      </c>
      <c r="D15" s="227" t="s">
        <v>27</v>
      </c>
      <c r="E15" s="310">
        <f>DetParcialResultados!AA13</f>
        <v>4.5454545454545459</v>
      </c>
      <c r="F15" s="311">
        <f>DetParcialResultados!S33</f>
        <v>2.6923076923076925</v>
      </c>
      <c r="G15" s="311">
        <f>DetParcialResultados!R54</f>
        <v>4.0909090909090908</v>
      </c>
      <c r="H15" s="290">
        <f>DetParcialResultados!L77</f>
        <v>4.5</v>
      </c>
      <c r="I15" s="312">
        <f t="shared" si="0"/>
        <v>4.2555944055944055</v>
      </c>
    </row>
    <row r="16" spans="2:11" ht="15.75">
      <c r="B16" s="212">
        <v>12</v>
      </c>
      <c r="C16" s="213" t="s">
        <v>28</v>
      </c>
      <c r="D16" s="227" t="s">
        <v>29</v>
      </c>
      <c r="E16" s="310">
        <f>DetParcialResultados!AA14</f>
        <v>4.5454545454545459</v>
      </c>
      <c r="F16" s="311">
        <f>DetParcialResultados!S34</f>
        <v>4.615384615384615</v>
      </c>
      <c r="G16" s="311">
        <f>DetParcialResultados!R55</f>
        <v>4.5454545454545459</v>
      </c>
      <c r="H16" s="290">
        <f>DetParcialResultados!L78</f>
        <v>5</v>
      </c>
      <c r="I16" s="312">
        <f t="shared" si="0"/>
        <v>4.6888111888111892</v>
      </c>
    </row>
    <row r="17" spans="2:11" ht="25.5">
      <c r="B17" s="212">
        <v>13</v>
      </c>
      <c r="C17" s="213" t="s">
        <v>30</v>
      </c>
      <c r="D17" s="227" t="s">
        <v>31</v>
      </c>
      <c r="E17" s="310">
        <f>DetParcialResultados!AA15</f>
        <v>3.9772727272727271</v>
      </c>
      <c r="F17" s="311">
        <f>DetParcialResultados!S35</f>
        <v>1.9230769230769231</v>
      </c>
      <c r="G17" s="311">
        <f>DetParcialResultados!R56</f>
        <v>2.7272727272727271</v>
      </c>
      <c r="H17" s="290">
        <f>DetParcialResultados!L79</f>
        <v>4.5</v>
      </c>
      <c r="I17" s="312">
        <f t="shared" si="0"/>
        <v>3.678671328671328</v>
      </c>
    </row>
    <row r="18" spans="2:11" ht="25.5">
      <c r="B18" s="212">
        <v>14</v>
      </c>
      <c r="C18" s="213" t="s">
        <v>32</v>
      </c>
      <c r="D18" s="227" t="s">
        <v>33</v>
      </c>
      <c r="E18" s="310">
        <f>DetParcialResultados!AA16</f>
        <v>0</v>
      </c>
      <c r="F18" s="311">
        <f>DetParcialResultados!S36</f>
        <v>0</v>
      </c>
      <c r="G18" s="311">
        <f>DetParcialResultados!R57</f>
        <v>0</v>
      </c>
      <c r="H18" s="290">
        <f>DetParcialResultados!L80</f>
        <v>0</v>
      </c>
      <c r="I18" s="312">
        <f t="shared" si="0"/>
        <v>0</v>
      </c>
    </row>
    <row r="19" spans="2:11" ht="25.5">
      <c r="B19" s="212">
        <v>15</v>
      </c>
      <c r="C19" s="213" t="s">
        <v>34</v>
      </c>
      <c r="D19" s="227" t="s">
        <v>35</v>
      </c>
      <c r="E19" s="310">
        <f>DetParcialResultados!AA17</f>
        <v>0</v>
      </c>
      <c r="F19" s="311">
        <f>DetParcialResultados!S37</f>
        <v>0</v>
      </c>
      <c r="G19" s="311">
        <f>DetParcialResultados!R58</f>
        <v>0</v>
      </c>
      <c r="H19" s="290">
        <f>DetParcialResultados!L81</f>
        <v>0</v>
      </c>
      <c r="I19" s="312">
        <f t="shared" si="0"/>
        <v>0</v>
      </c>
    </row>
    <row r="20" spans="2:11" ht="25.5">
      <c r="B20" s="212">
        <v>16</v>
      </c>
      <c r="C20" s="213" t="s">
        <v>36</v>
      </c>
      <c r="D20" s="227" t="s">
        <v>37</v>
      </c>
      <c r="E20" s="310">
        <f>DetParcialResultados!AA18</f>
        <v>4.3181818181818183</v>
      </c>
      <c r="F20" s="311">
        <f>DetParcialResultados!S38</f>
        <v>5</v>
      </c>
      <c r="G20" s="311">
        <f>DetParcialResultados!R59</f>
        <v>5</v>
      </c>
      <c r="H20" s="290">
        <f>DetParcialResultados!L82</f>
        <v>3.2857142857142856</v>
      </c>
      <c r="I20" s="312">
        <f t="shared" si="0"/>
        <v>4.2129870129870133</v>
      </c>
    </row>
    <row r="21" spans="2:11" ht="15.75">
      <c r="B21" s="212">
        <v>17</v>
      </c>
      <c r="C21" s="213" t="s">
        <v>38</v>
      </c>
      <c r="D21" s="227" t="s">
        <v>39</v>
      </c>
      <c r="E21" s="310">
        <f>DetParcialResultados!AA19</f>
        <v>4.5454545454545459</v>
      </c>
      <c r="F21" s="311">
        <f>DetParcialResultados!S39</f>
        <v>2.6923076923076925</v>
      </c>
      <c r="G21" s="311">
        <f>DetParcialResultados!R60</f>
        <v>4.0909090909090908</v>
      </c>
      <c r="H21" s="290">
        <f>DetParcialResultados!L83</f>
        <v>4.1428571428571432</v>
      </c>
      <c r="I21" s="312">
        <f t="shared" si="0"/>
        <v>4.1484515484515487</v>
      </c>
    </row>
    <row r="22" spans="2:11" ht="15.75">
      <c r="B22" s="212"/>
      <c r="C22" s="213"/>
      <c r="D22" s="214"/>
      <c r="E22" s="215"/>
      <c r="F22" s="216"/>
      <c r="G22" s="216"/>
      <c r="I22" s="217"/>
    </row>
    <row r="24" spans="2:11">
      <c r="E24" s="333" t="s">
        <v>351</v>
      </c>
      <c r="F24" s="333"/>
      <c r="G24" s="333"/>
      <c r="H24" s="333"/>
      <c r="I24" s="333"/>
      <c r="J24" s="333"/>
    </row>
    <row r="25" spans="2:11" ht="16.5" thickBot="1">
      <c r="B25" s="239" t="s">
        <v>76</v>
      </c>
      <c r="C25" s="240" t="s">
        <v>77</v>
      </c>
      <c r="D25" s="239" t="s">
        <v>65</v>
      </c>
      <c r="E25" s="240">
        <v>1</v>
      </c>
      <c r="F25" s="240">
        <v>2</v>
      </c>
      <c r="G25" s="240">
        <v>3</v>
      </c>
      <c r="H25" s="240">
        <v>4</v>
      </c>
      <c r="I25" s="240">
        <v>5</v>
      </c>
      <c r="J25" s="240">
        <v>6</v>
      </c>
      <c r="K25" s="241" t="s">
        <v>66</v>
      </c>
    </row>
    <row r="26" spans="2:11" ht="25.5">
      <c r="B26" s="212">
        <v>1</v>
      </c>
      <c r="C26" s="213" t="s">
        <v>6</v>
      </c>
      <c r="D26" s="214" t="s">
        <v>7</v>
      </c>
      <c r="E26" s="215">
        <f>DetParcialABET!G6</f>
        <v>3.9772727272727271</v>
      </c>
      <c r="F26" s="305">
        <f>DetParcialABET!L6</f>
        <v>3.5795454545454541</v>
      </c>
      <c r="G26" s="305"/>
      <c r="H26" s="305"/>
      <c r="I26" s="305">
        <f>DetParcialABET!P6</f>
        <v>2.6923076923076925</v>
      </c>
      <c r="J26" s="305">
        <f>DetParcialABET!U6</f>
        <v>3.5714285714285721</v>
      </c>
      <c r="K26" s="238">
        <f t="shared" ref="K26:K42" si="1">ROUND((E26*$E$44)+(F26*$F$44)+(I26*$I$44)+(J26*$J$44),1)</f>
        <v>3.6</v>
      </c>
    </row>
    <row r="27" spans="2:11" ht="25.5">
      <c r="B27" s="212">
        <v>2</v>
      </c>
      <c r="C27" s="213" t="s">
        <v>8</v>
      </c>
      <c r="D27" s="214" t="s">
        <v>9</v>
      </c>
      <c r="E27" s="215">
        <f>DetParcialABET!G7</f>
        <v>3.8636363636363638</v>
      </c>
      <c r="F27" s="305">
        <f>DetParcialABET!L7</f>
        <v>4.4318181818181817</v>
      </c>
      <c r="G27" s="305"/>
      <c r="H27" s="305"/>
      <c r="I27" s="305">
        <f>DetParcialABET!P7</f>
        <v>3.8461538461538463</v>
      </c>
      <c r="J27" s="305">
        <f>DetParcialABET!U7</f>
        <v>3.1428571428571423</v>
      </c>
      <c r="K27" s="238">
        <f t="shared" si="1"/>
        <v>3.9</v>
      </c>
    </row>
    <row r="28" spans="2:11" ht="25.5">
      <c r="B28" s="212">
        <v>3</v>
      </c>
      <c r="C28" s="213" t="s">
        <v>10</v>
      </c>
      <c r="D28" s="214" t="s">
        <v>11</v>
      </c>
      <c r="E28" s="215">
        <f>DetParcialABET!G8</f>
        <v>3.4090909090909092</v>
      </c>
      <c r="F28" s="305">
        <f>DetParcialABET!L8</f>
        <v>3.5227272727272725</v>
      </c>
      <c r="G28" s="305"/>
      <c r="H28" s="305"/>
      <c r="I28" s="305">
        <f>DetParcialABET!P8</f>
        <v>1.9230769230769231</v>
      </c>
      <c r="J28" s="305">
        <f>DetParcialABET!U8</f>
        <v>3.7142857142857144</v>
      </c>
      <c r="K28" s="238">
        <f t="shared" si="1"/>
        <v>3.4</v>
      </c>
    </row>
    <row r="29" spans="2:11" ht="25.5">
      <c r="B29" s="212">
        <v>4</v>
      </c>
      <c r="C29" s="213" t="s">
        <v>12</v>
      </c>
      <c r="D29" s="214" t="s">
        <v>13</v>
      </c>
      <c r="E29" s="215">
        <f>DetParcialABET!G9</f>
        <v>3.8636363636363638</v>
      </c>
      <c r="F29" s="305">
        <f>DetParcialABET!L9</f>
        <v>3.8636363636363638</v>
      </c>
      <c r="G29" s="305"/>
      <c r="H29" s="305"/>
      <c r="I29" s="305">
        <f>DetParcialABET!P9</f>
        <v>2.3076923076923075</v>
      </c>
      <c r="J29" s="305">
        <f>DetParcialABET!U9</f>
        <v>4.5714285714285712</v>
      </c>
      <c r="K29" s="238">
        <f t="shared" si="1"/>
        <v>3.9</v>
      </c>
    </row>
    <row r="30" spans="2:11" ht="15.75">
      <c r="B30" s="212">
        <v>5</v>
      </c>
      <c r="C30" s="213" t="s">
        <v>14</v>
      </c>
      <c r="D30" s="214" t="s">
        <v>15</v>
      </c>
      <c r="E30" s="215">
        <f>DetParcialABET!G10</f>
        <v>4.4318181818181817</v>
      </c>
      <c r="F30" s="305">
        <f>DetParcialABET!L10</f>
        <v>4.0340909090909092</v>
      </c>
      <c r="G30" s="305"/>
      <c r="H30" s="305"/>
      <c r="I30" s="305">
        <f>DetParcialABET!P10</f>
        <v>3.0769230769230771</v>
      </c>
      <c r="J30" s="305">
        <f>DetParcialABET!U10</f>
        <v>3.2857142857142856</v>
      </c>
      <c r="K30" s="238">
        <f t="shared" si="1"/>
        <v>3.8</v>
      </c>
    </row>
    <row r="31" spans="2:11" ht="15.75">
      <c r="B31" s="212">
        <v>6</v>
      </c>
      <c r="C31" s="213" t="s">
        <v>16</v>
      </c>
      <c r="D31" s="214" t="s">
        <v>17</v>
      </c>
      <c r="E31" s="215">
        <f>DetParcialABET!G11</f>
        <v>3.9772727272727271</v>
      </c>
      <c r="F31" s="305">
        <f>DetParcialABET!L11</f>
        <v>4.1477272727272725</v>
      </c>
      <c r="G31" s="305"/>
      <c r="H31" s="305"/>
      <c r="I31" s="305">
        <f>DetParcialABET!P11</f>
        <v>3.0769230769230771</v>
      </c>
      <c r="J31" s="305">
        <f>DetParcialABET!U11</f>
        <v>4.5714285714285712</v>
      </c>
      <c r="K31" s="238">
        <f t="shared" si="1"/>
        <v>4.0999999999999996</v>
      </c>
    </row>
    <row r="32" spans="2:11" ht="25.5">
      <c r="B32" s="212">
        <v>7</v>
      </c>
      <c r="C32" s="213" t="s">
        <v>18</v>
      </c>
      <c r="D32" s="214" t="s">
        <v>19</v>
      </c>
      <c r="E32" s="215">
        <f>DetParcialABET!G12</f>
        <v>3.9772727272727271</v>
      </c>
      <c r="F32" s="305">
        <f>DetParcialABET!L12</f>
        <v>4.2613636363636367</v>
      </c>
      <c r="G32" s="305"/>
      <c r="H32" s="305"/>
      <c r="I32" s="305">
        <f>DetParcialABET!P12</f>
        <v>3.0769230769230771</v>
      </c>
      <c r="J32" s="305">
        <f>DetParcialABET!U12</f>
        <v>3.4285714285714284</v>
      </c>
      <c r="K32" s="238">
        <f t="shared" si="1"/>
        <v>3.8</v>
      </c>
    </row>
    <row r="33" spans="2:11" ht="25.5">
      <c r="B33" s="212">
        <v>8</v>
      </c>
      <c r="C33" s="213" t="s">
        <v>20</v>
      </c>
      <c r="D33" s="214" t="s">
        <v>21</v>
      </c>
      <c r="E33" s="215">
        <f>DetParcialABET!G13</f>
        <v>4.5454545454545459</v>
      </c>
      <c r="F33" s="305">
        <f>DetParcialABET!L13</f>
        <v>4.3181818181818183</v>
      </c>
      <c r="G33" s="305"/>
      <c r="H33" s="305"/>
      <c r="I33" s="305">
        <f>DetParcialABET!P13</f>
        <v>2.6923076923076925</v>
      </c>
      <c r="J33" s="305">
        <f>DetParcialABET!U13</f>
        <v>4.2142857142857144</v>
      </c>
      <c r="K33" s="238">
        <f t="shared" si="1"/>
        <v>4.2</v>
      </c>
    </row>
    <row r="34" spans="2:11" ht="15.75">
      <c r="B34" s="212">
        <v>9</v>
      </c>
      <c r="C34" s="213" t="s">
        <v>22</v>
      </c>
      <c r="D34" s="214" t="s">
        <v>23</v>
      </c>
      <c r="E34" s="215">
        <f>DetParcialABET!G14</f>
        <v>3.6363636363636362</v>
      </c>
      <c r="F34" s="305">
        <f>DetParcialABET!L14</f>
        <v>3.4090909090909092</v>
      </c>
      <c r="G34" s="305"/>
      <c r="H34" s="305"/>
      <c r="I34" s="305">
        <f>DetParcialABET!P14</f>
        <v>3.4615384615384617</v>
      </c>
      <c r="J34" s="305">
        <f>DetParcialABET!U14</f>
        <v>4.7857142857142856</v>
      </c>
      <c r="K34" s="238">
        <f t="shared" si="1"/>
        <v>3.9</v>
      </c>
    </row>
    <row r="35" spans="2:11" ht="25.5">
      <c r="B35" s="212">
        <v>10</v>
      </c>
      <c r="C35" s="213" t="s">
        <v>24</v>
      </c>
      <c r="D35" s="214" t="s">
        <v>25</v>
      </c>
      <c r="E35" s="215">
        <f>DetParcialABET!G15</f>
        <v>4.5454545454545459</v>
      </c>
      <c r="F35" s="305">
        <f>DetParcialABET!L15</f>
        <v>4.3181818181818183</v>
      </c>
      <c r="G35" s="305"/>
      <c r="H35" s="305"/>
      <c r="I35" s="305">
        <f>DetParcialABET!P15</f>
        <v>2.6923076923076925</v>
      </c>
      <c r="J35" s="305">
        <f>DetParcialABET!U15</f>
        <v>4.6428571428571432</v>
      </c>
      <c r="K35" s="238">
        <f t="shared" si="1"/>
        <v>4.3</v>
      </c>
    </row>
    <row r="36" spans="2:11" ht="25.5">
      <c r="B36" s="212">
        <v>11</v>
      </c>
      <c r="C36" s="213" t="s">
        <v>26</v>
      </c>
      <c r="D36" s="214" t="s">
        <v>27</v>
      </c>
      <c r="E36" s="215">
        <f>DetParcialABET!G16</f>
        <v>4.5454545454545459</v>
      </c>
      <c r="F36" s="305">
        <f>DetParcialABET!L16</f>
        <v>4.3181818181818183</v>
      </c>
      <c r="G36" s="305"/>
      <c r="H36" s="305"/>
      <c r="I36" s="305">
        <f>DetParcialABET!P16</f>
        <v>2.6923076923076925</v>
      </c>
      <c r="J36" s="305">
        <f>DetParcialABET!U16</f>
        <v>4.5</v>
      </c>
      <c r="K36" s="238">
        <f t="shared" si="1"/>
        <v>4.3</v>
      </c>
    </row>
    <row r="37" spans="2:11" ht="15.75">
      <c r="B37" s="212">
        <v>12</v>
      </c>
      <c r="C37" s="213" t="s">
        <v>28</v>
      </c>
      <c r="D37" s="214" t="s">
        <v>29</v>
      </c>
      <c r="E37" s="215">
        <f>DetParcialABET!G17</f>
        <v>4.5454545454545459</v>
      </c>
      <c r="F37" s="305">
        <f>DetParcialABET!L17</f>
        <v>4.5454545454545459</v>
      </c>
      <c r="G37" s="305"/>
      <c r="H37" s="305"/>
      <c r="I37" s="305">
        <f>DetParcialABET!P17</f>
        <v>4.615384615384615</v>
      </c>
      <c r="J37" s="305">
        <f>DetParcialABET!U17</f>
        <v>5</v>
      </c>
      <c r="K37" s="238">
        <f t="shared" si="1"/>
        <v>4.7</v>
      </c>
    </row>
    <row r="38" spans="2:11" ht="25.5">
      <c r="B38" s="212">
        <v>13</v>
      </c>
      <c r="C38" s="213" t="s">
        <v>30</v>
      </c>
      <c r="D38" s="214" t="s">
        <v>31</v>
      </c>
      <c r="E38" s="215">
        <f>DetParcialABET!G18</f>
        <v>3.9772727272727271</v>
      </c>
      <c r="F38" s="305">
        <f>DetParcialABET!L18</f>
        <v>3.3522727272727271</v>
      </c>
      <c r="G38" s="305"/>
      <c r="H38" s="305"/>
      <c r="I38" s="305">
        <f>DetParcialABET!P18</f>
        <v>1.9230769230769231</v>
      </c>
      <c r="J38" s="305">
        <f>DetParcialABET!U18</f>
        <v>4.5</v>
      </c>
      <c r="K38" s="238">
        <f t="shared" si="1"/>
        <v>3.7</v>
      </c>
    </row>
    <row r="39" spans="2:11" ht="25.5">
      <c r="B39" s="212">
        <v>14</v>
      </c>
      <c r="C39" s="213" t="s">
        <v>32</v>
      </c>
      <c r="D39" s="214" t="s">
        <v>33</v>
      </c>
      <c r="E39" s="215">
        <f>DetParcialABET!G19</f>
        <v>0</v>
      </c>
      <c r="F39" s="305">
        <f>DetParcialABET!L19</f>
        <v>0</v>
      </c>
      <c r="G39" s="305"/>
      <c r="H39" s="305"/>
      <c r="I39" s="305">
        <f>DetParcialABET!P19</f>
        <v>0</v>
      </c>
      <c r="J39" s="305">
        <f>DetParcialABET!U19</f>
        <v>0</v>
      </c>
      <c r="K39" s="238">
        <f t="shared" si="1"/>
        <v>0</v>
      </c>
    </row>
    <row r="40" spans="2:11" ht="25.5">
      <c r="B40" s="212">
        <v>15</v>
      </c>
      <c r="C40" s="213" t="s">
        <v>34</v>
      </c>
      <c r="D40" s="214" t="s">
        <v>35</v>
      </c>
      <c r="E40" s="215">
        <f>DetParcialABET!G20</f>
        <v>0</v>
      </c>
      <c r="F40" s="305">
        <f>DetParcialABET!L20</f>
        <v>0</v>
      </c>
      <c r="G40" s="305"/>
      <c r="H40" s="305"/>
      <c r="I40" s="305">
        <f>DetParcialABET!P20</f>
        <v>0</v>
      </c>
      <c r="J40" s="305">
        <f>DetParcialABET!U20</f>
        <v>0</v>
      </c>
      <c r="K40" s="238">
        <f t="shared" si="1"/>
        <v>0</v>
      </c>
    </row>
    <row r="41" spans="2:11" ht="25.5">
      <c r="B41" s="212">
        <v>16</v>
      </c>
      <c r="C41" s="213" t="s">
        <v>36</v>
      </c>
      <c r="D41" s="214" t="s">
        <v>37</v>
      </c>
      <c r="E41" s="215">
        <f>DetParcialABET!G21</f>
        <v>4.3181818181818183</v>
      </c>
      <c r="F41" s="305">
        <f>DetParcialABET!L21</f>
        <v>4.6590909090909092</v>
      </c>
      <c r="G41" s="305"/>
      <c r="H41" s="305"/>
      <c r="I41" s="305">
        <f>DetParcialABET!P21</f>
        <v>5</v>
      </c>
      <c r="J41" s="305">
        <f>DetParcialABET!U21</f>
        <v>3.2857142857142856</v>
      </c>
      <c r="K41" s="238">
        <f t="shared" si="1"/>
        <v>4.2</v>
      </c>
    </row>
    <row r="42" spans="2:11" ht="15.75">
      <c r="B42" s="212">
        <v>17</v>
      </c>
      <c r="C42" s="213" t="s">
        <v>38</v>
      </c>
      <c r="D42" s="214" t="s">
        <v>39</v>
      </c>
      <c r="E42" s="215">
        <f>DetParcialABET!G22</f>
        <v>4.5454545454545459</v>
      </c>
      <c r="F42" s="305">
        <f>DetParcialABET!L22</f>
        <v>4.3181818181818183</v>
      </c>
      <c r="G42" s="305"/>
      <c r="H42" s="305"/>
      <c r="I42" s="305">
        <f>DetParcialABET!P22</f>
        <v>2.6923076923076925</v>
      </c>
      <c r="J42" s="305">
        <f>DetParcialABET!U22</f>
        <v>4.1428571428571432</v>
      </c>
      <c r="K42" s="238">
        <f t="shared" si="1"/>
        <v>4.0999999999999996</v>
      </c>
    </row>
    <row r="43" spans="2:11" ht="15.75">
      <c r="B43" s="212"/>
      <c r="C43" s="213"/>
      <c r="D43" s="214"/>
      <c r="E43" s="215"/>
      <c r="F43" s="216"/>
      <c r="G43" s="216"/>
      <c r="H43" s="216"/>
      <c r="I43" s="216"/>
      <c r="J43" s="216"/>
      <c r="K43" s="217"/>
    </row>
    <row r="44" spans="2:11" ht="15.75">
      <c r="B44" s="212"/>
      <c r="D44" s="54" t="s">
        <v>81</v>
      </c>
      <c r="E44" s="236">
        <f>ABET!F19/ABET!$L$19</f>
        <v>0.2</v>
      </c>
      <c r="F44" s="236">
        <f>ABET!G19/ABET!$L$19</f>
        <v>0.4</v>
      </c>
      <c r="G44" s="236">
        <f>ABET!H19/ABET!$L$19</f>
        <v>0</v>
      </c>
      <c r="H44" s="236">
        <f>ABET!I19/ABET!$L$19</f>
        <v>0</v>
      </c>
      <c r="I44" s="236">
        <f>ABET!J19/ABET!$L$19</f>
        <v>0.1</v>
      </c>
      <c r="J44" s="236">
        <f>ABET!K19/ABET!$L$19</f>
        <v>0.3</v>
      </c>
      <c r="K44" s="218"/>
    </row>
  </sheetData>
  <mergeCells count="1">
    <mergeCell ref="E24:J2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485D2-F856-449D-9B4A-A18A78F358CF}">
  <sheetPr>
    <tabColor theme="7" tint="0.79998168889431442"/>
  </sheetPr>
  <dimension ref="A1:AD46"/>
  <sheetViews>
    <sheetView zoomScale="85" zoomScaleNormal="85" workbookViewId="0">
      <pane xSplit="3" ySplit="5" topLeftCell="D6" activePane="bottomRight" state="frozen"/>
      <selection activeCell="C1" sqref="C1:C1048576"/>
      <selection pane="topRight" activeCell="C1" sqref="C1:C1048576"/>
      <selection pane="bottomLeft" activeCell="C1" sqref="C1:C1048576"/>
      <selection pane="bottomRight" activeCell="L5" sqref="L5"/>
    </sheetView>
  </sheetViews>
  <sheetFormatPr defaultRowHeight="15"/>
  <cols>
    <col min="1" max="1" width="9.140625" style="2"/>
    <col min="2" max="2" width="13.5703125" style="2" customWidth="1"/>
    <col min="3" max="3" width="32.7109375" style="2" customWidth="1"/>
    <col min="4" max="4" width="30.7109375" style="2" customWidth="1"/>
    <col min="5" max="5" width="25.7109375" style="2" customWidth="1"/>
    <col min="6" max="6" width="21.28515625" style="162" customWidth="1"/>
    <col min="7" max="7" width="27.85546875" style="162" customWidth="1"/>
    <col min="8" max="11" width="20.28515625" style="162" customWidth="1"/>
    <col min="12" max="12" width="24.42578125" style="162" customWidth="1"/>
    <col min="13" max="13" width="20.140625" style="2" customWidth="1"/>
    <col min="14" max="16" width="20.140625" style="164" customWidth="1"/>
    <col min="17" max="17" width="14.7109375" style="164" customWidth="1"/>
    <col min="18" max="18" width="19" style="164" customWidth="1"/>
    <col min="19" max="19" width="26.7109375" style="164" customWidth="1"/>
    <col min="20" max="20" width="17" style="164" customWidth="1"/>
    <col min="21" max="21" width="20.140625" style="164" customWidth="1"/>
    <col min="22" max="22" width="15.28515625" style="164" customWidth="1"/>
    <col min="23" max="23" width="67" style="2" customWidth="1"/>
    <col min="24" max="16384" width="9.140625" style="2"/>
  </cols>
  <sheetData>
    <row r="1" spans="1:30" ht="15" customHeight="1">
      <c r="D1" s="320" t="s">
        <v>122</v>
      </c>
      <c r="E1" s="320"/>
      <c r="F1" s="320"/>
      <c r="G1" s="186">
        <f>ABET!F19/ABET!L19</f>
        <v>0.2</v>
      </c>
      <c r="H1" s="321" t="s">
        <v>123</v>
      </c>
      <c r="I1" s="321"/>
      <c r="J1" s="321"/>
      <c r="K1" s="321"/>
      <c r="L1" s="187">
        <f>ABET!G19/ABET!L19</f>
        <v>0.4</v>
      </c>
      <c r="M1" s="322" t="s">
        <v>124</v>
      </c>
      <c r="N1" s="322"/>
      <c r="O1" s="322"/>
      <c r="P1" s="221">
        <f>ABET!J19/ABET!L19</f>
        <v>0.1</v>
      </c>
      <c r="Q1" s="323" t="s">
        <v>125</v>
      </c>
      <c r="R1" s="323"/>
      <c r="S1" s="323"/>
      <c r="T1" s="323"/>
      <c r="U1" s="220">
        <f>ABET!K19/ABET!L19</f>
        <v>0.3</v>
      </c>
    </row>
    <row r="2" spans="1:30">
      <c r="D2" s="181">
        <f>D5*G1</f>
        <v>0</v>
      </c>
      <c r="E2" s="181">
        <f>G1*E5</f>
        <v>0</v>
      </c>
      <c r="F2" s="181">
        <f>F5*G1</f>
        <v>0.2</v>
      </c>
      <c r="H2" s="182">
        <f>H5*L1</f>
        <v>0</v>
      </c>
      <c r="I2" s="182">
        <v>0.2</v>
      </c>
      <c r="J2" s="182">
        <f>J5*L1</f>
        <v>0</v>
      </c>
      <c r="K2" s="182">
        <v>0.2</v>
      </c>
      <c r="M2" s="164"/>
      <c r="N2" s="181">
        <v>0.1</v>
      </c>
      <c r="O2" s="181"/>
      <c r="Q2" s="182"/>
      <c r="S2" s="226">
        <f>S5*U1</f>
        <v>0.3</v>
      </c>
      <c r="T2" s="219"/>
    </row>
    <row r="3" spans="1:30" s="188" customFormat="1" ht="63.75">
      <c r="C3" s="188">
        <f>5*20%</f>
        <v>1</v>
      </c>
      <c r="D3" s="283"/>
      <c r="E3" s="283"/>
      <c r="F3" s="224" t="s">
        <v>239</v>
      </c>
      <c r="G3" s="189"/>
      <c r="H3" s="283"/>
      <c r="I3" s="224" t="s">
        <v>239</v>
      </c>
      <c r="J3" s="283"/>
      <c r="K3" s="223" t="s">
        <v>240</v>
      </c>
      <c r="L3" s="189"/>
      <c r="M3" s="168"/>
      <c r="N3" s="167" t="s">
        <v>238</v>
      </c>
      <c r="O3" s="283"/>
      <c r="S3" s="295" t="s">
        <v>350</v>
      </c>
      <c r="W3" s="170"/>
    </row>
    <row r="4" spans="1:30" s="170" customFormat="1" ht="140.25">
      <c r="D4" s="190" t="s">
        <v>128</v>
      </c>
      <c r="E4" s="190" t="s">
        <v>126</v>
      </c>
      <c r="F4" s="190" t="s">
        <v>136</v>
      </c>
      <c r="G4" s="191" t="s">
        <v>151</v>
      </c>
      <c r="H4" s="190" t="s">
        <v>129</v>
      </c>
      <c r="I4" s="190" t="s">
        <v>130</v>
      </c>
      <c r="J4" s="190" t="s">
        <v>131</v>
      </c>
      <c r="K4" s="190" t="s">
        <v>132</v>
      </c>
      <c r="L4" s="191" t="s">
        <v>152</v>
      </c>
      <c r="M4" s="190" t="s">
        <v>137</v>
      </c>
      <c r="N4" s="190" t="s">
        <v>138</v>
      </c>
      <c r="O4" s="190" t="s">
        <v>119</v>
      </c>
      <c r="P4" s="206" t="s">
        <v>154</v>
      </c>
      <c r="Q4" s="190" t="s">
        <v>127</v>
      </c>
      <c r="R4" s="190" t="s">
        <v>133</v>
      </c>
      <c r="S4" s="190" t="s">
        <v>134</v>
      </c>
      <c r="T4" s="190" t="s">
        <v>135</v>
      </c>
      <c r="U4" s="191" t="s">
        <v>153</v>
      </c>
      <c r="V4" s="188" t="s">
        <v>219</v>
      </c>
      <c r="W4" s="170" t="s">
        <v>220</v>
      </c>
    </row>
    <row r="5" spans="1:30" s="170" customFormat="1">
      <c r="A5" s="169" t="s">
        <v>0</v>
      </c>
      <c r="B5" s="169" t="s">
        <v>1</v>
      </c>
      <c r="C5" s="169" t="s">
        <v>2</v>
      </c>
      <c r="D5" s="155">
        <v>0</v>
      </c>
      <c r="E5" s="155">
        <v>0</v>
      </c>
      <c r="F5" s="155">
        <v>1</v>
      </c>
      <c r="G5" s="205"/>
      <c r="H5" s="163"/>
      <c r="I5" s="163">
        <v>0.5</v>
      </c>
      <c r="J5" s="155"/>
      <c r="K5" s="155">
        <v>0.5</v>
      </c>
      <c r="L5" s="205"/>
      <c r="M5" s="155"/>
      <c r="N5" s="155">
        <v>1</v>
      </c>
      <c r="O5" s="155"/>
      <c r="P5" s="206"/>
      <c r="Q5" s="225"/>
      <c r="R5" s="211"/>
      <c r="S5" s="155">
        <v>1</v>
      </c>
      <c r="T5" s="155"/>
      <c r="U5" s="209"/>
      <c r="V5" s="188"/>
    </row>
    <row r="6" spans="1:30" s="202" customFormat="1" ht="191.25">
      <c r="A6" s="201">
        <v>1</v>
      </c>
      <c r="B6" s="201" t="s">
        <v>6</v>
      </c>
      <c r="C6" s="192" t="s">
        <v>7</v>
      </c>
      <c r="D6" s="296"/>
      <c r="E6" s="296"/>
      <c r="F6" s="297">
        <f>DetParcialResultados!AA3</f>
        <v>3.9772727272727271</v>
      </c>
      <c r="G6" s="298">
        <f>(D6*$D$5+E6*$E$5+F6*$F$5)*V6</f>
        <v>3.9772727272727271</v>
      </c>
      <c r="H6" s="297"/>
      <c r="I6" s="297">
        <f>F6</f>
        <v>3.9772727272727271</v>
      </c>
      <c r="J6" s="297"/>
      <c r="K6" s="297">
        <f>DetParcialResultados!R44</f>
        <v>3.1818181818181817</v>
      </c>
      <c r="L6" s="298">
        <f>(H6*$H$5+I6*$I$5+J6*$J$5+K6*$K$5)*V6</f>
        <v>3.5795454545454541</v>
      </c>
      <c r="M6" s="299"/>
      <c r="N6" s="300">
        <f>DetParcialResultados!S23</f>
        <v>2.6923076923076925</v>
      </c>
      <c r="O6" s="300"/>
      <c r="P6" s="298">
        <f>(M6*$M$5+N6*$N$5+O6*$O$5)*V6</f>
        <v>2.6923076923076925</v>
      </c>
      <c r="Q6" s="300"/>
      <c r="R6" s="300"/>
      <c r="S6" s="300">
        <f>DetParcialResultados!L67</f>
        <v>3.5714285714285721</v>
      </c>
      <c r="T6" s="300"/>
      <c r="U6" s="264">
        <f>(Q6*$Q$5+R6*$R$5+S6*$S$5+T6*$T$5)*V6</f>
        <v>3.5714285714285721</v>
      </c>
      <c r="V6" s="300">
        <v>1</v>
      </c>
      <c r="W6" s="158" t="s">
        <v>235</v>
      </c>
    </row>
    <row r="7" spans="1:30" ht="114.75">
      <c r="A7" s="16">
        <v>2</v>
      </c>
      <c r="B7" s="16" t="s">
        <v>8</v>
      </c>
      <c r="C7" s="195" t="s">
        <v>9</v>
      </c>
      <c r="D7" s="290"/>
      <c r="E7" s="290"/>
      <c r="F7" s="297">
        <f>DetParcialResultados!AA4</f>
        <v>3.8636363636363638</v>
      </c>
      <c r="G7" s="298">
        <f t="shared" ref="G7:G22" si="0">(D7*$D$5+E7*$E$5+F7*$F$5)*V7</f>
        <v>3.8636363636363638</v>
      </c>
      <c r="H7" s="267"/>
      <c r="I7" s="297">
        <f t="shared" ref="I7:I22" si="1">F7</f>
        <v>3.8636363636363638</v>
      </c>
      <c r="J7" s="267"/>
      <c r="K7" s="297">
        <f>DetParcialResultados!R45</f>
        <v>5</v>
      </c>
      <c r="L7" s="298">
        <f t="shared" ref="L7:L22" si="2">(H7*$H$5+I7*$I$5+J7*$J$5+K7*$K$5)*V7</f>
        <v>4.4318181818181817</v>
      </c>
      <c r="M7" s="177"/>
      <c r="N7" s="300">
        <f>DetParcialResultados!S24</f>
        <v>3.8461538461538463</v>
      </c>
      <c r="O7" s="271"/>
      <c r="P7" s="298">
        <f t="shared" ref="P7:P22" si="3">(M7*$M$5+N7*$N$5+O7*$O$5)*V7</f>
        <v>3.8461538461538463</v>
      </c>
      <c r="Q7" s="271"/>
      <c r="R7" s="271"/>
      <c r="S7" s="300">
        <f>DetParcialResultados!L68</f>
        <v>3.1428571428571423</v>
      </c>
      <c r="T7" s="271"/>
      <c r="U7" s="264">
        <f t="shared" ref="U7:U22" si="4">(Q7*$Q$5+R7*$R$5+S7*$S$5+T7*$T$5)*V7</f>
        <v>3.1428571428571423</v>
      </c>
      <c r="V7" s="300">
        <v>1</v>
      </c>
      <c r="W7" s="168" t="s">
        <v>221</v>
      </c>
    </row>
    <row r="8" spans="1:30" ht="127.5">
      <c r="A8" s="16">
        <v>3</v>
      </c>
      <c r="B8" s="16" t="s">
        <v>10</v>
      </c>
      <c r="C8" s="195" t="s">
        <v>11</v>
      </c>
      <c r="D8" s="301"/>
      <c r="E8" s="301"/>
      <c r="F8" s="297">
        <f>DetParcialResultados!AA5</f>
        <v>3.4090909090909092</v>
      </c>
      <c r="G8" s="298">
        <f t="shared" si="0"/>
        <v>3.4090909090909092</v>
      </c>
      <c r="H8" s="302"/>
      <c r="I8" s="297">
        <f t="shared" si="1"/>
        <v>3.4090909090909092</v>
      </c>
      <c r="J8" s="302"/>
      <c r="K8" s="297">
        <f>DetParcialResultados!R46</f>
        <v>3.6363636363636362</v>
      </c>
      <c r="L8" s="298">
        <f t="shared" si="2"/>
        <v>3.5227272727272725</v>
      </c>
      <c r="M8" s="303"/>
      <c r="N8" s="300">
        <f>DetParcialResultados!S25</f>
        <v>1.9230769230769231</v>
      </c>
      <c r="O8" s="304"/>
      <c r="P8" s="298">
        <f t="shared" si="3"/>
        <v>1.9230769230769231</v>
      </c>
      <c r="Q8" s="304"/>
      <c r="R8" s="304"/>
      <c r="S8" s="300">
        <f>DetParcialResultados!L69</f>
        <v>3.7142857142857144</v>
      </c>
      <c r="T8" s="304"/>
      <c r="U8" s="298">
        <f t="shared" si="4"/>
        <v>3.7142857142857144</v>
      </c>
      <c r="V8" s="300">
        <v>1</v>
      </c>
      <c r="W8" s="168" t="s">
        <v>236</v>
      </c>
    </row>
    <row r="9" spans="1:30" ht="153">
      <c r="A9" s="16">
        <v>4</v>
      </c>
      <c r="B9" s="16" t="s">
        <v>12</v>
      </c>
      <c r="C9" s="195" t="s">
        <v>13</v>
      </c>
      <c r="D9" s="290"/>
      <c r="E9" s="290"/>
      <c r="F9" s="297">
        <f>DetParcialResultados!AA6</f>
        <v>3.8636363636363638</v>
      </c>
      <c r="G9" s="298">
        <f t="shared" si="0"/>
        <v>3.8636363636363638</v>
      </c>
      <c r="H9" s="267"/>
      <c r="I9" s="297">
        <f t="shared" si="1"/>
        <v>3.8636363636363638</v>
      </c>
      <c r="J9" s="267"/>
      <c r="K9" s="297">
        <f>DetParcialResultados!R47</f>
        <v>3.8636363636363638</v>
      </c>
      <c r="L9" s="298">
        <f t="shared" si="2"/>
        <v>3.8636363636363638</v>
      </c>
      <c r="M9" s="177"/>
      <c r="N9" s="300">
        <f>DetParcialResultados!S26</f>
        <v>2.3076923076923075</v>
      </c>
      <c r="O9" s="271"/>
      <c r="P9" s="298">
        <f t="shared" si="3"/>
        <v>2.3076923076923075</v>
      </c>
      <c r="Q9" s="271"/>
      <c r="R9" s="271"/>
      <c r="S9" s="300">
        <f>DetParcialResultados!L70</f>
        <v>4.5714285714285712</v>
      </c>
      <c r="T9" s="271"/>
      <c r="U9" s="264">
        <f t="shared" si="4"/>
        <v>4.5714285714285712</v>
      </c>
      <c r="V9" s="300">
        <v>1</v>
      </c>
      <c r="W9" s="168" t="s">
        <v>227</v>
      </c>
    </row>
    <row r="10" spans="1:30" ht="293.25">
      <c r="A10" s="16">
        <v>5</v>
      </c>
      <c r="B10" s="16" t="s">
        <v>14</v>
      </c>
      <c r="C10" s="195" t="s">
        <v>15</v>
      </c>
      <c r="D10" s="301"/>
      <c r="E10" s="301"/>
      <c r="F10" s="297">
        <f>DetParcialResultados!AA7</f>
        <v>4.4318181818181817</v>
      </c>
      <c r="G10" s="298">
        <f t="shared" si="0"/>
        <v>4.4318181818181817</v>
      </c>
      <c r="H10" s="302"/>
      <c r="I10" s="297">
        <f t="shared" si="1"/>
        <v>4.4318181818181817</v>
      </c>
      <c r="J10" s="302"/>
      <c r="K10" s="297">
        <f>DetParcialResultados!R48</f>
        <v>3.6363636363636362</v>
      </c>
      <c r="L10" s="298">
        <f t="shared" si="2"/>
        <v>4.0340909090909092</v>
      </c>
      <c r="M10" s="303"/>
      <c r="N10" s="300">
        <f>DetParcialResultados!S27</f>
        <v>3.0769230769230771</v>
      </c>
      <c r="O10" s="304"/>
      <c r="P10" s="298">
        <f t="shared" si="3"/>
        <v>3.0769230769230771</v>
      </c>
      <c r="Q10" s="304"/>
      <c r="R10" s="304"/>
      <c r="S10" s="300">
        <f>DetParcialResultados!L71</f>
        <v>3.2857142857142856</v>
      </c>
      <c r="T10" s="304"/>
      <c r="U10" s="304">
        <f t="shared" si="4"/>
        <v>3.2857142857142856</v>
      </c>
      <c r="V10" s="304">
        <v>1</v>
      </c>
      <c r="W10" s="283" t="s">
        <v>234</v>
      </c>
    </row>
    <row r="11" spans="1:30" ht="216.75">
      <c r="A11" s="16">
        <v>6</v>
      </c>
      <c r="B11" s="16" t="s">
        <v>16</v>
      </c>
      <c r="C11" s="195" t="s">
        <v>17</v>
      </c>
      <c r="D11" s="301"/>
      <c r="E11" s="301"/>
      <c r="F11" s="297">
        <f>DetParcialResultados!AA8</f>
        <v>3.9772727272727271</v>
      </c>
      <c r="G11" s="298">
        <f t="shared" si="0"/>
        <v>3.9772727272727271</v>
      </c>
      <c r="H11" s="302"/>
      <c r="I11" s="297">
        <f t="shared" si="1"/>
        <v>3.9772727272727271</v>
      </c>
      <c r="J11" s="302"/>
      <c r="K11" s="297">
        <f>DetParcialResultados!R49</f>
        <v>4.3181818181818183</v>
      </c>
      <c r="L11" s="298">
        <f t="shared" si="2"/>
        <v>4.1477272727272725</v>
      </c>
      <c r="M11" s="303"/>
      <c r="N11" s="300">
        <f>DetParcialResultados!S28</f>
        <v>3.0769230769230771</v>
      </c>
      <c r="O11" s="304"/>
      <c r="P11" s="298">
        <f t="shared" si="3"/>
        <v>3.0769230769230771</v>
      </c>
      <c r="Q11" s="304"/>
      <c r="R11" s="304"/>
      <c r="S11" s="300">
        <f>DetParcialResultados!L72</f>
        <v>4.5714285714285712</v>
      </c>
      <c r="T11" s="304"/>
      <c r="U11" s="304">
        <f t="shared" si="4"/>
        <v>4.5714285714285712</v>
      </c>
      <c r="V11" s="304">
        <v>1</v>
      </c>
      <c r="W11" s="283" t="s">
        <v>231</v>
      </c>
    </row>
    <row r="12" spans="1:30" ht="344.25">
      <c r="A12" s="16">
        <v>7</v>
      </c>
      <c r="B12" s="16" t="s">
        <v>18</v>
      </c>
      <c r="C12" s="195" t="s">
        <v>19</v>
      </c>
      <c r="D12" s="301"/>
      <c r="E12" s="301"/>
      <c r="F12" s="297">
        <f>DetParcialResultados!AA9</f>
        <v>3.9772727272727271</v>
      </c>
      <c r="G12" s="298">
        <f t="shared" si="0"/>
        <v>3.9772727272727271</v>
      </c>
      <c r="H12" s="302"/>
      <c r="I12" s="297">
        <f t="shared" si="1"/>
        <v>3.9772727272727271</v>
      </c>
      <c r="J12" s="302"/>
      <c r="K12" s="297">
        <f>DetParcialResultados!R50</f>
        <v>4.5454545454545459</v>
      </c>
      <c r="L12" s="298">
        <f t="shared" si="2"/>
        <v>4.2613636363636367</v>
      </c>
      <c r="M12" s="303"/>
      <c r="N12" s="300">
        <f>DetParcialResultados!S29</f>
        <v>3.0769230769230771</v>
      </c>
      <c r="O12" s="304"/>
      <c r="P12" s="298">
        <f t="shared" si="3"/>
        <v>3.0769230769230771</v>
      </c>
      <c r="Q12" s="304"/>
      <c r="R12" s="304"/>
      <c r="S12" s="300">
        <f>DetParcialResultados!L73</f>
        <v>3.4285714285714284</v>
      </c>
      <c r="T12" s="304"/>
      <c r="U12" s="304">
        <f t="shared" si="4"/>
        <v>3.4285714285714284</v>
      </c>
      <c r="V12" s="304">
        <v>1</v>
      </c>
      <c r="W12" s="283" t="s">
        <v>233</v>
      </c>
      <c r="X12" s="272"/>
      <c r="Y12" s="272"/>
      <c r="Z12" s="272"/>
      <c r="AA12" s="272"/>
      <c r="AB12" s="272"/>
      <c r="AC12" s="272"/>
      <c r="AD12" s="272"/>
    </row>
    <row r="13" spans="1:30" ht="204">
      <c r="A13" s="16">
        <v>8</v>
      </c>
      <c r="B13" s="16" t="s">
        <v>20</v>
      </c>
      <c r="C13" s="195" t="s">
        <v>21</v>
      </c>
      <c r="D13" s="301"/>
      <c r="E13" s="301"/>
      <c r="F13" s="297">
        <f>DetParcialResultados!AA10</f>
        <v>4.5454545454545459</v>
      </c>
      <c r="G13" s="298">
        <f t="shared" si="0"/>
        <v>4.5454545454545459</v>
      </c>
      <c r="H13" s="302"/>
      <c r="I13" s="297">
        <f t="shared" si="1"/>
        <v>4.5454545454545459</v>
      </c>
      <c r="J13" s="302"/>
      <c r="K13" s="297">
        <f>DetParcialResultados!R51</f>
        <v>4.0909090909090908</v>
      </c>
      <c r="L13" s="298">
        <f t="shared" si="2"/>
        <v>4.3181818181818183</v>
      </c>
      <c r="M13" s="303"/>
      <c r="N13" s="300">
        <f>DetParcialResultados!S30</f>
        <v>2.6923076923076925</v>
      </c>
      <c r="O13" s="304"/>
      <c r="P13" s="298">
        <f t="shared" si="3"/>
        <v>2.6923076923076925</v>
      </c>
      <c r="Q13" s="304"/>
      <c r="R13" s="304"/>
      <c r="S13" s="300">
        <f>DetParcialResultados!L74</f>
        <v>4.2142857142857144</v>
      </c>
      <c r="T13" s="304"/>
      <c r="U13" s="298">
        <f t="shared" si="4"/>
        <v>4.2142857142857144</v>
      </c>
      <c r="V13" s="304">
        <v>1</v>
      </c>
      <c r="W13" s="283" t="s">
        <v>232</v>
      </c>
    </row>
    <row r="14" spans="1:30">
      <c r="A14" s="16">
        <v>9</v>
      </c>
      <c r="B14" s="16" t="s">
        <v>22</v>
      </c>
      <c r="C14" s="195" t="s">
        <v>23</v>
      </c>
      <c r="D14" s="301"/>
      <c r="E14" s="301"/>
      <c r="F14" s="297">
        <f>DetParcialResultados!AA11</f>
        <v>3.6363636363636362</v>
      </c>
      <c r="G14" s="298">
        <f t="shared" si="0"/>
        <v>3.6363636363636362</v>
      </c>
      <c r="H14" s="302"/>
      <c r="I14" s="297">
        <f t="shared" si="1"/>
        <v>3.6363636363636362</v>
      </c>
      <c r="J14" s="302"/>
      <c r="K14" s="297">
        <f>DetParcialResultados!R52</f>
        <v>3.1818181818181817</v>
      </c>
      <c r="L14" s="298">
        <f t="shared" si="2"/>
        <v>3.4090909090909092</v>
      </c>
      <c r="M14" s="303"/>
      <c r="N14" s="300">
        <f>DetParcialResultados!S31</f>
        <v>3.4615384615384617</v>
      </c>
      <c r="O14" s="304"/>
      <c r="P14" s="298">
        <f t="shared" si="3"/>
        <v>3.4615384615384617</v>
      </c>
      <c r="Q14" s="304"/>
      <c r="R14" s="304"/>
      <c r="S14" s="300">
        <f>DetParcialResultados!L75</f>
        <v>4.7857142857142856</v>
      </c>
      <c r="T14" s="304"/>
      <c r="U14" s="298">
        <f t="shared" si="4"/>
        <v>4.7857142857142856</v>
      </c>
      <c r="V14" s="304">
        <v>1</v>
      </c>
      <c r="W14" s="281" t="s">
        <v>224</v>
      </c>
    </row>
    <row r="15" spans="1:30">
      <c r="A15" s="16">
        <v>10</v>
      </c>
      <c r="B15" s="16" t="s">
        <v>24</v>
      </c>
      <c r="C15" s="195" t="s">
        <v>25</v>
      </c>
      <c r="D15" s="301"/>
      <c r="E15" s="301"/>
      <c r="F15" s="297">
        <f>DetParcialResultados!AA12</f>
        <v>4.5454545454545459</v>
      </c>
      <c r="G15" s="298">
        <f t="shared" si="0"/>
        <v>4.5454545454545459</v>
      </c>
      <c r="H15" s="302"/>
      <c r="I15" s="297">
        <f t="shared" si="1"/>
        <v>4.5454545454545459</v>
      </c>
      <c r="J15" s="302"/>
      <c r="K15" s="297">
        <f>DetParcialResultados!R53</f>
        <v>4.0909090909090908</v>
      </c>
      <c r="L15" s="298">
        <f t="shared" si="2"/>
        <v>4.3181818181818183</v>
      </c>
      <c r="M15" s="303"/>
      <c r="N15" s="300">
        <f>DetParcialResultados!S32</f>
        <v>2.6923076923076925</v>
      </c>
      <c r="O15" s="304"/>
      <c r="P15" s="298">
        <f t="shared" si="3"/>
        <v>2.6923076923076925</v>
      </c>
      <c r="Q15" s="304"/>
      <c r="R15" s="304"/>
      <c r="S15" s="300">
        <f>DetParcialResultados!L76</f>
        <v>4.6428571428571432</v>
      </c>
      <c r="T15" s="304"/>
      <c r="U15" s="298">
        <f t="shared" si="4"/>
        <v>4.6428571428571432</v>
      </c>
      <c r="V15" s="304">
        <v>1</v>
      </c>
      <c r="W15" s="281" t="s">
        <v>225</v>
      </c>
    </row>
    <row r="16" spans="1:30">
      <c r="A16" s="16">
        <v>11</v>
      </c>
      <c r="B16" s="16" t="s">
        <v>26</v>
      </c>
      <c r="C16" s="195" t="s">
        <v>27</v>
      </c>
      <c r="D16" s="301"/>
      <c r="E16" s="301"/>
      <c r="F16" s="297">
        <f>DetParcialResultados!AA13</f>
        <v>4.5454545454545459</v>
      </c>
      <c r="G16" s="298">
        <f t="shared" si="0"/>
        <v>4.5454545454545459</v>
      </c>
      <c r="H16" s="302"/>
      <c r="I16" s="297">
        <f t="shared" si="1"/>
        <v>4.5454545454545459</v>
      </c>
      <c r="J16" s="302"/>
      <c r="K16" s="297">
        <f>DetParcialResultados!R54</f>
        <v>4.0909090909090908</v>
      </c>
      <c r="L16" s="298">
        <f t="shared" si="2"/>
        <v>4.3181818181818183</v>
      </c>
      <c r="M16" s="303"/>
      <c r="N16" s="300">
        <f>DetParcialResultados!S33</f>
        <v>2.6923076923076925</v>
      </c>
      <c r="O16" s="304"/>
      <c r="P16" s="298">
        <f t="shared" si="3"/>
        <v>2.6923076923076925</v>
      </c>
      <c r="Q16" s="304"/>
      <c r="R16" s="304"/>
      <c r="S16" s="300">
        <f>DetParcialResultados!L77</f>
        <v>4.5</v>
      </c>
      <c r="T16" s="304"/>
      <c r="U16" s="298">
        <f t="shared" si="4"/>
        <v>4.5</v>
      </c>
      <c r="V16" s="300">
        <v>1</v>
      </c>
      <c r="W16" s="166" t="s">
        <v>225</v>
      </c>
    </row>
    <row r="17" spans="1:23" ht="26.25" customHeight="1">
      <c r="A17" s="16">
        <v>12</v>
      </c>
      <c r="B17" s="16" t="s">
        <v>28</v>
      </c>
      <c r="C17" s="195" t="s">
        <v>29</v>
      </c>
      <c r="D17" s="301"/>
      <c r="E17" s="301"/>
      <c r="F17" s="297">
        <f>DetParcialResultados!AA14</f>
        <v>4.5454545454545459</v>
      </c>
      <c r="G17" s="298">
        <f t="shared" si="0"/>
        <v>4.5454545454545459</v>
      </c>
      <c r="H17" s="302"/>
      <c r="I17" s="297">
        <f t="shared" si="1"/>
        <v>4.5454545454545459</v>
      </c>
      <c r="J17" s="302"/>
      <c r="K17" s="297">
        <f>DetParcialResultados!R55</f>
        <v>4.5454545454545459</v>
      </c>
      <c r="L17" s="298">
        <f t="shared" si="2"/>
        <v>4.5454545454545459</v>
      </c>
      <c r="M17" s="303"/>
      <c r="N17" s="300">
        <f>DetParcialResultados!S34</f>
        <v>4.615384615384615</v>
      </c>
      <c r="O17" s="304"/>
      <c r="P17" s="298">
        <f t="shared" si="3"/>
        <v>4.615384615384615</v>
      </c>
      <c r="Q17" s="304"/>
      <c r="R17" s="304"/>
      <c r="S17" s="300">
        <f>DetParcialResultados!L78</f>
        <v>5</v>
      </c>
      <c r="T17" s="304"/>
      <c r="U17" s="298">
        <f t="shared" si="4"/>
        <v>5</v>
      </c>
      <c r="V17" s="300">
        <v>1</v>
      </c>
      <c r="W17" s="168" t="s">
        <v>226</v>
      </c>
    </row>
    <row r="18" spans="1:23" ht="127.5">
      <c r="A18" s="16">
        <v>13</v>
      </c>
      <c r="B18" s="16" t="s">
        <v>30</v>
      </c>
      <c r="C18" s="195" t="s">
        <v>31</v>
      </c>
      <c r="D18" s="301"/>
      <c r="E18" s="301"/>
      <c r="F18" s="297">
        <f>DetParcialResultados!AA15</f>
        <v>3.9772727272727271</v>
      </c>
      <c r="G18" s="298">
        <f t="shared" si="0"/>
        <v>3.9772727272727271</v>
      </c>
      <c r="H18" s="302"/>
      <c r="I18" s="297">
        <f t="shared" si="1"/>
        <v>3.9772727272727271</v>
      </c>
      <c r="J18" s="302"/>
      <c r="K18" s="297">
        <f>DetParcialResultados!R56</f>
        <v>2.7272727272727271</v>
      </c>
      <c r="L18" s="298">
        <f t="shared" si="2"/>
        <v>3.3522727272727271</v>
      </c>
      <c r="M18" s="303"/>
      <c r="N18" s="300">
        <f>DetParcialResultados!S35</f>
        <v>1.9230769230769231</v>
      </c>
      <c r="O18" s="304"/>
      <c r="P18" s="298">
        <f t="shared" si="3"/>
        <v>1.9230769230769231</v>
      </c>
      <c r="Q18" s="304"/>
      <c r="R18" s="304"/>
      <c r="S18" s="300">
        <f>DetParcialResultados!L79</f>
        <v>4.5</v>
      </c>
      <c r="T18" s="304"/>
      <c r="U18" s="298">
        <f t="shared" si="4"/>
        <v>4.5</v>
      </c>
      <c r="V18" s="304">
        <v>1</v>
      </c>
      <c r="W18" s="168" t="s">
        <v>229</v>
      </c>
    </row>
    <row r="19" spans="1:23">
      <c r="A19" s="16">
        <v>14</v>
      </c>
      <c r="B19" s="16" t="s">
        <v>32</v>
      </c>
      <c r="C19" s="195" t="s">
        <v>33</v>
      </c>
      <c r="D19" s="301"/>
      <c r="E19" s="301"/>
      <c r="F19" s="297">
        <f>DetParcialResultados!AA16</f>
        <v>0</v>
      </c>
      <c r="G19" s="298">
        <f t="shared" si="0"/>
        <v>0</v>
      </c>
      <c r="H19" s="302"/>
      <c r="I19" s="297">
        <f t="shared" si="1"/>
        <v>0</v>
      </c>
      <c r="J19" s="302"/>
      <c r="K19" s="297">
        <f>DetParcialResultados!R57</f>
        <v>0</v>
      </c>
      <c r="L19" s="298">
        <f t="shared" si="2"/>
        <v>0</v>
      </c>
      <c r="M19" s="303"/>
      <c r="N19" s="300">
        <f>DetParcialResultados!S36</f>
        <v>0</v>
      </c>
      <c r="O19" s="304"/>
      <c r="P19" s="298">
        <f t="shared" si="3"/>
        <v>0</v>
      </c>
      <c r="Q19" s="304"/>
      <c r="R19" s="304"/>
      <c r="S19" s="300">
        <f>DetParcialResultados!L80</f>
        <v>0</v>
      </c>
      <c r="T19" s="304"/>
      <c r="U19" s="298">
        <f t="shared" si="4"/>
        <v>0</v>
      </c>
      <c r="V19" s="300">
        <v>1</v>
      </c>
      <c r="W19" s="166"/>
    </row>
    <row r="20" spans="1:23" ht="216.75">
      <c r="A20" s="16">
        <v>15</v>
      </c>
      <c r="B20" s="16" t="s">
        <v>34</v>
      </c>
      <c r="C20" s="195" t="s">
        <v>35</v>
      </c>
      <c r="D20" s="301"/>
      <c r="E20" s="301"/>
      <c r="F20" s="297">
        <f>DetParcialResultados!AA17</f>
        <v>0</v>
      </c>
      <c r="G20" s="298">
        <f t="shared" si="0"/>
        <v>0</v>
      </c>
      <c r="H20" s="302"/>
      <c r="I20" s="297">
        <f t="shared" si="1"/>
        <v>0</v>
      </c>
      <c r="J20" s="302"/>
      <c r="K20" s="297">
        <f>DetParcialResultados!R58</f>
        <v>0</v>
      </c>
      <c r="L20" s="298">
        <f t="shared" si="2"/>
        <v>0</v>
      </c>
      <c r="M20" s="303"/>
      <c r="N20" s="300">
        <f>DetParcialResultados!S37</f>
        <v>0</v>
      </c>
      <c r="O20" s="304"/>
      <c r="P20" s="298">
        <f t="shared" si="3"/>
        <v>0</v>
      </c>
      <c r="Q20" s="304"/>
      <c r="R20" s="304"/>
      <c r="S20" s="300">
        <f>DetParcialResultados!L81</f>
        <v>0</v>
      </c>
      <c r="T20" s="304"/>
      <c r="U20" s="298">
        <f t="shared" si="4"/>
        <v>0</v>
      </c>
      <c r="V20" s="300">
        <v>0</v>
      </c>
      <c r="W20" s="168" t="s">
        <v>224</v>
      </c>
    </row>
    <row r="21" spans="1:23">
      <c r="A21" s="16">
        <v>16</v>
      </c>
      <c r="B21" s="16" t="s">
        <v>36</v>
      </c>
      <c r="C21" s="195" t="s">
        <v>37</v>
      </c>
      <c r="D21" s="290"/>
      <c r="E21" s="290"/>
      <c r="F21" s="297">
        <f>DetParcialResultados!AA18</f>
        <v>4.3181818181818183</v>
      </c>
      <c r="G21" s="298">
        <f t="shared" si="0"/>
        <v>4.3181818181818183</v>
      </c>
      <c r="H21" s="267"/>
      <c r="I21" s="297">
        <f t="shared" si="1"/>
        <v>4.3181818181818183</v>
      </c>
      <c r="J21" s="267"/>
      <c r="K21" s="297">
        <f>DetParcialResultados!R59</f>
        <v>5</v>
      </c>
      <c r="L21" s="298">
        <f t="shared" si="2"/>
        <v>4.6590909090909092</v>
      </c>
      <c r="M21" s="271"/>
      <c r="N21" s="300">
        <f>DetParcialResultados!S38</f>
        <v>5</v>
      </c>
      <c r="O21" s="271"/>
      <c r="P21" s="298">
        <f t="shared" si="3"/>
        <v>5</v>
      </c>
      <c r="Q21" s="271"/>
      <c r="R21" s="271"/>
      <c r="S21" s="300">
        <f>DetParcialResultados!L82</f>
        <v>3.2857142857142856</v>
      </c>
      <c r="T21" s="271"/>
      <c r="U21" s="298">
        <f t="shared" si="4"/>
        <v>3.2857142857142856</v>
      </c>
      <c r="V21" s="300">
        <v>1</v>
      </c>
      <c r="W21" s="166" t="s">
        <v>222</v>
      </c>
    </row>
    <row r="22" spans="1:23">
      <c r="A22" s="16">
        <v>17</v>
      </c>
      <c r="B22" s="16" t="s">
        <v>38</v>
      </c>
      <c r="C22" s="273" t="s">
        <v>39</v>
      </c>
      <c r="D22" s="301"/>
      <c r="E22" s="301"/>
      <c r="F22" s="297">
        <f>DetParcialResultados!AA19</f>
        <v>4.5454545454545459</v>
      </c>
      <c r="G22" s="298">
        <f t="shared" si="0"/>
        <v>4.5454545454545459</v>
      </c>
      <c r="H22" s="302"/>
      <c r="I22" s="297">
        <f t="shared" si="1"/>
        <v>4.5454545454545459</v>
      </c>
      <c r="J22" s="302"/>
      <c r="K22" s="297">
        <f>DetParcialResultados!R60</f>
        <v>4.0909090909090908</v>
      </c>
      <c r="L22" s="298">
        <f t="shared" si="2"/>
        <v>4.3181818181818183</v>
      </c>
      <c r="M22" s="304"/>
      <c r="N22" s="300">
        <f>DetParcialResultados!S39</f>
        <v>2.6923076923076925</v>
      </c>
      <c r="O22" s="304"/>
      <c r="P22" s="298">
        <f t="shared" si="3"/>
        <v>2.6923076923076925</v>
      </c>
      <c r="Q22" s="304"/>
      <c r="R22" s="304"/>
      <c r="S22" s="300">
        <f>DetParcialResultados!L83</f>
        <v>4.1428571428571432</v>
      </c>
      <c r="T22" s="304"/>
      <c r="U22" s="298">
        <f t="shared" si="4"/>
        <v>4.1428571428571432</v>
      </c>
      <c r="V22" s="300">
        <v>1</v>
      </c>
      <c r="W22" s="166" t="s">
        <v>223</v>
      </c>
    </row>
    <row r="23" spans="1:23">
      <c r="C23" s="274"/>
      <c r="D23" s="274"/>
      <c r="E23" s="274"/>
      <c r="F23" s="266"/>
      <c r="G23" s="266"/>
      <c r="H23" s="266"/>
      <c r="I23" s="266"/>
      <c r="J23" s="266"/>
      <c r="K23" s="266"/>
      <c r="L23" s="266"/>
      <c r="M23" s="275"/>
      <c r="N23" s="275"/>
      <c r="O23" s="275"/>
      <c r="P23" s="275"/>
      <c r="Q23" s="275"/>
      <c r="R23" s="275"/>
      <c r="S23" s="275"/>
      <c r="T23" s="275"/>
      <c r="U23" s="275"/>
      <c r="V23" s="271"/>
      <c r="W23" s="166"/>
    </row>
    <row r="24" spans="1:23">
      <c r="F24" s="171"/>
      <c r="G24" s="171"/>
      <c r="H24" s="171"/>
      <c r="I24" s="171"/>
      <c r="J24" s="171"/>
      <c r="K24" s="171"/>
      <c r="L24" s="171"/>
      <c r="M24" s="168"/>
      <c r="N24" s="175"/>
      <c r="O24" s="174"/>
      <c r="P24" s="168"/>
      <c r="Q24" s="168"/>
      <c r="R24" s="184"/>
      <c r="S24" s="184"/>
      <c r="T24" s="175"/>
      <c r="U24" s="168"/>
      <c r="V24" s="271"/>
      <c r="W24" s="166"/>
    </row>
    <row r="25" spans="1:23">
      <c r="F25" s="171"/>
      <c r="G25" s="171"/>
      <c r="H25" s="171"/>
      <c r="I25" s="171"/>
      <c r="J25" s="171"/>
      <c r="K25" s="171"/>
      <c r="L25" s="171"/>
      <c r="M25" s="166"/>
      <c r="N25" s="184"/>
      <c r="O25" s="184"/>
      <c r="P25" s="184"/>
      <c r="Q25" s="184"/>
      <c r="R25" s="184"/>
      <c r="S25" s="184"/>
      <c r="T25" s="184"/>
      <c r="U25" s="168"/>
      <c r="V25" s="271"/>
      <c r="W25" s="166"/>
    </row>
    <row r="26" spans="1:23">
      <c r="F26" s="171"/>
      <c r="G26" s="171"/>
      <c r="H26" s="171"/>
      <c r="I26" s="171"/>
      <c r="J26" s="171"/>
      <c r="K26" s="171"/>
      <c r="L26" s="171"/>
      <c r="M26" s="166"/>
      <c r="N26" s="184"/>
      <c r="O26" s="184"/>
      <c r="P26" s="184"/>
      <c r="Q26" s="184"/>
      <c r="R26" s="184"/>
      <c r="S26" s="184"/>
      <c r="T26" s="184"/>
      <c r="U26" s="184"/>
      <c r="V26" s="271"/>
      <c r="W26" s="166"/>
    </row>
    <row r="27" spans="1:23" ht="17.25" customHeight="1">
      <c r="F27" s="171"/>
      <c r="G27" s="171"/>
      <c r="H27" s="171"/>
      <c r="I27" s="171"/>
      <c r="J27" s="171"/>
      <c r="K27" s="171"/>
      <c r="L27" s="171"/>
      <c r="M27" s="166"/>
      <c r="N27" s="185"/>
      <c r="O27" s="185"/>
      <c r="P27" s="185"/>
      <c r="Q27" s="185"/>
      <c r="R27" s="185"/>
      <c r="S27" s="185"/>
      <c r="T27" s="197"/>
      <c r="U27" s="199"/>
      <c r="V27" s="197"/>
      <c r="W27" s="166"/>
    </row>
    <row r="28" spans="1:23">
      <c r="D28" s="165" t="s">
        <v>141</v>
      </c>
      <c r="E28" s="181">
        <f>D2+O2</f>
        <v>0</v>
      </c>
      <c r="F28" s="171">
        <v>10</v>
      </c>
      <c r="G28" s="171"/>
      <c r="H28" s="171"/>
      <c r="I28" s="171"/>
      <c r="J28" s="171"/>
      <c r="K28" s="171"/>
      <c r="L28" s="171"/>
      <c r="M28" s="178"/>
      <c r="N28" s="175"/>
      <c r="O28" s="175"/>
      <c r="P28" s="183"/>
      <c r="Q28" s="178"/>
      <c r="R28" s="178"/>
      <c r="S28" s="178"/>
      <c r="T28" s="178"/>
      <c r="U28" s="178"/>
      <c r="V28" s="175"/>
      <c r="W28" s="166"/>
    </row>
    <row r="29" spans="1:23">
      <c r="D29" s="167" t="s">
        <v>147</v>
      </c>
      <c r="E29" s="181">
        <f>E2+N2</f>
        <v>0.1</v>
      </c>
      <c r="F29" s="171">
        <v>10</v>
      </c>
      <c r="G29" s="171"/>
      <c r="H29" s="171"/>
      <c r="I29" s="171"/>
      <c r="J29" s="171"/>
      <c r="K29" s="171"/>
      <c r="L29" s="171"/>
      <c r="M29" s="178"/>
      <c r="N29" s="168"/>
      <c r="O29" s="168"/>
      <c r="P29" s="175"/>
      <c r="Q29" s="175"/>
      <c r="R29" s="175"/>
      <c r="S29" s="175"/>
      <c r="T29" s="175"/>
      <c r="U29" s="175"/>
      <c r="V29" s="271"/>
      <c r="W29" s="166"/>
    </row>
    <row r="30" spans="1:23">
      <c r="D30" s="157" t="s">
        <v>145</v>
      </c>
      <c r="E30" s="181">
        <f>H2</f>
        <v>0</v>
      </c>
      <c r="F30" s="171">
        <v>5</v>
      </c>
      <c r="G30" s="171"/>
      <c r="H30" s="171"/>
      <c r="I30" s="171"/>
      <c r="J30" s="171"/>
      <c r="K30" s="171"/>
      <c r="L30" s="171"/>
      <c r="M30" s="178"/>
      <c r="N30" s="168"/>
      <c r="O30" s="168"/>
      <c r="P30" s="168"/>
      <c r="Q30" s="168"/>
      <c r="R30" s="168"/>
      <c r="S30" s="168"/>
      <c r="T30" s="168"/>
      <c r="U30" s="168"/>
      <c r="V30" s="271"/>
      <c r="W30" s="166"/>
    </row>
    <row r="31" spans="1:23" ht="25.5">
      <c r="D31" s="157" t="s">
        <v>139</v>
      </c>
      <c r="E31" s="222">
        <f>I2</f>
        <v>0.2</v>
      </c>
      <c r="F31" s="171">
        <v>5</v>
      </c>
      <c r="G31" s="171"/>
      <c r="H31" s="171"/>
      <c r="I31" s="171"/>
      <c r="J31" s="171"/>
      <c r="K31" s="171"/>
      <c r="L31" s="171"/>
      <c r="M31" s="166"/>
      <c r="N31" s="175"/>
      <c r="O31" s="174"/>
      <c r="P31" s="168"/>
      <c r="Q31" s="168"/>
      <c r="R31" s="184"/>
      <c r="S31" s="184"/>
      <c r="T31" s="175"/>
      <c r="U31" s="168"/>
      <c r="V31" s="271"/>
      <c r="W31" s="166"/>
    </row>
    <row r="32" spans="1:23">
      <c r="D32" s="224" t="s">
        <v>142</v>
      </c>
      <c r="E32" s="181">
        <f>J2+F2</f>
        <v>0.2</v>
      </c>
      <c r="F32" s="171">
        <v>30</v>
      </c>
      <c r="G32" s="171"/>
      <c r="H32" s="171"/>
      <c r="I32" s="171"/>
      <c r="J32" s="171"/>
      <c r="K32" s="171"/>
      <c r="L32" s="171"/>
      <c r="M32" s="166"/>
      <c r="N32" s="175"/>
      <c r="O32" s="174"/>
      <c r="P32" s="168"/>
      <c r="Q32" s="168"/>
      <c r="R32" s="184"/>
      <c r="S32" s="184"/>
      <c r="T32" s="175"/>
      <c r="U32" s="168"/>
      <c r="V32" s="271"/>
      <c r="W32" s="166"/>
    </row>
    <row r="33" spans="4:23">
      <c r="D33" s="223" t="s">
        <v>144</v>
      </c>
      <c r="E33" s="181">
        <f>K2+S2</f>
        <v>0.5</v>
      </c>
      <c r="F33" s="171">
        <v>30</v>
      </c>
      <c r="G33" s="171"/>
      <c r="H33" s="171"/>
      <c r="I33" s="171"/>
      <c r="J33" s="171"/>
      <c r="K33" s="171"/>
      <c r="L33" s="171"/>
      <c r="M33" s="168"/>
      <c r="N33" s="175"/>
      <c r="O33" s="174"/>
      <c r="P33" s="168"/>
      <c r="Q33" s="168"/>
      <c r="R33" s="184"/>
      <c r="S33" s="184"/>
      <c r="T33" s="175"/>
      <c r="U33" s="168"/>
      <c r="V33" s="271"/>
      <c r="W33" s="166"/>
    </row>
    <row r="34" spans="4:23">
      <c r="D34" s="2" t="s">
        <v>143</v>
      </c>
      <c r="E34" s="222">
        <f>Q2</f>
        <v>0</v>
      </c>
      <c r="F34" s="171">
        <v>10</v>
      </c>
      <c r="G34" s="171"/>
      <c r="H34" s="171"/>
      <c r="I34" s="171"/>
      <c r="J34" s="171"/>
      <c r="K34" s="171"/>
      <c r="L34" s="171"/>
      <c r="M34" s="166"/>
      <c r="N34" s="184"/>
      <c r="O34" s="184"/>
      <c r="P34" s="184"/>
      <c r="Q34" s="184"/>
      <c r="R34" s="184"/>
      <c r="S34" s="184"/>
      <c r="T34" s="184"/>
      <c r="U34" s="168"/>
      <c r="V34" s="271"/>
      <c r="W34" s="166"/>
    </row>
    <row r="35" spans="4:23">
      <c r="F35" s="171"/>
      <c r="G35" s="171"/>
      <c r="H35" s="171"/>
      <c r="I35" s="171"/>
      <c r="J35" s="171"/>
      <c r="K35" s="171"/>
      <c r="L35" s="171"/>
      <c r="M35" s="166"/>
      <c r="N35" s="184"/>
      <c r="O35" s="184"/>
      <c r="P35" s="184"/>
      <c r="Q35" s="184"/>
      <c r="R35" s="184"/>
      <c r="S35" s="184"/>
      <c r="T35" s="184"/>
      <c r="U35" s="184"/>
      <c r="V35" s="271"/>
      <c r="W35" s="166"/>
    </row>
    <row r="36" spans="4:23" ht="32.25" customHeight="1">
      <c r="F36" s="171"/>
      <c r="G36" s="171"/>
      <c r="H36" s="171"/>
      <c r="I36" s="171"/>
      <c r="J36" s="171"/>
      <c r="K36" s="171"/>
      <c r="L36" s="171"/>
      <c r="M36" s="166"/>
      <c r="N36" s="185"/>
      <c r="O36" s="185"/>
      <c r="P36" s="185"/>
      <c r="Q36" s="185"/>
      <c r="R36" s="185"/>
      <c r="S36" s="185"/>
      <c r="T36" s="197"/>
      <c r="U36" s="199"/>
      <c r="V36" s="197"/>
      <c r="W36" s="166"/>
    </row>
    <row r="37" spans="4:23">
      <c r="F37" s="171"/>
      <c r="G37" s="171"/>
      <c r="H37" s="171"/>
      <c r="I37" s="171"/>
      <c r="J37" s="171"/>
      <c r="K37" s="171"/>
      <c r="L37" s="171"/>
      <c r="M37" s="178"/>
      <c r="N37" s="175"/>
      <c r="O37" s="175"/>
      <c r="P37" s="183"/>
      <c r="Q37" s="178"/>
      <c r="R37" s="178"/>
      <c r="S37" s="178"/>
      <c r="T37" s="178"/>
      <c r="U37" s="178"/>
      <c r="V37" s="175"/>
      <c r="W37" s="166"/>
    </row>
    <row r="38" spans="4:23">
      <c r="F38" s="171"/>
      <c r="G38" s="171"/>
      <c r="H38" s="171"/>
      <c r="I38" s="171"/>
      <c r="J38" s="171"/>
      <c r="K38" s="171"/>
      <c r="L38" s="171"/>
      <c r="M38" s="178"/>
      <c r="N38" s="168"/>
      <c r="O38" s="168"/>
      <c r="P38" s="175"/>
      <c r="Q38" s="175"/>
      <c r="R38" s="175"/>
      <c r="S38" s="175"/>
      <c r="T38" s="175"/>
      <c r="U38" s="175"/>
      <c r="V38" s="271"/>
      <c r="W38" s="166"/>
    </row>
    <row r="39" spans="4:23">
      <c r="F39" s="171"/>
      <c r="G39" s="171"/>
      <c r="H39" s="171"/>
      <c r="I39" s="171"/>
      <c r="J39" s="171"/>
      <c r="K39" s="171"/>
      <c r="L39" s="171"/>
      <c r="M39" s="178"/>
      <c r="N39" s="168"/>
      <c r="O39" s="168"/>
      <c r="P39" s="168"/>
      <c r="Q39" s="168"/>
      <c r="R39" s="168"/>
      <c r="S39" s="168"/>
      <c r="T39" s="168"/>
      <c r="U39" s="168"/>
      <c r="V39" s="271"/>
      <c r="W39" s="166"/>
    </row>
    <row r="40" spans="4:23" ht="36" customHeight="1">
      <c r="F40" s="171"/>
      <c r="G40" s="173"/>
      <c r="H40" s="171"/>
      <c r="I40" s="171"/>
      <c r="J40" s="171"/>
      <c r="K40" s="171"/>
      <c r="L40" s="171"/>
      <c r="M40" s="168"/>
      <c r="N40" s="175"/>
      <c r="O40" s="174"/>
      <c r="P40" s="168"/>
      <c r="Q40" s="168"/>
      <c r="R40" s="184"/>
      <c r="S40" s="184"/>
      <c r="T40" s="175"/>
      <c r="U40" s="168"/>
      <c r="V40" s="271"/>
      <c r="W40" s="166"/>
    </row>
    <row r="41" spans="4:23" ht="39.75" customHeight="1">
      <c r="F41" s="171"/>
      <c r="G41" s="171"/>
      <c r="H41" s="171"/>
      <c r="I41" s="171"/>
      <c r="J41" s="171"/>
      <c r="K41" s="171"/>
      <c r="L41" s="171"/>
      <c r="M41" s="180"/>
      <c r="N41" s="175"/>
      <c r="O41" s="174"/>
      <c r="P41" s="168"/>
      <c r="Q41" s="168"/>
      <c r="R41" s="184"/>
      <c r="S41" s="184"/>
      <c r="T41" s="175"/>
      <c r="U41" s="168"/>
      <c r="V41" s="271"/>
      <c r="W41" s="180"/>
    </row>
    <row r="42" spans="4:23" ht="67.5" customHeight="1">
      <c r="F42" s="171"/>
      <c r="G42" s="171"/>
      <c r="H42" s="171"/>
      <c r="I42" s="171"/>
      <c r="J42" s="171"/>
      <c r="K42" s="171"/>
      <c r="L42" s="171"/>
      <c r="M42" s="168"/>
      <c r="N42" s="175"/>
      <c r="O42" s="174"/>
      <c r="P42" s="168"/>
      <c r="Q42" s="168"/>
      <c r="R42" s="184"/>
      <c r="S42" s="184"/>
      <c r="T42" s="175"/>
      <c r="U42" s="168"/>
      <c r="V42" s="271"/>
      <c r="W42" s="180"/>
    </row>
    <row r="43" spans="4:23">
      <c r="F43" s="171"/>
      <c r="G43" s="171"/>
      <c r="H43" s="171"/>
      <c r="I43" s="171"/>
      <c r="J43" s="171"/>
      <c r="K43" s="171"/>
      <c r="L43" s="171"/>
      <c r="M43" s="166"/>
      <c r="N43" s="175"/>
      <c r="O43" s="174"/>
      <c r="P43" s="168"/>
      <c r="Q43" s="168"/>
      <c r="R43" s="184"/>
      <c r="S43" s="184"/>
      <c r="T43" s="175"/>
      <c r="U43" s="168"/>
      <c r="V43" s="271"/>
      <c r="W43" s="166"/>
    </row>
    <row r="44" spans="4:23">
      <c r="F44" s="171"/>
      <c r="G44" s="171"/>
      <c r="H44" s="171"/>
      <c r="I44" s="171"/>
      <c r="J44" s="171"/>
      <c r="K44" s="171"/>
      <c r="L44" s="171"/>
      <c r="M44" s="166"/>
      <c r="N44" s="168"/>
      <c r="O44" s="168"/>
      <c r="P44" s="168"/>
      <c r="Q44" s="168"/>
      <c r="R44" s="168"/>
      <c r="S44" s="168"/>
      <c r="T44" s="168"/>
      <c r="U44" s="168"/>
      <c r="V44" s="271"/>
      <c r="W44" s="166"/>
    </row>
    <row r="45" spans="4:23">
      <c r="F45" s="171"/>
      <c r="G45" s="171"/>
      <c r="H45" s="171"/>
      <c r="I45" s="171"/>
      <c r="J45" s="171"/>
      <c r="K45" s="171"/>
      <c r="L45" s="171"/>
      <c r="M45" s="180"/>
      <c r="N45" s="200"/>
      <c r="O45" s="200"/>
      <c r="P45" s="200"/>
      <c r="Q45" s="200"/>
      <c r="R45" s="200"/>
      <c r="S45" s="200"/>
      <c r="T45" s="200"/>
      <c r="U45" s="200"/>
      <c r="V45" s="200"/>
      <c r="W45" s="180"/>
    </row>
    <row r="46" spans="4:23">
      <c r="F46" s="171"/>
      <c r="G46" s="171"/>
      <c r="H46" s="171"/>
      <c r="I46" s="171"/>
      <c r="J46" s="171"/>
      <c r="K46" s="171"/>
      <c r="L46" s="171"/>
      <c r="M46" s="180"/>
      <c r="N46" s="200"/>
      <c r="O46" s="200"/>
      <c r="P46" s="200"/>
      <c r="Q46" s="200"/>
      <c r="R46" s="200"/>
      <c r="S46" s="200"/>
      <c r="T46" s="200"/>
      <c r="U46" s="200"/>
      <c r="V46" s="200"/>
      <c r="W46" s="180"/>
    </row>
  </sheetData>
  <autoFilter ref="A1:W22" xr:uid="{0E82FAA7-8FC3-4FB2-94E3-2B0A5C935487}">
    <filterColumn colId="3" showButton="0"/>
    <filterColumn colId="4" showButton="0"/>
    <filterColumn colId="7" showButton="0"/>
    <filterColumn colId="8" showButton="0"/>
    <filterColumn colId="9" showButton="0"/>
    <filterColumn colId="12" showButton="0"/>
    <filterColumn colId="13" showButton="0"/>
    <filterColumn colId="16" showButton="0"/>
    <filterColumn colId="17" showButton="0"/>
    <filterColumn colId="18" showButton="0"/>
  </autoFilter>
  <mergeCells count="4">
    <mergeCell ref="D1:F1"/>
    <mergeCell ref="H1:K1"/>
    <mergeCell ref="M1:O1"/>
    <mergeCell ref="Q1:T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Grades</vt:lpstr>
      <vt:lpstr>Main</vt:lpstr>
      <vt:lpstr>Proy2</vt:lpstr>
      <vt:lpstr>DetProy2</vt:lpstr>
      <vt:lpstr>ABET</vt:lpstr>
      <vt:lpstr>Proy1</vt:lpstr>
      <vt:lpstr>DetProy1</vt:lpstr>
      <vt:lpstr>Parcial</vt:lpstr>
      <vt:lpstr>DetParcialABET</vt:lpstr>
      <vt:lpstr>HorarioSust1</vt:lpstr>
      <vt:lpstr>DetParcialResultados</vt:lpstr>
      <vt:lpstr>Rubrica Parcial</vt:lpstr>
      <vt:lpstr>Ensayos</vt:lpstr>
      <vt:lpstr>DetallesEnsayo</vt:lpstr>
      <vt:lpstr>DetEnsayAbet</vt:lpstr>
      <vt:lpstr>TareaPruebasUnitarias</vt:lpstr>
      <vt:lpstr>TareaDebugger</vt:lpstr>
      <vt:lpstr>TareaDiseñoProp</vt:lpstr>
      <vt:lpstr>DetDiseñoPruebasUnit</vt:lpstr>
      <vt:lpstr>DetDiseñoProp</vt:lpstr>
      <vt:lpstr>DetTareaDebugger</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2021-10-09T17:25:57Z</dcterms:created>
  <dcterms:modified xsi:type="dcterms:W3CDTF">2021-11-30T13:55:25Z</dcterms:modified>
</cp:coreProperties>
</file>