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15" documentId="8_{E7265199-6BBC-3941-BD38-E30D6B1CCC82}" xr6:coauthVersionLast="47" xr6:coauthVersionMax="47" xr10:uidLastSave="{2EC63986-5ADA-43F3-A956-B4D65988C3DF}"/>
  <bookViews>
    <workbookView xWindow="-22170" yWindow="585" windowWidth="21600" windowHeight="11295" tabRatio="692" firstSheet="1" activeTab="1" xr2:uid="{00000000-000D-0000-FFFF-FFFF00000000}"/>
  </bookViews>
  <sheets>
    <sheet name="CAPA" sheetId="1" state="hidden" r:id="rId1"/>
    <sheet name="PLANILHA" sheetId="2" r:id="rId2"/>
    <sheet name="Composição" sheetId="35" r:id="rId3"/>
    <sheet name="I-1" sheetId="3" state="hidden" r:id="rId4"/>
    <sheet name="I-2" sheetId="4" state="hidden" r:id="rId5"/>
    <sheet name="1.1" sheetId="9" state="hidden" r:id="rId6"/>
    <sheet name="1.2" sheetId="10" state="hidden" r:id="rId7"/>
    <sheet name="1.3" sheetId="11" state="hidden" r:id="rId8"/>
    <sheet name="1.4" sheetId="32" state="hidden" r:id="rId9"/>
    <sheet name="1.5" sheetId="13" state="hidden" r:id="rId10"/>
    <sheet name="1.6" sheetId="14" state="hidden" r:id="rId11"/>
    <sheet name="2.1" sheetId="16" state="hidden" r:id="rId12"/>
    <sheet name="2.2" sheetId="17" state="hidden" r:id="rId13"/>
    <sheet name="2.3" sheetId="19" state="hidden" r:id="rId14"/>
    <sheet name="2.4" sheetId="20" state="hidden" r:id="rId15"/>
    <sheet name="3.1" sheetId="21" state="hidden" r:id="rId16"/>
    <sheet name="3.2" sheetId="22" state="hidden" r:id="rId17"/>
    <sheet name="3.3" sheetId="33" state="hidden" r:id="rId18"/>
    <sheet name="3.4" sheetId="26" state="hidden" r:id="rId19"/>
    <sheet name="BDI" sheetId="5" state="hidden" r:id="rId20"/>
    <sheet name="Enc_Sociais" sheetId="6" state="hidden" r:id="rId21"/>
    <sheet name="cronograma" sheetId="8" state="hidden" r:id="rId2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 i="2" l="1"/>
  <c r="F60" i="2" s="1"/>
  <c r="E35" i="2"/>
  <c r="F39" i="2"/>
  <c r="E39" i="2"/>
  <c r="F170" i="35"/>
  <c r="F158" i="35"/>
  <c r="F159" i="35"/>
  <c r="F160" i="35"/>
  <c r="F161" i="35"/>
  <c r="F162" i="35"/>
  <c r="F163" i="35"/>
  <c r="F164" i="35"/>
  <c r="F165" i="35"/>
  <c r="F166" i="35"/>
  <c r="F167" i="35"/>
  <c r="F168" i="35"/>
  <c r="F169" i="35"/>
  <c r="F157" i="35"/>
  <c r="E37" i="2"/>
  <c r="F37" i="2"/>
  <c r="F54" i="2"/>
  <c r="F155" i="35"/>
  <c r="F143" i="35"/>
  <c r="F144" i="35"/>
  <c r="F145" i="35"/>
  <c r="F146" i="35"/>
  <c r="F147" i="35"/>
  <c r="F148" i="35"/>
  <c r="F149" i="35"/>
  <c r="F150" i="35"/>
  <c r="F151" i="35"/>
  <c r="F152" i="35"/>
  <c r="F153" i="35"/>
  <c r="F154" i="35"/>
  <c r="F142" i="35"/>
  <c r="F132" i="35"/>
  <c r="F133" i="35"/>
  <c r="F134" i="35"/>
  <c r="F135" i="35"/>
  <c r="F136" i="35"/>
  <c r="F137" i="35"/>
  <c r="F138" i="35"/>
  <c r="F139" i="35"/>
  <c r="F131" i="35"/>
  <c r="F51" i="2"/>
  <c r="F47" i="2"/>
  <c r="F122" i="35"/>
  <c r="F123" i="35"/>
  <c r="F124" i="35"/>
  <c r="F125" i="35"/>
  <c r="F126" i="35"/>
  <c r="F127" i="35"/>
  <c r="F128" i="35"/>
  <c r="F121" i="35"/>
  <c r="F43" i="2"/>
  <c r="F109" i="35"/>
  <c r="F110" i="35"/>
  <c r="F111" i="35"/>
  <c r="F112" i="35"/>
  <c r="F113" i="35"/>
  <c r="F114" i="35"/>
  <c r="F115" i="35"/>
  <c r="F116" i="35"/>
  <c r="F117" i="35"/>
  <c r="F118" i="35"/>
  <c r="F108" i="35"/>
  <c r="F35" i="2"/>
  <c r="F94" i="35"/>
  <c r="F95" i="35"/>
  <c r="F96" i="35"/>
  <c r="F97" i="35"/>
  <c r="F98" i="35"/>
  <c r="F99" i="35"/>
  <c r="F100" i="35"/>
  <c r="F101" i="35"/>
  <c r="F102" i="35"/>
  <c r="F103" i="35"/>
  <c r="F104" i="35"/>
  <c r="F105" i="35"/>
  <c r="F93" i="35"/>
  <c r="F31" i="2"/>
  <c r="F83" i="35"/>
  <c r="F84" i="35"/>
  <c r="F85" i="35"/>
  <c r="F86" i="35"/>
  <c r="F87" i="35"/>
  <c r="F88" i="35"/>
  <c r="F89" i="35"/>
  <c r="F90" i="35"/>
  <c r="F82" i="35"/>
  <c r="F29" i="2"/>
  <c r="F68" i="35"/>
  <c r="F69" i="35"/>
  <c r="F70" i="35"/>
  <c r="F71" i="35"/>
  <c r="F72" i="35"/>
  <c r="F73" i="35"/>
  <c r="F74" i="35"/>
  <c r="F75" i="35"/>
  <c r="F76" i="35"/>
  <c r="F77" i="35"/>
  <c r="F78" i="35"/>
  <c r="F79" i="35"/>
  <c r="F67" i="35"/>
  <c r="F27" i="2"/>
  <c r="F58" i="35"/>
  <c r="F59" i="35"/>
  <c r="F60" i="35"/>
  <c r="F61" i="35"/>
  <c r="F62" i="35"/>
  <c r="F63" i="35"/>
  <c r="F64" i="35"/>
  <c r="F57" i="35"/>
  <c r="F25" i="2"/>
  <c r="F41" i="35"/>
  <c r="F42" i="35"/>
  <c r="F43" i="35"/>
  <c r="F44" i="35"/>
  <c r="F45" i="35"/>
  <c r="F46" i="35"/>
  <c r="F47" i="35"/>
  <c r="F48" i="35"/>
  <c r="F49" i="35"/>
  <c r="F50" i="35"/>
  <c r="F51" i="35"/>
  <c r="F52" i="35"/>
  <c r="F53" i="35"/>
  <c r="F54" i="35"/>
  <c r="F40" i="35"/>
  <c r="F27" i="35"/>
  <c r="F28" i="35"/>
  <c r="F29" i="35"/>
  <c r="F30" i="35"/>
  <c r="F31" i="35"/>
  <c r="F32" i="35"/>
  <c r="F33" i="35"/>
  <c r="F34" i="35"/>
  <c r="F35" i="35"/>
  <c r="F36" i="35"/>
  <c r="F37" i="35"/>
  <c r="F26" i="35"/>
  <c r="F17" i="2"/>
  <c r="F15" i="35"/>
  <c r="F16" i="35"/>
  <c r="F17" i="35"/>
  <c r="F18" i="35"/>
  <c r="F19" i="35"/>
  <c r="F20" i="35"/>
  <c r="F21" i="35"/>
  <c r="F22" i="35"/>
  <c r="F14" i="35"/>
  <c r="F4" i="35"/>
  <c r="F5" i="35"/>
  <c r="F6" i="35"/>
  <c r="F7" i="35"/>
  <c r="F8" i="35"/>
  <c r="F9" i="35"/>
  <c r="F10" i="35"/>
  <c r="F3" i="35"/>
  <c r="F13" i="2"/>
  <c r="F140" i="35"/>
  <c r="F55" i="35"/>
  <c r="F65" i="35"/>
  <c r="F106" i="35"/>
  <c r="F23" i="35"/>
  <c r="F80" i="35"/>
  <c r="F119" i="35"/>
  <c r="F129" i="35"/>
  <c r="F91" i="35"/>
  <c r="F38" i="35"/>
  <c r="F11" i="35"/>
  <c r="F21" i="2"/>
  <c r="F57" i="2"/>
  <c r="C2" i="8"/>
  <c r="B16" i="22"/>
  <c r="G10" i="21"/>
  <c r="B16" i="32"/>
  <c r="B16" i="11"/>
  <c r="B16" i="10"/>
  <c r="B16" i="9"/>
  <c r="G14" i="13"/>
  <c r="G10" i="13"/>
  <c r="B16" i="13"/>
  <c r="G14" i="14"/>
  <c r="G10" i="14"/>
  <c r="B16" i="14"/>
  <c r="A11" i="14"/>
  <c r="A11" i="13"/>
  <c r="G14" i="11"/>
  <c r="G14" i="32"/>
  <c r="G10" i="32"/>
  <c r="H64" i="14"/>
  <c r="H53" i="14"/>
  <c r="H49" i="14"/>
  <c r="H48" i="14"/>
  <c r="H47" i="14"/>
  <c r="H46" i="14"/>
  <c r="H41" i="14"/>
  <c r="H57" i="14"/>
  <c r="H27" i="14"/>
  <c r="H35" i="14"/>
  <c r="H23" i="14"/>
  <c r="H53" i="13"/>
  <c r="H44" i="13"/>
  <c r="H43" i="13"/>
  <c r="H41" i="13"/>
  <c r="H46" i="13"/>
  <c r="H29" i="13"/>
  <c r="H28" i="13"/>
  <c r="H23" i="13"/>
  <c r="A11" i="32"/>
  <c r="H67" i="32"/>
  <c r="H57" i="32"/>
  <c r="H56" i="32"/>
  <c r="H55" i="32"/>
  <c r="H53" i="32"/>
  <c r="H51" i="32"/>
  <c r="H49" i="32"/>
  <c r="H47" i="32"/>
  <c r="H46" i="32"/>
  <c r="H44" i="32"/>
  <c r="H42" i="32"/>
  <c r="H41" i="32"/>
  <c r="H28" i="32"/>
  <c r="H27" i="32"/>
  <c r="H35" i="32"/>
  <c r="H36" i="32"/>
  <c r="H37" i="32"/>
  <c r="H23" i="32"/>
  <c r="G10" i="11"/>
  <c r="A11" i="11"/>
  <c r="H66" i="11"/>
  <c r="H57" i="11"/>
  <c r="H55" i="11"/>
  <c r="H53" i="11"/>
  <c r="H51" i="11"/>
  <c r="H50" i="11"/>
  <c r="H48" i="11"/>
  <c r="H47" i="11"/>
  <c r="H46" i="11"/>
  <c r="H45" i="11"/>
  <c r="H43" i="11"/>
  <c r="H41" i="11"/>
  <c r="H29" i="11"/>
  <c r="H28" i="11"/>
  <c r="H27" i="11"/>
  <c r="H26" i="11"/>
  <c r="H23" i="11"/>
  <c r="G14" i="10"/>
  <c r="G10" i="10"/>
  <c r="A11" i="10"/>
  <c r="G14" i="9"/>
  <c r="G10" i="9"/>
  <c r="A11" i="9"/>
  <c r="H46" i="20"/>
  <c r="H49" i="20"/>
  <c r="H41" i="19"/>
  <c r="H43" i="19"/>
  <c r="H30" i="19"/>
  <c r="G14" i="19"/>
  <c r="G11" i="19"/>
  <c r="A11" i="19"/>
  <c r="H30" i="17"/>
  <c r="H29" i="17"/>
  <c r="H38" i="17"/>
  <c r="G14" i="20"/>
  <c r="G10" i="20"/>
  <c r="A11" i="20"/>
  <c r="G11" i="17"/>
  <c r="A11" i="17"/>
  <c r="G16" i="4"/>
  <c r="G11" i="3"/>
  <c r="G11" i="11"/>
  <c r="A11" i="3"/>
  <c r="G11" i="16"/>
  <c r="A11" i="16"/>
  <c r="H20" i="26"/>
  <c r="H19" i="26"/>
  <c r="H29" i="26"/>
  <c r="G11" i="26"/>
  <c r="A11" i="26"/>
  <c r="G11" i="33"/>
  <c r="A11" i="33"/>
  <c r="H46" i="33"/>
  <c r="H50" i="33"/>
  <c r="B16" i="33"/>
  <c r="H48" i="21"/>
  <c r="H47" i="21"/>
  <c r="H46" i="21"/>
  <c r="H52" i="21"/>
  <c r="A11" i="21"/>
  <c r="A11" i="22"/>
  <c r="G11" i="22"/>
  <c r="H57" i="33"/>
  <c r="H41" i="33"/>
  <c r="H29" i="33"/>
  <c r="B16" i="26"/>
  <c r="H28" i="26"/>
  <c r="H27" i="26"/>
  <c r="H46" i="22"/>
  <c r="H52" i="22"/>
  <c r="H60" i="21"/>
  <c r="B16" i="21"/>
  <c r="H40" i="20"/>
  <c r="H42" i="20"/>
  <c r="H27" i="20"/>
  <c r="B16" i="20"/>
  <c r="H29" i="19"/>
  <c r="H28" i="19"/>
  <c r="H36" i="19"/>
  <c r="B16" i="19"/>
  <c r="H58" i="16"/>
  <c r="B16" i="17"/>
  <c r="H35" i="16"/>
  <c r="H34" i="16"/>
  <c r="H42" i="16"/>
  <c r="B16" i="16"/>
  <c r="H46" i="26"/>
  <c r="H39" i="26"/>
  <c r="H59" i="22"/>
  <c r="H50" i="19"/>
  <c r="H37" i="10"/>
  <c r="H44" i="10"/>
  <c r="H39" i="9"/>
  <c r="H41" i="9"/>
  <c r="H28" i="4"/>
  <c r="H24" i="4"/>
  <c r="H30" i="4"/>
  <c r="H33" i="4"/>
  <c r="H34" i="4"/>
  <c r="H29" i="3"/>
  <c r="H24" i="3"/>
  <c r="H52" i="17"/>
  <c r="H45" i="17"/>
  <c r="H51" i="10"/>
  <c r="H31" i="10"/>
  <c r="H23" i="10"/>
  <c r="H48" i="9"/>
  <c r="H34" i="9"/>
  <c r="H23" i="9"/>
  <c r="H36" i="4"/>
  <c r="H35" i="4"/>
  <c r="F53" i="4"/>
  <c r="H53" i="4"/>
  <c r="H56" i="4"/>
  <c r="F53" i="3"/>
  <c r="H53" i="3"/>
  <c r="H56" i="3"/>
  <c r="H37" i="3"/>
  <c r="H36" i="3"/>
  <c r="H35" i="3"/>
  <c r="H34" i="3"/>
  <c r="B15" i="8"/>
  <c r="B13" i="8"/>
  <c r="B11" i="8"/>
  <c r="H49" i="3"/>
  <c r="C41" i="6"/>
  <c r="C33" i="6"/>
  <c r="C27" i="6"/>
  <c r="C15" i="6"/>
  <c r="C36" i="6"/>
  <c r="C37" i="6"/>
  <c r="C43" i="6"/>
  <c r="C26" i="5"/>
  <c r="C19" i="5"/>
  <c r="C10" i="5"/>
  <c r="C34" i="5"/>
  <c r="H49" i="4"/>
  <c r="H41" i="22"/>
  <c r="H41" i="21"/>
  <c r="H29" i="21"/>
  <c r="H24" i="19"/>
  <c r="H26" i="17"/>
  <c r="H51" i="16"/>
  <c r="H30" i="16"/>
  <c r="H29" i="22"/>
  <c r="H35" i="20"/>
  <c r="H32" i="26"/>
  <c r="H23" i="26"/>
  <c r="C11" i="8"/>
  <c r="G11" i="21"/>
  <c r="G11" i="13"/>
  <c r="G11" i="9"/>
  <c r="G11" i="14"/>
  <c r="G11" i="10"/>
  <c r="G11" i="32"/>
  <c r="H42" i="3"/>
  <c r="H31" i="3"/>
  <c r="H42" i="4"/>
  <c r="G11" i="4"/>
  <c r="G11" i="20"/>
  <c r="H35" i="11"/>
  <c r="H36" i="11"/>
  <c r="H37" i="11"/>
  <c r="H59" i="11"/>
  <c r="H60" i="32"/>
  <c r="H35" i="13"/>
  <c r="C15" i="8"/>
  <c r="G16" i="8"/>
  <c r="C13" i="8"/>
  <c r="E14" i="8"/>
  <c r="E12" i="8"/>
  <c r="D12" i="8"/>
  <c r="H36" i="13"/>
  <c r="H37" i="13"/>
  <c r="H54" i="13"/>
  <c r="H68" i="32"/>
  <c r="D36" i="20"/>
  <c r="H36" i="20"/>
  <c r="H37" i="20"/>
  <c r="H50" i="20"/>
  <c r="D43" i="16"/>
  <c r="H43" i="16"/>
  <c r="H44" i="16"/>
  <c r="H59" i="16"/>
  <c r="D42" i="33"/>
  <c r="H42" i="33"/>
  <c r="H43" i="33"/>
  <c r="H58" i="33"/>
  <c r="D43" i="4"/>
  <c r="H43" i="4"/>
  <c r="H44" i="4"/>
  <c r="H57" i="4"/>
  <c r="D39" i="17"/>
  <c r="H39" i="17"/>
  <c r="H40" i="17"/>
  <c r="H53" i="17"/>
  <c r="D42" i="21"/>
  <c r="H42" i="21"/>
  <c r="H43" i="21"/>
  <c r="H61" i="21"/>
  <c r="D42" i="22"/>
  <c r="H42" i="22"/>
  <c r="H43" i="22"/>
  <c r="H60" i="22"/>
  <c r="D33" i="26"/>
  <c r="H33" i="26"/>
  <c r="H34" i="26"/>
  <c r="H47" i="26"/>
  <c r="D32" i="10"/>
  <c r="H32" i="10"/>
  <c r="H33" i="10"/>
  <c r="H52" i="10"/>
  <c r="D35" i="9"/>
  <c r="H35" i="9"/>
  <c r="H36" i="9"/>
  <c r="H49" i="9"/>
  <c r="D37" i="19"/>
  <c r="H37" i="19"/>
  <c r="H38" i="19"/>
  <c r="H51" i="19"/>
  <c r="D43" i="3"/>
  <c r="H43" i="3"/>
  <c r="H44" i="3"/>
  <c r="H57" i="3"/>
  <c r="H36" i="14"/>
  <c r="H37" i="14"/>
  <c r="H65" i="14"/>
  <c r="H67" i="11"/>
  <c r="F16" i="8"/>
  <c r="E21" i="8"/>
  <c r="F14" i="8"/>
  <c r="F21" i="8"/>
  <c r="E23" i="8"/>
  <c r="H48" i="26"/>
  <c r="H49" i="26"/>
  <c r="H68" i="11"/>
  <c r="H69" i="11"/>
  <c r="H58" i="3"/>
  <c r="H59" i="3"/>
  <c r="H50" i="9"/>
  <c r="H51" i="9"/>
  <c r="H60" i="16"/>
  <c r="H61" i="16"/>
  <c r="H51" i="20"/>
  <c r="H52" i="20"/>
  <c r="H55" i="13"/>
  <c r="H56" i="13"/>
  <c r="H58" i="4"/>
  <c r="H59" i="4"/>
  <c r="H66" i="14"/>
  <c r="H67" i="14"/>
  <c r="H53" i="10"/>
  <c r="H54" i="10"/>
  <c r="H54" i="17"/>
  <c r="H55" i="17"/>
  <c r="H69" i="32"/>
  <c r="H70" i="32"/>
  <c r="H62" i="21"/>
  <c r="H63" i="21"/>
  <c r="C9" i="8"/>
  <c r="H61" i="22"/>
  <c r="H62" i="22"/>
  <c r="H52" i="19"/>
  <c r="H53" i="19"/>
  <c r="H59" i="33"/>
  <c r="H60" i="33"/>
  <c r="F23" i="8"/>
  <c r="G10" i="8"/>
  <c r="D10" i="8"/>
  <c r="C17" i="8"/>
  <c r="G21" i="8"/>
  <c r="G23" i="8"/>
  <c r="G20" i="8"/>
  <c r="F20" i="8"/>
  <c r="E20" i="8"/>
  <c r="D23" i="8"/>
  <c r="D20" i="8"/>
  <c r="D21" i="8"/>
  <c r="D22" i="8"/>
  <c r="E22" i="8"/>
  <c r="F22" i="8"/>
  <c r="G22" i="8"/>
  <c r="E24" i="8"/>
  <c r="F24" i="8"/>
  <c r="D24" i="8"/>
  <c r="C21" i="8" l="1"/>
  <c r="G24" i="8" s="1"/>
  <c r="F8" i="1"/>
</calcChain>
</file>

<file path=xl/sharedStrings.xml><?xml version="1.0" encoding="utf-8"?>
<sst xmlns="http://schemas.openxmlformats.org/spreadsheetml/2006/main" count="1714" uniqueCount="519">
  <si>
    <t>SUPERINTENDENCIA DO AEROPORTO DE VITORIA - SBVT</t>
  </si>
  <si>
    <t xml:space="preserve">GERENCIA DE MANUTENÇÃO - VTMN </t>
  </si>
  <si>
    <t>COORDENAÇÃO DE MANUTENÇÃO DE SISTEMAS OPERACIONAIS E SEGURANÇA - VTMN-2</t>
  </si>
  <si>
    <r>
      <t>OBJETO:</t>
    </r>
    <r>
      <rPr>
        <sz val="12"/>
        <rFont val="Times New Roman"/>
        <family val="1"/>
      </rPr>
      <t xml:space="preserve">   </t>
    </r>
  </si>
  <si>
    <t>CONSTRUÇÃO DE CALÇADA CIDADÃ NA VIA DE ACESSO DA ÁREA SUL DO AEROPORTO EURICO DE AGUIAR SALLES - VITÓRIA/ES</t>
  </si>
  <si>
    <t>REGIONAL</t>
  </si>
  <si>
    <t>SÍTIO</t>
  </si>
  <si>
    <t>PREÇO BASE</t>
  </si>
  <si>
    <t>Nº ORÇAMENTO</t>
  </si>
  <si>
    <t>ESTIMATIVA DE CUSTO R$</t>
  </si>
  <si>
    <t>SRSE</t>
  </si>
  <si>
    <t>VT</t>
  </si>
  <si>
    <t>VT.01/202.91/40319.00</t>
  </si>
  <si>
    <t>DOCUMENTOS DE REFERÊNCIA</t>
  </si>
  <si>
    <t>RESPONSÁVEL</t>
  </si>
  <si>
    <t>VT.01/202.01/40318.00</t>
  </si>
  <si>
    <t>LUIS FERNANDO DIAS</t>
  </si>
  <si>
    <t xml:space="preserve">  REVISÕES:</t>
  </si>
  <si>
    <t>Nº</t>
  </si>
  <si>
    <t>REVISÃO</t>
  </si>
  <si>
    <t>DATA</t>
  </si>
  <si>
    <t>OBSERVAÇÃO:</t>
  </si>
  <si>
    <r>
      <t>ELABORADO POR:</t>
    </r>
    <r>
      <rPr>
        <sz val="10"/>
        <rFont val="Times New Roman"/>
        <family val="1"/>
      </rPr>
      <t xml:space="preserve"> LUIS FERNANDO DIAS - CREA/RJ: 1985100024</t>
    </r>
  </si>
  <si>
    <t>VALIDADO POR:</t>
  </si>
  <si>
    <t>APROVADO POR:</t>
  </si>
  <si>
    <t>MINISTÉRIO DA GESTÃO E DA INOVAÇÃO EM SERVIÇOS PÚBLICOS</t>
  </si>
  <si>
    <t>Superintendência Regional de Administração do Espírito Santo</t>
  </si>
  <si>
    <t>SRA/ES</t>
  </si>
  <si>
    <t>REV.</t>
  </si>
  <si>
    <t>TÍTULO:</t>
  </si>
  <si>
    <t>PLANILHA DE SERVIÇOS E OBRAS</t>
  </si>
  <si>
    <t>ITENS</t>
  </si>
  <si>
    <t>SERVIÇOS</t>
  </si>
  <si>
    <t>UNID.</t>
  </si>
  <si>
    <t>QUANT.</t>
  </si>
  <si>
    <t>P.UNIT.</t>
  </si>
  <si>
    <t>P.TOTAL</t>
  </si>
  <si>
    <t>m</t>
  </si>
  <si>
    <t>un</t>
  </si>
  <si>
    <t>kg</t>
  </si>
  <si>
    <t>SUBTOTAL</t>
  </si>
  <si>
    <t xml:space="preserve"> </t>
  </si>
  <si>
    <t>TOTAL</t>
  </si>
  <si>
    <t>OBSERVAÇÕES GERAIS:</t>
  </si>
  <si>
    <t>b) A contratada deverá apresentar à contratante cronograma de execução dos serviços adequado à disponibilidade de horários e que não comprometa as funcionalidades do prédio;</t>
  </si>
  <si>
    <t>c) Não será permitido a Contratada uma terceirização de serviços;</t>
  </si>
  <si>
    <t>f) A Contratada deverá apresentar uma programação de execução da obra.</t>
  </si>
  <si>
    <t>g) A PROPONENTE deverá prever em seu orçamento, todas as despesas diretas e indiretas, assim como todos os possíveis custos eventuais que possam surgir, para a perfeita execução e conclusão dos serviços listados.</t>
  </si>
  <si>
    <t>h)  A CONTRATANTE não aceitará quaisquer reclamações nem arcará com quaisquer ônus oriundos da falta de conhecimento  ou de previsão orçamentária por parte da CONTRATADA para execução dos serviços.</t>
  </si>
  <si>
    <t>j) A CONTRATADA deve empregar nos serviços somente materiais de primeira qualidade e fazer  todos os acabamentos nos padrões de qualidade normatizados pela ABNT;</t>
  </si>
  <si>
    <t>k) A CONTRATA deve incluir em seus preços todos os custos tais como: materiais; mão-de-obra; transportes; cargas e descargas; bem como todos os elementos que garantam a execução da obra dentro das exigências das normas, especificações e detalhes, incluídos, também, todos os encargos previdenciários e sociais, seguros, tributos, lucros, remunerações e quaisquer outros encargos que incidam sobre os serviços a serem realizados.</t>
  </si>
  <si>
    <t>COMPOSIÇÃO ANALÍTICA DE PREÇOS</t>
  </si>
  <si>
    <t>Data Base</t>
  </si>
  <si>
    <t>Órgão: Infraero - Empresa Brasileira de Infraestrutura Aeroportuária</t>
  </si>
  <si>
    <t xml:space="preserve">Local: Aeroporto de Vitória - SBVT </t>
  </si>
  <si>
    <t>SINAPI - FEV 2014</t>
  </si>
  <si>
    <t>GERÊNCIA DE MANUTENÇÃO - VTMN</t>
  </si>
  <si>
    <t>CÓDIGO: I-1</t>
  </si>
  <si>
    <t>Serviço: MOBILIZAÇÃO DE PESSOAL, MÁQUINAS E EQUIPAMENTOS</t>
  </si>
  <si>
    <t>Unidade      un</t>
  </si>
  <si>
    <t>EQUIPAMENTO</t>
  </si>
  <si>
    <t>Unid.</t>
  </si>
  <si>
    <t>QUANT</t>
  </si>
  <si>
    <t>UTILIZAÇÃO</t>
  </si>
  <si>
    <t>CUSTO OPERACIONAL</t>
  </si>
  <si>
    <t>CUSTO HORÁRIO</t>
  </si>
  <si>
    <t>PROD</t>
  </si>
  <si>
    <t>IMPROD</t>
  </si>
  <si>
    <t xml:space="preserve">41546 Mobilização e desmobilização de caminhão basculante (máximo) </t>
  </si>
  <si>
    <t>H</t>
  </si>
  <si>
    <t>41544 Mobilização e desmobilização de equipamentos com carreta prancha (máximo)</t>
  </si>
  <si>
    <t>(A) TOTAL</t>
  </si>
  <si>
    <t>MÃO DE OBRA</t>
  </si>
  <si>
    <t>SINAPI</t>
  </si>
  <si>
    <t>UNID</t>
  </si>
  <si>
    <t>QUANTIDADE</t>
  </si>
  <si>
    <t>SALÁRIO BASE</t>
  </si>
  <si>
    <t>ENGENHEIRO CHEFE/SENIOR DE OBRA</t>
  </si>
  <si>
    <t xml:space="preserve">H </t>
  </si>
  <si>
    <t>ENCARREGADO GERAL</t>
  </si>
  <si>
    <t>TÉCNICO DE EDIFICAÇÕES</t>
  </si>
  <si>
    <t>MOTORISTA DE VEÍCULO LEVE</t>
  </si>
  <si>
    <t>(B1) TOTAL</t>
  </si>
  <si>
    <t>(B2)ENCARGOS SOCIAIS</t>
  </si>
  <si>
    <t>(B) TOTAL MDO (B1+B2)</t>
  </si>
  <si>
    <t>MATERIAIS</t>
  </si>
  <si>
    <t>CUSTO UNITÁRIO</t>
  </si>
  <si>
    <t>CUSTO TOTAL</t>
  </si>
  <si>
    <t/>
  </si>
  <si>
    <t>(C) TOTAL</t>
  </si>
  <si>
    <t>TRANSPORTE</t>
  </si>
  <si>
    <t>DTM</t>
  </si>
  <si>
    <t>UNIDADE</t>
  </si>
  <si>
    <t>Transporte local c/ carroceria 15 t rodov. pav.</t>
  </si>
  <si>
    <t>tkm</t>
  </si>
  <si>
    <t>1 A 00 002 40</t>
  </si>
  <si>
    <t>(D)TOTAL</t>
  </si>
  <si>
    <t>PREÇO UNITÁRIO TOTAL (A) + (B) + (C) + (D)</t>
  </si>
  <si>
    <t>R$</t>
  </si>
  <si>
    <t>BONIFICAÇÃO</t>
  </si>
  <si>
    <t>CUSTO UNITÁRIO TOTAL</t>
  </si>
  <si>
    <t>Engenheiro Civil - LUÍS FERNANDO DIAS - Responsável Técnico - CREA-RJ 1985100024</t>
  </si>
  <si>
    <t>Observações: O preço unitário total, inclui todos os custos diretos e indiretos. Os custos dos equipamentos são referência SINAPI-ES, Fevereiro/2014.</t>
  </si>
  <si>
    <t>RECUPERAÇÃO DE PAVIMENTO ASFÁLTICO DA FAIXA DE ROLAGEM DE AERONAVES ENTRE AS TAXIWAYS ALFA E BRAVA DO AEROPORTO EURICO DE AGUIAR SALLES - SBVT</t>
  </si>
  <si>
    <r>
      <t>CÓDIGO: I-</t>
    </r>
    <r>
      <rPr>
        <b/>
        <sz val="10"/>
        <rFont val="Arial"/>
        <family val="2"/>
      </rPr>
      <t>2</t>
    </r>
  </si>
  <si>
    <t>Serviço:DESMOBILIZAÇÃO DE MÁQUINAS, PESSOAL E EQUIPAMENTOS</t>
  </si>
  <si>
    <t>CÓDIGO: Item 1.1</t>
  </si>
  <si>
    <t>Unidade: un x mês</t>
  </si>
  <si>
    <t>sinapi</t>
  </si>
  <si>
    <t>Aluguel de container para almoxarifado</t>
  </si>
  <si>
    <t>un x mês</t>
  </si>
  <si>
    <t>Observações: O preço unitário total, inclui todos os custos diretos e indiretos</t>
  </si>
  <si>
    <t>CÓDIGO: Item 1.2</t>
  </si>
  <si>
    <t>Unidade unXmes</t>
  </si>
  <si>
    <t>CONTAINER 2,30 X 4,30 M PARA SANITARIO COM 3 BACIAS, 4 CHUVEIROS, 1 LAVATÓRIO E 1 MICTÓRIO</t>
  </si>
  <si>
    <t>Mês</t>
  </si>
  <si>
    <t xml:space="preserve">CÓDIGO: Item 1.3 </t>
  </si>
  <si>
    <t>Unidade un</t>
  </si>
  <si>
    <t>4750 PEDREIRO</t>
  </si>
  <si>
    <t>h</t>
  </si>
  <si>
    <t>1213 CARPINTEIRO DE FORMAS</t>
  </si>
  <si>
    <t>2696 ENCANADOR OU BOMBEIRO HIDRAULICO</t>
  </si>
  <si>
    <t>6111 SERVENTE</t>
  </si>
  <si>
    <t>9868 TUBO PVC SOLDAVEL EB-892 P/AGUA FRIA PREDIAL DN 25MM</t>
  </si>
  <si>
    <t>1357 CHAPA MADEIRA COMPENSADA RESINADA 2,2 X 1,1M (12MM) P/ FORMA CONCRETO</t>
  </si>
  <si>
    <t>m²</t>
  </si>
  <si>
    <t>4448 PEÇA DE MADEIRA 3A./4A QUALIDADE 7,5 X 12,50 CM (3X5") NÃO APARELHADA</t>
  </si>
  <si>
    <t>5066 PREGO DE ACO 12 X 12</t>
  </si>
  <si>
    <t>5075 PREGO DE ACO 18 X 30</t>
  </si>
  <si>
    <t>7266 TIJOLO CERAMICO FURADO 10 X 20 X 20CM</t>
  </si>
  <si>
    <t>6016 REGISTRO GAVETA 3/4" BRUTO LATAO REF 1502-B</t>
  </si>
  <si>
    <t>11868 CAIXA D'AGUA FIBRA DE VIDRO 1000L</t>
  </si>
  <si>
    <t>9836 TUBO PVC SERIE NORMAL - ESGOTO PREDIAL DN 100MM - NBR 5688</t>
  </si>
  <si>
    <t>1965 CURVA PVC LONGA 45G P/ ESG PREDIAL DN 100MM</t>
  </si>
  <si>
    <t>4884 ARGAMASSA DE CIMENTO E AREIA MEDIA NÃO PENEIRADA, NO TRACO 1:3 PREPARO MANUAL.</t>
  </si>
  <si>
    <t>m³</t>
  </si>
  <si>
    <t xml:space="preserve">CÓDIGO: Item 1.4 </t>
  </si>
  <si>
    <t>2436 ELETRICISTA OU OFICIAL ELETRICISTA</t>
  </si>
  <si>
    <t>6111 AJUDANTE DE ELETRICISTA</t>
  </si>
  <si>
    <t>2682 ELETRODUTO DE PVC ROSCÁVEL DE 2 1/2" (63 MM), SEM LUVA</t>
  </si>
  <si>
    <t>2373 DISJUNTOR TERMOMAGNETICO TRIPOLAR 100A</t>
  </si>
  <si>
    <t>862 CABO DE COBRE NU 10MM² MEIO DURO</t>
  </si>
  <si>
    <t>2673 ELETRODUTO DE PVC ROSCÁVEL DE 1/2" (12,7 MM), SEM LUVA</t>
  </si>
  <si>
    <t>1875 CURVA PVC 90G P/ ELETRODUTO ROSCAVEL 1 1/2"</t>
  </si>
  <si>
    <t>20009 DISJUNTOR MONOFASICO 15A, 2KA (220V)</t>
  </si>
  <si>
    <t>12056 ELETRODUTO METALICO FLEXIVEL TIPO CONDUITE D = 1 1/2"</t>
  </si>
  <si>
    <t>20207 PECA DE MADEIRA (MASSARANDUBA) APARELHADA 1 1/2 X 3" (4 X 7, 5CM)</t>
  </si>
  <si>
    <t>444 PINO RETO P/ ISOLADOR 15KV DIMENSOES 16 X 19 X 290MM</t>
  </si>
  <si>
    <t>3406 ISOLADOR DE PORCELANA, TIPO PINO, DE 15 KV</t>
  </si>
  <si>
    <t>0392 ABRACADEIRA TIPO D 1/2" C/ PARAFUSO"</t>
  </si>
  <si>
    <t xml:space="preserve">CÓDIGO: Item 1.5 </t>
  </si>
  <si>
    <t>Unidade m²</t>
  </si>
  <si>
    <t>6117 AJUDANTE DE CARPINTEIRO</t>
  </si>
  <si>
    <t>5069 PREGO DE ACO 17 X 27</t>
  </si>
  <si>
    <t>4435 PECA DE MADEIRA ( PINHO) 1A QUALIDADE 3,75 X 22,5CM NAO APARELHADA</t>
  </si>
  <si>
    <t>4813 PLACA DE OBRA (IDENTIFICACAO) PARA CONSTRUCAO CIVIL EM CHAPA GALVANIZADA NUM 22</t>
  </si>
  <si>
    <t>CÓDIGO: Item 1.6</t>
  </si>
  <si>
    <t>1344 CHAPA MADEIRA COMPENSADA PLASTIFICADA 2,2 X 1,1M X 6MM</t>
  </si>
  <si>
    <t>4439 PECA DE MADEIRA DE LEI 1A QUALIDADE 2,5 X 30CM NAO APARELHADA</t>
  </si>
  <si>
    <t>20247 PREGO DE ACO 15 X 15 C/ CABECA</t>
  </si>
  <si>
    <t>7170 TELA DE NYLON OU PLÁSTICA COM MALHA DE 5 MM,  PARA PROTEÇÃO DE OBRA.</t>
  </si>
  <si>
    <t>Observações: O preço unitário total, inclui todos os custos diretos e indiretos.</t>
  </si>
  <si>
    <t>Item: 2.1</t>
  </si>
  <si>
    <t>Unidade m</t>
  </si>
  <si>
    <t>SERVENTE</t>
  </si>
  <si>
    <t>Item: 2.2</t>
  </si>
  <si>
    <t>Encarregado Geral</t>
  </si>
  <si>
    <t>Servente</t>
  </si>
  <si>
    <t>Item 2.3</t>
  </si>
  <si>
    <t>servente</t>
  </si>
  <si>
    <t>pedreiro</t>
  </si>
  <si>
    <t>ARGAMASSA PARA LEVANTAMENTO E REBAIXAMENTO DAS CAIXAS DE PASSAGEM, CIMENTO E AREIA TRAÇO 1:3.</t>
  </si>
  <si>
    <t>CÓDIGO:  Item 2.4</t>
  </si>
  <si>
    <t>MAO DE OBRA</t>
  </si>
  <si>
    <t>ASSENTAMENTO DE MEIO FIO PREMOLDADO, INCLUINDO ESCAVACAO.</t>
  </si>
  <si>
    <t xml:space="preserve"> MEIO FIO RETO DE CONCRETO ( PADRAO PMV ) </t>
  </si>
  <si>
    <t>Item: 3.1</t>
  </si>
  <si>
    <t xml:space="preserve">REGULARIZAÇÃO DA BASE DA CALÇADA E COMPACTAÇÃO MANUAL DO TERRENO COM SOQUETE                              </t>
  </si>
  <si>
    <t>FORNECIMENTO E INSTALAÇÃO LONA PLÁSTICA PRETA, PARA IMPERMEABILIZAÇÃO, ESPESSURA 150 MICRAS.</t>
  </si>
  <si>
    <t>ARMAÇÃO EM TELA SOLDADA Q92 (AÇO CA-60 Ø4,2mm C/ 15CM)</t>
  </si>
  <si>
    <t>73994/001</t>
  </si>
  <si>
    <t>Item: 03</t>
  </si>
  <si>
    <t>PISO EM CONCRETO 20MPA, INCLUSIVE LANÇAMENTO E ADENSAMENTO.</t>
  </si>
  <si>
    <t>74138/002</t>
  </si>
  <si>
    <t>Item 3.3</t>
  </si>
  <si>
    <t>PISO EM LADRILHO HIDRAULICO TIPO PODOTÁTIL DE ALERTA, 20X20CM ASSENTADO SOBRE ARGAMASSA DE CIMENTO COLANTE REJUNTADO COM CIMENTO COMUM</t>
  </si>
  <si>
    <t>Item: 3.4</t>
  </si>
  <si>
    <t>CAMINHÃO BASCULANTE 5,0M3/11T DIESEL TIPO MERCEDES 142HP LK-1214 OU EQUIV (INCL MANUT/OPERACAO) cod 1133</t>
  </si>
  <si>
    <t>RETROESCAVADEIRA C/ CARREGADEIRA SOBRE PNEUS 75HP C/CONVERSOR DE TORQUE (INCL
MANUTENCAO/OPERACAO E COMBUSTÍVEL) cod 6044</t>
  </si>
  <si>
    <t>Encarregado geral</t>
  </si>
  <si>
    <t>Pedreiro</t>
  </si>
  <si>
    <t>PLANILHA DE COMPOSIÇÃO DE BDI -  ANEXO III DA NT nº. 57/CNCG/EPOE/LCNS/CCCE-3/2012</t>
  </si>
  <si>
    <t>OBRAS E SERVIÇOS DE ENGENHARIA</t>
  </si>
  <si>
    <t>ITEM</t>
  </si>
  <si>
    <t>DISCRIMINAÇÃO</t>
  </si>
  <si>
    <t>%</t>
  </si>
  <si>
    <t>A</t>
  </si>
  <si>
    <t>GRUPO A</t>
  </si>
  <si>
    <t>Administração Central</t>
  </si>
  <si>
    <t>Riscos</t>
  </si>
  <si>
    <t>B</t>
  </si>
  <si>
    <t>GRUPO B</t>
  </si>
  <si>
    <t>Seguro de Risco de Engenharia</t>
  </si>
  <si>
    <t>Garantia</t>
  </si>
  <si>
    <t>Lucro Bruto</t>
  </si>
  <si>
    <t>Despesas Financeiras</t>
  </si>
  <si>
    <t>C</t>
  </si>
  <si>
    <t>GRUPO C</t>
  </si>
  <si>
    <t>PIS</t>
  </si>
  <si>
    <t>COFINS</t>
  </si>
  <si>
    <t>ISS</t>
  </si>
  <si>
    <t>BDI</t>
  </si>
  <si>
    <t>BDI = ((1+A)x(1+B)/(1-C))-1)*100</t>
  </si>
  <si>
    <t>ISS adotado conforme artigo de Lei da Prefeitura Municipal de Vitória/ES.</t>
  </si>
  <si>
    <t xml:space="preserve">OBRAS E SERVIÇOS DE ENGENHARIA </t>
  </si>
  <si>
    <t>PLANILHA DE COMPOSIÇÃO DE ENCARGOS SOCIAIS - HORISTA</t>
  </si>
  <si>
    <t>ANEXO I DA NT nº. 57/CNCG/EPOE/LCNS/CCCE-3/2012</t>
  </si>
  <si>
    <t>ENCARGOS SOCIAIS</t>
  </si>
  <si>
    <t>01</t>
  </si>
  <si>
    <t>INSS</t>
  </si>
  <si>
    <t>02</t>
  </si>
  <si>
    <t>SESI ou SESC</t>
  </si>
  <si>
    <t>03</t>
  </si>
  <si>
    <t>SENAI ou SENAC</t>
  </si>
  <si>
    <t>04</t>
  </si>
  <si>
    <t>INCRA</t>
  </si>
  <si>
    <t>05</t>
  </si>
  <si>
    <t>Salário Educação</t>
  </si>
  <si>
    <t>06</t>
  </si>
  <si>
    <t>FGTS</t>
  </si>
  <si>
    <t>07</t>
  </si>
  <si>
    <t>Seguro Acidente do Trabalho/SAT/INSS</t>
  </si>
  <si>
    <t>08</t>
  </si>
  <si>
    <t>SEBRAE</t>
  </si>
  <si>
    <t>09</t>
  </si>
  <si>
    <t>SECONCI</t>
  </si>
  <si>
    <t>Total do Primeiro Grupo</t>
  </si>
  <si>
    <t>10</t>
  </si>
  <si>
    <t>Férias</t>
  </si>
  <si>
    <t>11</t>
  </si>
  <si>
    <t>Abono constitucional de Férias</t>
  </si>
  <si>
    <t>12</t>
  </si>
  <si>
    <t>Auxílio Doença</t>
  </si>
  <si>
    <t>13</t>
  </si>
  <si>
    <t>Licença Paternidade</t>
  </si>
  <si>
    <t>14</t>
  </si>
  <si>
    <t>Faltas Legais</t>
  </si>
  <si>
    <t>15</t>
  </si>
  <si>
    <t>Acidentes de Trabalho</t>
  </si>
  <si>
    <t>16</t>
  </si>
  <si>
    <t>Aviso Prévio Trabalhado</t>
  </si>
  <si>
    <t>17</t>
  </si>
  <si>
    <t>13° Salário</t>
  </si>
  <si>
    <t>18</t>
  </si>
  <si>
    <t>Descanso Semanal Remunerado</t>
  </si>
  <si>
    <t>Total do Segundo Grupo</t>
  </si>
  <si>
    <t>19</t>
  </si>
  <si>
    <t>Aviso Prévio Indenizado</t>
  </si>
  <si>
    <t>20</t>
  </si>
  <si>
    <t>Indenização Adicional</t>
  </si>
  <si>
    <t>21</t>
  </si>
  <si>
    <t>Indenização de FGTS</t>
  </si>
  <si>
    <t>Total do Terceiro Grupo</t>
  </si>
  <si>
    <t>GRUPO D</t>
  </si>
  <si>
    <t>22</t>
  </si>
  <si>
    <t>Incidência do Grupo A sobre os itens do Grupo B</t>
  </si>
  <si>
    <t>Total do quarto grupo</t>
  </si>
  <si>
    <t>GRUPO E</t>
  </si>
  <si>
    <t>23</t>
  </si>
  <si>
    <t>Incidência do Grupo A sobre o item 19 do Grupo B</t>
  </si>
  <si>
    <t>Total do quinto grupo</t>
  </si>
  <si>
    <t>TOTAL GERAL ENCARGOS SOCIAIS</t>
  </si>
  <si>
    <t>CRONOGRAMA FÍSICO - FINANCEIRO</t>
  </si>
  <si>
    <t>EMPRESA BRASILEIRA DE INFRAESTRUTURA AEROPORTUÁRIA</t>
  </si>
  <si>
    <t>SUPERINTENDÊNCIA DO AEROPORTO DE VITÓRIA - SBVT</t>
  </si>
  <si>
    <r>
      <t xml:space="preserve">DATA: </t>
    </r>
    <r>
      <rPr>
        <sz val="10"/>
        <rFont val="Arial"/>
        <family val="2"/>
      </rPr>
      <t>31/03/2014</t>
    </r>
  </si>
  <si>
    <t xml:space="preserve">INÍCIO: </t>
  </si>
  <si>
    <t>TÉRMINO:</t>
  </si>
  <si>
    <t>GERENCIA DE MANUTENÇÃO</t>
  </si>
  <si>
    <r>
      <rPr>
        <b/>
        <sz val="10"/>
        <rFont val="Arial"/>
        <family val="2"/>
      </rPr>
      <t>PRAZO</t>
    </r>
    <r>
      <rPr>
        <sz val="10"/>
        <rFont val="Arial"/>
        <family val="2"/>
      </rPr>
      <t>: 28 DIAS</t>
    </r>
  </si>
  <si>
    <t>Nº. VT.01/202.98/40331.00</t>
  </si>
  <si>
    <r>
      <t>Prep.:</t>
    </r>
    <r>
      <rPr>
        <sz val="10"/>
        <rFont val="Arial"/>
        <family val="2"/>
      </rPr>
      <t xml:space="preserve"> Engº. Luís Fernando </t>
    </r>
  </si>
  <si>
    <r>
      <t>Ver.:</t>
    </r>
    <r>
      <rPr>
        <sz val="10"/>
        <rFont val="Arial"/>
        <family val="2"/>
      </rPr>
      <t xml:space="preserve"> </t>
    </r>
  </si>
  <si>
    <t>R$ TOTAL</t>
  </si>
  <si>
    <t>1º SEMANA</t>
  </si>
  <si>
    <t>2º SEMANA</t>
  </si>
  <si>
    <t>3º SEMANA</t>
  </si>
  <si>
    <t>4º SEMANA</t>
  </si>
  <si>
    <t>I</t>
  </si>
  <si>
    <t>MOBILIZAÇÃO E DESMOBILIZAÇÃO MÁQUINAS, EQUIPAMENTOS E DA EQUIPE DE PAVIMENTAÇÃO</t>
  </si>
  <si>
    <t>II</t>
  </si>
  <si>
    <t>III</t>
  </si>
  <si>
    <t>IV</t>
  </si>
  <si>
    <t>INSTALAÇÃO DO CANTEIRO DE OBRA</t>
  </si>
  <si>
    <t>TOTAL GERAL</t>
  </si>
  <si>
    <t>VALORES EM %</t>
  </si>
  <si>
    <t>VALORES COM BDI 26,23%</t>
  </si>
  <si>
    <t>VALORES EM % acumulado</t>
  </si>
  <si>
    <t>VALORES EM REAIS</t>
  </si>
  <si>
    <t>VALORES EM REAIS acumulado</t>
  </si>
  <si>
    <t>OBS: O PAGAMENTO SERÁ EXECUTADO APÓS A CONCLUSÃO DOS SERVIÇOS E ACEITO PELA FISCALIZAÇÃO INFRAERO.</t>
  </si>
  <si>
    <t>a) Para dúvidas em relação ao especificado a Contratada deverá procurar o Engº. Luís Fernando, através do tel.: (27)  3211–5328;</t>
  </si>
  <si>
    <t>e) A garantia dos serviços será de 5 anos;</t>
  </si>
  <si>
    <t>Subtotal</t>
  </si>
  <si>
    <t>1.1</t>
  </si>
  <si>
    <t>2.1</t>
  </si>
  <si>
    <t>3.1</t>
  </si>
  <si>
    <t>4.1</t>
  </si>
  <si>
    <t>6.1</t>
  </si>
  <si>
    <t>5.1</t>
  </si>
  <si>
    <t>h) Os serviços poderão  ser executados no período diurno, desde que não interfira na operacinalidade do prédio.</t>
  </si>
  <si>
    <t>8.1</t>
  </si>
  <si>
    <t>7.1</t>
  </si>
  <si>
    <t>REFORMAS E MELHORIAS NAS INSTALAÇÕES DA CENTRAL DE ÁGUA GELADA (CAG), INCLUÍNDO A CONSTRUÇÃO DE UM CARRINHO PARA MOVIMENTAÇÃO DOS EQUIPAMENTOS DA CAG E REFORMA DO GUINDASTE DA CAG NO PRÉDIO SEDE DO MINISTÉRIO DA GESTÃO E DA INOVAÇÃO NO ESTADO DO ESPÍRITO SANTO, SOBRE A GESTÃO DA SUPERINTENDÊNCIA REGIONAL DE ADMINISTRAÇÃO - SRA/ES.</t>
  </si>
  <si>
    <t>Código</t>
  </si>
  <si>
    <t>Descrição</t>
  </si>
  <si>
    <t>Unidade</t>
  </si>
  <si>
    <t>Quantidade</t>
  </si>
  <si>
    <t>Preço Unitário (R$)</t>
  </si>
  <si>
    <t>Custo Total (R$)</t>
  </si>
  <si>
    <t>Solda contínua</t>
  </si>
  <si>
    <t>SINAPI 88316</t>
  </si>
  <si>
    <t>SINAPI 88315</t>
  </si>
  <si>
    <t>Fabricação e montagem de carrinho para movimentação de carga em Central de Água Gelada (CAG), estrutura metálica em vigas perfil "I" de 3" com soldas contínuas, piso em chapa xadrez de alumínio antiderrapante de 3mm, deslocamento sobre trilhos de barra redonda maciça de 3/4", roldanas de 2 1/2" com rolamentos duplos na parte inferior, dois freios com sistema de alavanca e trava, pintura protetora com alcatrão de hulha bicomponente, similar à marca Internacional, atendendo às especificações de projeto quanto à durabilidade, segurança e funcionalidade.</t>
  </si>
  <si>
    <t>Viga metálica perfil "I" 3"</t>
  </si>
  <si>
    <t>SINAPI 43059</t>
  </si>
  <si>
    <t>SINAPI 43148</t>
  </si>
  <si>
    <t>Roldana 2 1/2" com rolamento duplo</t>
  </si>
  <si>
    <t>Cotação</t>
  </si>
  <si>
    <t>Sistema de freio com alavanca e trava</t>
  </si>
  <si>
    <t>cj</t>
  </si>
  <si>
    <t>SINAPI 98510</t>
  </si>
  <si>
    <t>Pintura com alcatrão de hulha bicomponente</t>
  </si>
  <si>
    <t>SINAPI 100772</t>
  </si>
  <si>
    <t>Mão de obra de serralheiro</t>
  </si>
  <si>
    <t>Mão de obra de ajudante de serralheiro</t>
  </si>
  <si>
    <t>Fornecimento e montagem de estrutura metálica para suporte de carrinho de movimentação de cargas em Central de Água Gelada (CAG), constituída por vigas perfil "I" de 3", com trilho em barra redonda maciça de 3/4" soldada sobre o perfil, incluindo travamento inferior e guias laterais em barra chata de aço carbono de 1" x 1/8" (25,4mm x 3,18mm), batentes em barra chata de aço carbono, e todos os elementos de fixação e conexão necessários. A estrutura receberá tratamento anticorrosivo com pintura de alcatrão de hulha bicomponente, similar à marca Internacional, para proteção contra intempéries. O serviço compreende o fornecimento de todos os materiais, mão de obra especializada, equipamentos necessários para fabricação, transporte e montagem no local, incluindo soldas contínuas, ajustes e alinhamentos para garantir a precisão do movimento do carrinho. A unidade de medida será em kg de aço efetivamente instalado, considerando o peso teórico de todos os perfis e componentes metálicos utilizados na fabricação da estrutura completa.</t>
  </si>
  <si>
    <t>SINAPI 43060</t>
  </si>
  <si>
    <t>Barra de aço redonda 3/4"</t>
  </si>
  <si>
    <t>Barra chata de aço 1" x 1/8"</t>
  </si>
  <si>
    <t>Solda elétrica com eletrodo revestido 3,25 mm</t>
  </si>
  <si>
    <t>SINAPI 95241</t>
  </si>
  <si>
    <t>Pintura com tinta betuminosa</t>
  </si>
  <si>
    <t>SINAPI 102494</t>
  </si>
  <si>
    <t>Serralheiro</t>
  </si>
  <si>
    <t>Ajudante de serralheiro</t>
  </si>
  <si>
    <t>Serra circular de bancada</t>
  </si>
  <si>
    <t>h prod</t>
  </si>
  <si>
    <t>SINAPI 92133</t>
  </si>
  <si>
    <t>Máquina de solda elétrica</t>
  </si>
  <si>
    <t>SINAPI 92136</t>
  </si>
  <si>
    <t>Estrutura de Suporte do Carrinho: Kg</t>
  </si>
  <si>
    <t>Carrinho de Movimentação de Carga: un</t>
  </si>
  <si>
    <t xml:space="preserve">CARRINHO DE MOVIMENTAÇÃO DE CARGA </t>
  </si>
  <si>
    <t xml:space="preserve">ESTURUTURA DE SUPORTE DO CARRINHO </t>
  </si>
  <si>
    <t xml:space="preserve">PASSARELA METÁLICA PARA CAG </t>
  </si>
  <si>
    <t>Chapa de alumínio xadrez e=3mm</t>
  </si>
  <si>
    <t>EMOP 050104</t>
  </si>
  <si>
    <t>Tubo de aço galvanizado 1 1/4" (guarda-corpo)</t>
  </si>
  <si>
    <t>SINAPI 43192</t>
  </si>
  <si>
    <t>Chapa de aço carbono e=3mm (rodapé)</t>
  </si>
  <si>
    <t>SINAPI 43057</t>
  </si>
  <si>
    <t>Primer epóxi</t>
  </si>
  <si>
    <t>l</t>
  </si>
  <si>
    <t>SICRO 5211435</t>
  </si>
  <si>
    <t>Tinta alcatrão de hulha</t>
  </si>
  <si>
    <t>SICRO 5211456</t>
  </si>
  <si>
    <t>Soldador</t>
  </si>
  <si>
    <t>Ajudante de soldador</t>
  </si>
  <si>
    <t>SINAPI 88250</t>
  </si>
  <si>
    <t>Montador de estrutura metálica</t>
  </si>
  <si>
    <t>SINAPI 88278</t>
  </si>
  <si>
    <t>Ajudante de montador</t>
  </si>
  <si>
    <t>SINAPI 88251</t>
  </si>
  <si>
    <t>Pintor</t>
  </si>
  <si>
    <t>SINAPI 88310</t>
  </si>
  <si>
    <t>Total:</t>
  </si>
  <si>
    <t>Passarela Metálica: m²</t>
  </si>
  <si>
    <t xml:space="preserve">Perfil de aço laminado I de 3" </t>
  </si>
  <si>
    <t xml:space="preserve">Perfil de aço laminado I 3" </t>
  </si>
  <si>
    <t>SINAPI 43082</t>
  </si>
  <si>
    <t xml:space="preserve">GUINDASTE (GRUA) PARA CAG </t>
  </si>
  <si>
    <t xml:space="preserve">GUINDASTE DE MANUTENÇÃO DA CAG (GRUA), FORNECIMENTO E INSTALAÇÃO. Prolongamento do trilho de compensação em 2,00 m, utilizando viga perfil "I" 100 mm em aço carbono, soldada à estrutura existente; substituição do cabo de aço existente por novo cabo de aço compatível; instalação de contrapeso em caixa de aço carbono com dimensões 500 x 600 x 400 mm (L x C x A), preenchida com concreto C20, peso aproximado de 280 kg, com movimentação livre; base quadrada em chapa de aço carbono 400 x 400 mm, espessura 5/8" (15,875 mm); tubo externo em aço carbono diâmetro maior que 8" para permitir folga entre os tubos de no máximo 1 cm; tubo interno superior em aço carbono diâmetro 8"; mecanismo para inserir graxa; orifício para lubrificação com niple de 1/2" com tampão de 1/2" soldado, com inclinação de 45 graus; flanges H=30 cm soldadas no tubo externo nas partes superior e inferior; flange solta entre as duas flanges fixas H=30 cm; altura total do conjunto 3,00 m. Inclui todos os elementos de fixação, solda e acabamento necessários, conforme projeto. </t>
  </si>
  <si>
    <t>Viga perfil "I" 100 mm em aço carbono</t>
  </si>
  <si>
    <t>Cabo de aço compatível</t>
  </si>
  <si>
    <t>SINAPI 42732</t>
  </si>
  <si>
    <t>Chapa de aço carbono e=5/8" (15,875 mm)</t>
  </si>
  <si>
    <t>Tubo de aço carbono D&gt;8"</t>
  </si>
  <si>
    <t>SICRO 0810011</t>
  </si>
  <si>
    <t>Tubo de aço carbono D=8"</t>
  </si>
  <si>
    <t>SICRO 0810010</t>
  </si>
  <si>
    <t>Concreto C20 usinado</t>
  </si>
  <si>
    <t>SINAPI 1524</t>
  </si>
  <si>
    <t>Niple e tampão 1/2"</t>
  </si>
  <si>
    <t>SINAPI 3767</t>
  </si>
  <si>
    <t>Eletrodo revestido 3,25 mm (solda)</t>
  </si>
  <si>
    <t>SINAPI 343</t>
  </si>
  <si>
    <t>Graxa para lubrificação</t>
  </si>
  <si>
    <t>SINAPI 3286</t>
  </si>
  <si>
    <t>Pedreiro (para concretagem)</t>
  </si>
  <si>
    <t>SINAPI 88309</t>
  </si>
  <si>
    <t>4.2</t>
  </si>
  <si>
    <t>i) Condições de pagamento: a medição será a cada 45 dias corridos após a ordem de serviço.</t>
  </si>
  <si>
    <t xml:space="preserve">d) Todos os serviços serão entregues no prazo máximo de 60 dias;
</t>
  </si>
  <si>
    <t xml:space="preserve">APLICAÇÃO DE FLANGE EM AÇO CARBONO, H=30MM, SOLDADO EM TUBO DE AÇO CARBONO DN 8" (203,2 MM). Fornecimento e instalação de flange em aço carbono, altura 30 mm, diâmetro compatível com tubo de 8", incluindo preparação da superfície, posicionamento, soldagem contínua em toda circunferência com eletrodo revestido, garantindo fixação e vedação adequadas, respeitando folga máxima de 1 cm entre tubos interno e externo. Inclui mão de obra especializada, materiais, equipamentos necessários e limpeza final. Execução conforme projeto e normas técnicas vigentes. </t>
  </si>
  <si>
    <t>Flange de aço carbono DN 8", e=30mm</t>
  </si>
  <si>
    <t>Disco de desbaste 7"</t>
  </si>
  <si>
    <t>SINAPI 37395</t>
  </si>
  <si>
    <t>Lixa para ferro grão 100</t>
  </si>
  <si>
    <t>Máquina de solda elétrica 400 A (locação)</t>
  </si>
  <si>
    <t>SINAPI 14120</t>
  </si>
  <si>
    <t>Esmerilhadeira angular 7" (locação)</t>
  </si>
  <si>
    <t>SINAPI 14119</t>
  </si>
  <si>
    <t>Aplicação de Flange na Grua de Manutenção da CAG: un</t>
  </si>
  <si>
    <t>Guindaste (Grua) de Manutenção da CAG: un</t>
  </si>
  <si>
    <t>Substituição do Tubo Guia Interno da Grua de Manutenção da CAG: un</t>
  </si>
  <si>
    <t>4.3</t>
  </si>
  <si>
    <t>SUBSTITUIÇÃO DE TUBO GUIA INTERNO EM AÇO CARBONO DN 8" (203,2 MM) PARA GRUA DE MANUTENÇÃO. Fornecimento e instalação de tubo guia em aço carbono, diâmetro nominal 8" (203,2 mm), comprimento de 5,0 metros, incluindo corte, preparação das extremidades, tamponamento das extremidades superior e inferior, posicionamento, soldagem contínua da extremidade inferior à base fixa existente, garantindo fixação e estabilidade estrutural. Extremidade superior livre para movimentação da base superior da grua. Solda dimensionada para suportar cargas de trabalho previstas. Inclui remoção do tubo existente, mão de obra especializada, materiais, equipamentos necessários e limpeza final. Execução conforme projeto e normas técnicas vigentes.</t>
  </si>
  <si>
    <t>Tubo de aço carbono DN 8" (203,2 mm), e=6,35mm</t>
  </si>
  <si>
    <t>Chapa de aço e=1/4" (6,35mm) para tampas</t>
  </si>
  <si>
    <t>Disco de corte 12"</t>
  </si>
  <si>
    <t>Equipamento de oxicorte (locação)</t>
  </si>
  <si>
    <t>SINAPI 14124</t>
  </si>
  <si>
    <t>4.4</t>
  </si>
  <si>
    <t xml:space="preserve">INSTALAÇÃO DE ORIFÍCIO PARA LUBRIFICAÇÃO EM ESTRUTURA METÁLICA DE GRUA. Execução de furo com diâmetro de 1/2" (12,7 mm) e inclinação de 45 graus em tubo de aço carbono, incluindo fornecimento e instalação de niple de 1/2" com tampão. Posicionamento estratégico para fácil acesso e manutenção. Inclui preparação da superfície, execução do furo, rosqueamento, instalação do niple e tampão, teste de estanqueidade, limpeza e acabamento. Fornecimento de todos os materiais, mão de obra especializada e equipamentos necessários. Execução conforme projeto e normas técnicas vigentes. </t>
  </si>
  <si>
    <t>Instalação de Orifício para Lubrificação na Grua de Manutenção da CAG: un</t>
  </si>
  <si>
    <t>Niple de aço galvanizado 1/2"</t>
  </si>
  <si>
    <t>SINAPI 3903</t>
  </si>
  <si>
    <t>Tampão de aço galvanizado 1/2"</t>
  </si>
  <si>
    <t>Broca de aço rápido 1/2"</t>
  </si>
  <si>
    <t>SINAPI 37401</t>
  </si>
  <si>
    <t>Macho para rosca NPT 1/2"</t>
  </si>
  <si>
    <t>Óleo lubrificante mineral</t>
  </si>
  <si>
    <t>Estopa</t>
  </si>
  <si>
    <t>SINAPI 122</t>
  </si>
  <si>
    <t>Furadeira industrial (locação)</t>
  </si>
  <si>
    <t>Suporte de Sustentação para Compressor e Tanque de Líquido: un</t>
  </si>
  <si>
    <t>Perfil de aço "I" 4" x 2" (7,7 kg/m)</t>
  </si>
  <si>
    <t>Chapa de aço e=3/8" (9,53 mm)</t>
  </si>
  <si>
    <t>Parafuso de ancoragem 1/2" x 4"</t>
  </si>
  <si>
    <t>SINAPI 4322</t>
  </si>
  <si>
    <t>Neoprene e=10 mm</t>
  </si>
  <si>
    <t>Primer anticorrosivo</t>
  </si>
  <si>
    <t>SINAPI 7307</t>
  </si>
  <si>
    <t>Lixadeira elétrica (locação)</t>
  </si>
  <si>
    <t>Caixa de Isolamento de Condensação do Rotor das Bombas: un</t>
  </si>
  <si>
    <t>CAIXA DE ISOLAMENTO DE CONDENSAÇÃO DO ROTOR DAS BOMBAS</t>
  </si>
  <si>
    <t>FABRICAÇÃO E INSTALAÇÃO DE CAIXA DE ISOLAMENTO PARA BOMBAS DE 20 E 25CV. Caixa em chapa de alumínio e=2,5mm, dimensões 54x20x50cm, com acabamento liso. Preenchimento interno com espuma expansiva bicomponente (A+B). Fixação superior em formato redondo à estrutura existente. Base inferior moldada e fixada na bomba d'água. Abertura traseira para acesso e manutenção, mantendo parafusos do conjunto motobomba acessíveis. Inclui corte, dobra, soldagem, aplicação de espuma, fixações e acabamento. Fornecimento de materiais, mão de obra e equipamentos necessários. Execução conforme projeto e normas técnicas vigentes.</t>
  </si>
  <si>
    <t>Chapa de alumínio e=2,5mm</t>
  </si>
  <si>
    <t>Espuma expansiva bicomponente</t>
  </si>
  <si>
    <t>Parafusos e rebites de alumínio</t>
  </si>
  <si>
    <t>SINAPI 11059</t>
  </si>
  <si>
    <t>Silicone para vedação</t>
  </si>
  <si>
    <t>SINAPI 276</t>
  </si>
  <si>
    <t>Disco de corte para alumínio 4.1/2"</t>
  </si>
  <si>
    <t>Lixa para metal nº 120</t>
  </si>
  <si>
    <t>Serralheiro especializado em alumínio</t>
  </si>
  <si>
    <t>Serra circular para alumínio (locação)</t>
  </si>
  <si>
    <t>Furadeira/parafusadeira (locação)</t>
  </si>
  <si>
    <t>Equipamento de proteção individual</t>
  </si>
  <si>
    <t>SINAPI 36148</t>
  </si>
  <si>
    <t>Remoção de Telhado Metálico:  m²</t>
  </si>
  <si>
    <t>Telhadista</t>
  </si>
  <si>
    <t>SINAPI 88323</t>
  </si>
  <si>
    <t>Auxiliar de telhadista</t>
  </si>
  <si>
    <t>SINAPI 88324</t>
  </si>
  <si>
    <t>Andaime metálico tubular de encaixe, tipo torre (locação)</t>
  </si>
  <si>
    <t>m/mês</t>
  </si>
  <si>
    <t>SINAPI 10527</t>
  </si>
  <si>
    <t>Guincho elétrico de coluna, capacidade 400 kg (locação)</t>
  </si>
  <si>
    <t>SINAPI 10776</t>
  </si>
  <si>
    <t>Parafusadeira elétrica (locação)</t>
  </si>
  <si>
    <t>SINAPI 98297</t>
  </si>
  <si>
    <t>Equipamento de Proteção Individual (E.P.I.)</t>
  </si>
  <si>
    <t>Carga manual de entulho em caminhão basculante</t>
  </si>
  <si>
    <t>SINAPI 72897</t>
  </si>
  <si>
    <t xml:space="preserve">LIMPEZA GERAL E DESTINAÇÃO DOS RESÍDUOS </t>
  </si>
  <si>
    <t xml:space="preserve">LIMPEZA GERAL DE OBRA COM REMOÇÃO DE ENTULHO, INCLUINDO TRANSPORTE E DESTINAÇÃO FINAL. Compreende varrição, coleta, ensacamento de resíduos e entulhos provenientes da obra, carregamento manual, transporte em caminhão basculante até aterro sanitário credenciado pela Prefeitura Municipal de Vitória (PMV), e pagamento de taxa de destinação final. Inclui fornecimento de mão de obra, materiais, equipamentos e ferramentas necessárias. Execução conforme normas ambientais e de segurança vigentes. AF_04/2019 </t>
  </si>
  <si>
    <t>Limpeza Geral e Destinação de Resíduos:  m²</t>
  </si>
  <si>
    <t>SINAPI 90776</t>
  </si>
  <si>
    <t>Vassoura</t>
  </si>
  <si>
    <t>SINAPI 38400</t>
  </si>
  <si>
    <t>Saco de lixo 100L</t>
  </si>
  <si>
    <t>Cotação local</t>
  </si>
  <si>
    <t>Pá</t>
  </si>
  <si>
    <t>SINAPI 38402</t>
  </si>
  <si>
    <t>Carro de mão</t>
  </si>
  <si>
    <t>SINAPI 38311</t>
  </si>
  <si>
    <t>Caminhão basculante 6 m³ (locação)</t>
  </si>
  <si>
    <t>SINAPI 5811</t>
  </si>
  <si>
    <t>Taxa de destinação de resíduos</t>
  </si>
  <si>
    <t>Cotação PMV</t>
  </si>
  <si>
    <t>EPI - Conjunto de segurança</t>
  </si>
  <si>
    <t>REMOÇÃO E REINSTALAÇÃO DO TELHADO METÁLICO</t>
  </si>
  <si>
    <t>REMOÇÃO E REINSTALAÇÃO DE TELHADO METÁLICO COM REAPROVEITAMENTO. Desmontagem cuidadosa de telhas metálicas, estrutura de apoio e elementos de fixação. Armazenamento temporário, transporte vertical e horizontal dos componentes. Remontagem da estrutura e cobertura, utilizando material reaproveitado. Inclui mão de obra especializada, ferramentas, equipamentos de segurança, limpeza final e descarte adequado de resíduos. Execução conforme normas técnicas e de segurança vigentes.</t>
  </si>
  <si>
    <t>Fornecimento e montagem de passarela metálica para acesso e manutenção na Central de Água Gelada (CAG), com prolongamento de 2 metros em relação à estrutura existente. A passarela será composta por vigas de perfil "I" de 3" em aço estrutural, revestida com chapa xadrez de alumínio de 3 mm de espessura, proporcionando uma superfície antiderrapante. O serviço inclui a instalação de guarda-corpos em tubos de aço galvanizado com altura mínima de 1,10 m, rodapés metálicos de 15 cm de altura e escada de acesso com 1,30 m de comprimento e degraus de 20 cm. Todo o conjunto receberá tratamento superficial e pintura com tinta alcatrão de hulha bicomponente, assegurando proteção contra corrosão e durabilidade, conforme especificações técnicas.</t>
  </si>
  <si>
    <t>5.2</t>
  </si>
  <si>
    <t>5.3</t>
  </si>
  <si>
    <t>Perfil de aço "I" 4" x 2" (15,4 kg/m)</t>
  </si>
  <si>
    <t>Neoprene e=10 mm, dureza Shore A 60</t>
  </si>
  <si>
    <t>Eletrodo revestido E7018 3,25 mm (solda)</t>
  </si>
  <si>
    <t>Disco de corte para aço 12"</t>
  </si>
  <si>
    <t>Tinta esmalte sintético</t>
  </si>
  <si>
    <t>Serralheiro com encargos complementares</t>
  </si>
  <si>
    <t>Ajudante de serralheiro com encargos complementares</t>
  </si>
  <si>
    <t>Pintor com encargos complementares</t>
  </si>
  <si>
    <t>Suporte de Sustentação para Serpentina do Chiller: um</t>
  </si>
  <si>
    <t xml:space="preserve">FORNECIMENTO E MONTAGEM DE VIGAS I PARA REFORÇO NA SUSTENTAÇÃO DE SERPENTINAS DO CHILLER. Perfil de aço ASTM A36 tipo I W150 x 22,5 (6" x 4"), alma 152 mm, mesa 102 mm, espessura alma 5,8 mm, espessura mesa 9,1 mm, peso 22,5 kg/m. Comprimento total 40 m. Inclui corte, furação, soldas de fixação MIG/MAG, aplicação de primer epóxi (1 demão, 25 μm) e pintura esmalte sintético (2 demãos, 50 μm cada). Montagem com parafusos de alta resistência ASTM A325 5/8" x 2", porcas e arruelas. Capacidade de carga conforme projeto estrutural. Limpeza, remoção de rebarbas e acabamento final. Execução conforme ABNT NBR 8800 e projeto. AF_01/2024. </t>
  </si>
  <si>
    <t>Perfil de aço tipo I W150 x 22,5 (6" x 4")</t>
  </si>
  <si>
    <t>Parafuso de alta resistência ASTM A325 5/8" x 2"</t>
  </si>
  <si>
    <t>Porca sextavada 5/8"</t>
  </si>
  <si>
    <t>Arruela lisa 5/8"</t>
  </si>
  <si>
    <t>Montador de estrutura metálica com encargos complementares</t>
  </si>
  <si>
    <t>Ajudante de montador com encargos complementares</t>
  </si>
  <si>
    <t>Vigas I de Reforço para Sustentação de Serpentinas do Chiller: Kg</t>
  </si>
  <si>
    <t xml:space="preserve">VIGAS I DE REFORÇO E SUPORTES DE SUSTENTAÇÃO PARA COMPRESSOR, TANQUE DE LÍQUIDO E SERPENTINA DO CHILLER </t>
  </si>
  <si>
    <t>EXECUÇÃO DE SUPORTE DE SUSTENTAÇÃO PARA SERPENTINA DO CHILLER. Fabricação e instalação de estrutura em viga de aço perfil "I" 4" x 2", com base em chapa de aço 3/8" (9,53 mm) dimensões 0,20 x 0,20 m, fixada à laje com 04 parafusos de ancoragem 1/2" por base. Inclui camada de neoprene e=10 mm entre estrutura e laje para amortecimento de vibrações. Fornecimento de materiais, corte, solda, furação, pintura anticorrosiva, fixação, nivelamento e acabamento. Execução conforme projeto e normas técnicas vigentes. Execução conforme ABNT NBR 8800 e ABNT NBR 14762. AF_01/2024.</t>
  </si>
  <si>
    <t xml:space="preserve">EXECUÇÃO DE SUPORTE DE SUSTENTAÇÃO PARA COMPRESSOR E TANQUE DE LÍQUIDO. Fabricação e instalação de estrutura em viga de aço perfil "I" 4" x 2", com base em chapa de aço 3/8" (9,53 mm) dimensões 0,20 x 0,20 m, fixada à laje com 04 parafusos de ancoragem 1/2" por base. Inclui camada de neoprene e=10 mm entre estrutura e laje para amortecimento de vibrações. Fornecimento de materiais, corte, solda, furação, pintura anticorrosiva, fixação, nivelamento e acabamento. Execução conforme projeto e normas técnicas vigentes. Execução conforme ABNT NBR 8800 e ABNT NBR 14762. AF_01/2024. </t>
  </si>
  <si>
    <t>COM BDI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</si>
</sst>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mmmm/yyyy"/>
    <numFmt numFmtId="166" formatCode="&quot;R$ &quot;#,##0.00"/>
    <numFmt numFmtId="167" formatCode="&quot;R$&quot;#,##0.00"/>
    <numFmt numFmtId="168" formatCode="#,##0.00000"/>
    <numFmt numFmtId="169" formatCode="#,##0.0000"/>
    <numFmt numFmtId="170" formatCode="[$-416]mmm\-yy;@"/>
  </numFmts>
  <fonts count="29" x14ac:knownFonts="1">
    <font>
      <sz val="11"/>
      <color theme="1"/>
      <name val="Calibri"/>
      <family val="2"/>
      <scheme val="minor"/>
    </font>
    <font>
      <sz val="12"/>
      <name val="Arial"/>
      <family val="2"/>
    </font>
    <font>
      <sz val="12"/>
      <name val="Times New Roman"/>
      <family val="1"/>
    </font>
    <font>
      <sz val="10"/>
      <name val="Times New Roman"/>
      <family val="1"/>
    </font>
    <font>
      <b/>
      <sz val="12"/>
      <name val="Times New Roman"/>
      <family val="1"/>
    </font>
    <font>
      <b/>
      <sz val="10"/>
      <name val="Times New Roman"/>
      <family val="1"/>
    </font>
    <font>
      <sz val="11"/>
      <color indexed="8"/>
      <name val="Calibri"/>
      <family val="2"/>
    </font>
    <font>
      <sz val="10"/>
      <name val="Arial"/>
      <family val="2"/>
    </font>
    <font>
      <b/>
      <sz val="12"/>
      <name val="Arial"/>
      <family val="2"/>
    </font>
    <font>
      <vertAlign val="subscript"/>
      <sz val="9"/>
      <name val="Arial"/>
      <family val="2"/>
    </font>
    <font>
      <b/>
      <sz val="10"/>
      <name val="Arial"/>
      <family val="2"/>
    </font>
    <font>
      <b/>
      <sz val="8"/>
      <name val="Arial"/>
      <family val="2"/>
    </font>
    <font>
      <sz val="8"/>
      <name val="Arial"/>
      <family val="2"/>
    </font>
    <font>
      <b/>
      <sz val="9"/>
      <name val="Arial"/>
      <family val="2"/>
    </font>
    <font>
      <sz val="9"/>
      <name val="Arial"/>
      <family val="2"/>
    </font>
    <font>
      <sz val="8"/>
      <name val="Verdana"/>
      <family val="2"/>
    </font>
    <font>
      <b/>
      <sz val="11"/>
      <name val="Arial"/>
      <family val="2"/>
    </font>
    <font>
      <sz val="10"/>
      <color indexed="10"/>
      <name val="Arial"/>
      <family val="2"/>
    </font>
    <font>
      <b/>
      <i/>
      <sz val="8"/>
      <name val="Arial"/>
      <family val="2"/>
    </font>
    <font>
      <sz val="11"/>
      <name val="Arial"/>
      <family val="2"/>
    </font>
    <font>
      <b/>
      <i/>
      <sz val="10"/>
      <name val="Arial"/>
      <family val="2"/>
    </font>
    <font>
      <i/>
      <sz val="10"/>
      <name val="Arial"/>
      <family val="2"/>
    </font>
    <font>
      <sz val="11"/>
      <color theme="1"/>
      <name val="Calibri"/>
      <family val="2"/>
      <scheme val="minor"/>
    </font>
    <font>
      <b/>
      <sz val="10"/>
      <color rgb="FF000000"/>
      <name val="Arial"/>
      <family val="2"/>
    </font>
    <font>
      <sz val="10"/>
      <name val="Arial"/>
    </font>
    <font>
      <sz val="8"/>
      <name val="Calibri"/>
      <family val="2"/>
      <scheme val="minor"/>
    </font>
    <font>
      <b/>
      <sz val="11"/>
      <color theme="1"/>
      <name val="Calibri"/>
      <family val="2"/>
      <scheme val="minor"/>
    </font>
    <font>
      <b/>
      <sz val="18"/>
      <color theme="1"/>
      <name val="Calibri"/>
      <family val="2"/>
      <scheme val="minor"/>
    </font>
    <font>
      <sz val="10"/>
      <color theme="1"/>
      <name val="Arial Unicode MS"/>
      <family val="2"/>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FF00"/>
        <bgColor indexed="64"/>
      </patternFill>
    </fill>
  </fills>
  <borders count="106">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dotted">
        <color indexed="22"/>
      </top>
      <bottom style="medium">
        <color indexed="64"/>
      </bottom>
      <diagonal/>
    </border>
    <border>
      <left style="thin">
        <color indexed="64"/>
      </left>
      <right style="thin">
        <color indexed="64"/>
      </right>
      <top style="dotted">
        <color indexed="22"/>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top/>
      <bottom style="medium">
        <color indexed="64"/>
      </bottom>
      <diagonal/>
    </border>
    <border>
      <left/>
      <right style="thin">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hair">
        <color indexed="64"/>
      </top>
      <bottom/>
      <diagonal/>
    </border>
    <border>
      <left/>
      <right style="thin">
        <color indexed="64"/>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top/>
      <bottom style="dotted">
        <color indexed="22"/>
      </bottom>
      <diagonal/>
    </border>
    <border>
      <left/>
      <right/>
      <top/>
      <bottom style="dotted">
        <color indexed="22"/>
      </bottom>
      <diagonal/>
    </border>
    <border>
      <left/>
      <right style="medium">
        <color indexed="64"/>
      </right>
      <top/>
      <bottom style="dotted">
        <color indexed="22"/>
      </bottom>
      <diagonal/>
    </border>
    <border>
      <left/>
      <right style="thin">
        <color indexed="64"/>
      </right>
      <top style="hair">
        <color indexed="64"/>
      </top>
      <bottom style="dotted">
        <color indexed="22"/>
      </bottom>
      <diagonal/>
    </border>
    <border>
      <left style="medium">
        <color indexed="64"/>
      </left>
      <right style="thin">
        <color indexed="64"/>
      </right>
      <top style="dotted">
        <color indexed="22"/>
      </top>
      <bottom style="dotted">
        <color indexed="22"/>
      </bottom>
      <diagonal/>
    </border>
    <border>
      <left style="thin">
        <color indexed="64"/>
      </left>
      <right style="thin">
        <color indexed="64"/>
      </right>
      <top style="hair">
        <color indexed="64"/>
      </top>
      <bottom style="dotted">
        <color indexed="22"/>
      </bottom>
      <diagonal/>
    </border>
    <border>
      <left/>
      <right style="medium">
        <color indexed="64"/>
      </right>
      <top/>
      <bottom style="medium">
        <color indexed="64"/>
      </bottom>
      <diagonal/>
    </border>
    <border>
      <left/>
      <right/>
      <top style="medium">
        <color indexed="64"/>
      </top>
      <bottom/>
      <diagonal/>
    </border>
    <border>
      <left style="thin">
        <color indexed="64"/>
      </left>
      <right/>
      <top style="dotted">
        <color indexed="22"/>
      </top>
      <bottom style="medium">
        <color indexed="64"/>
      </bottom>
      <diagonal/>
    </border>
    <border>
      <left/>
      <right/>
      <top style="dotted">
        <color indexed="22"/>
      </top>
      <bottom style="medium">
        <color indexed="64"/>
      </bottom>
      <diagonal/>
    </border>
    <border>
      <left/>
      <right style="thin">
        <color indexed="64"/>
      </right>
      <top style="dotted">
        <color indexed="22"/>
      </top>
      <bottom style="medium">
        <color indexed="64"/>
      </bottom>
      <diagonal/>
    </border>
    <border>
      <left style="thin">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style="thin">
        <color indexed="64"/>
      </left>
      <right/>
      <top style="dotted">
        <color indexed="22"/>
      </top>
      <bottom style="hair">
        <color indexed="64"/>
      </bottom>
      <diagonal/>
    </border>
    <border>
      <left/>
      <right/>
      <top style="dotted">
        <color indexed="22"/>
      </top>
      <bottom style="hair">
        <color indexed="64"/>
      </bottom>
      <diagonal/>
    </border>
    <border>
      <left/>
      <right style="thin">
        <color indexed="64"/>
      </right>
      <top style="dotted">
        <color indexed="22"/>
      </top>
      <bottom style="hair">
        <color indexed="64"/>
      </bottom>
      <diagonal/>
    </border>
    <border>
      <left style="medium">
        <color indexed="64"/>
      </left>
      <right/>
      <top style="dotted">
        <color indexed="22"/>
      </top>
      <bottom/>
      <diagonal/>
    </border>
    <border>
      <left/>
      <right/>
      <top style="dotted">
        <color indexed="22"/>
      </top>
      <bottom/>
      <diagonal/>
    </border>
    <border>
      <left/>
      <right style="thin">
        <color indexed="64"/>
      </right>
      <top style="dotted">
        <color indexed="22"/>
      </top>
      <bottom/>
      <diagonal/>
    </border>
    <border>
      <left style="thin">
        <color indexed="64"/>
      </left>
      <right/>
      <top style="dotted">
        <color indexed="22"/>
      </top>
      <bottom/>
      <diagonal/>
    </border>
    <border>
      <left/>
      <right style="medium">
        <color indexed="64"/>
      </right>
      <top style="dotted">
        <color indexed="22"/>
      </top>
      <bottom/>
      <diagonal/>
    </border>
    <border>
      <left style="thin">
        <color indexed="64"/>
      </left>
      <right/>
      <top style="dotted">
        <color indexed="22"/>
      </top>
      <bottom style="dotted">
        <color indexed="22"/>
      </bottom>
      <diagonal/>
    </border>
    <border>
      <left/>
      <right/>
      <top style="dotted">
        <color indexed="22"/>
      </top>
      <bottom style="dotted">
        <color indexed="22"/>
      </bottom>
      <diagonal/>
    </border>
    <border>
      <left/>
      <right style="medium">
        <color indexed="64"/>
      </right>
      <top style="dotted">
        <color indexed="22"/>
      </top>
      <bottom style="dotted">
        <color indexed="22"/>
      </bottom>
      <diagonal/>
    </border>
    <border>
      <left style="thin">
        <color indexed="64"/>
      </left>
      <right/>
      <top/>
      <bottom style="medium">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bottom style="double">
        <color indexed="64"/>
      </bottom>
      <diagonal/>
    </border>
  </borders>
  <cellStyleXfs count="9">
    <xf numFmtId="0" fontId="0" fillId="0" borderId="0"/>
    <xf numFmtId="43" fontId="22" fillId="0" borderId="0" applyFont="0" applyFill="0" applyBorder="0" applyAlignment="0" applyProtection="0"/>
    <xf numFmtId="0" fontId="1" fillId="0" borderId="0"/>
    <xf numFmtId="0" fontId="6" fillId="0" borderId="0"/>
    <xf numFmtId="0" fontId="1" fillId="0" borderId="0"/>
    <xf numFmtId="0" fontId="7" fillId="0" borderId="0"/>
    <xf numFmtId="0" fontId="7" fillId="0" borderId="0"/>
    <xf numFmtId="0" fontId="1" fillId="0" borderId="0"/>
    <xf numFmtId="9" fontId="22" fillId="0" borderId="0" applyFont="0" applyFill="0" applyBorder="0" applyAlignment="0" applyProtection="0"/>
  </cellStyleXfs>
  <cellXfs count="561">
    <xf numFmtId="0" fontId="0" fillId="0" borderId="0" xfId="0"/>
    <xf numFmtId="0" fontId="2" fillId="0" borderId="0" xfId="2" applyFont="1"/>
    <xf numFmtId="0" fontId="5" fillId="0" borderId="1" xfId="4" applyFont="1" applyBorder="1" applyAlignment="1">
      <alignment horizontal="center" vertical="center"/>
    </xf>
    <xf numFmtId="0" fontId="5" fillId="0" borderId="3" xfId="3" applyFont="1" applyBorder="1" applyAlignment="1">
      <alignment horizontal="center"/>
    </xf>
    <xf numFmtId="0" fontId="2" fillId="0" borderId="0" xfId="4" applyFont="1"/>
    <xf numFmtId="0" fontId="2" fillId="0" borderId="4" xfId="4" applyFont="1" applyBorder="1" applyAlignment="1">
      <alignment horizontal="center" vertical="center" wrapText="1"/>
    </xf>
    <xf numFmtId="0" fontId="2" fillId="0" borderId="5" xfId="4" applyFont="1" applyBorder="1" applyAlignment="1">
      <alignment horizontal="center" vertical="center" wrapText="1"/>
    </xf>
    <xf numFmtId="165" fontId="2" fillId="0" borderId="6" xfId="3" applyNumberFormat="1" applyFont="1" applyBorder="1" applyAlignment="1">
      <alignment horizontal="center" wrapText="1"/>
    </xf>
    <xf numFmtId="0" fontId="5" fillId="0" borderId="7" xfId="4" applyFont="1" applyBorder="1" applyAlignment="1">
      <alignment horizontal="center" vertical="center"/>
    </xf>
    <xf numFmtId="0" fontId="5" fillId="0" borderId="8" xfId="4" applyFont="1" applyBorder="1" applyAlignment="1">
      <alignment horizontal="center" vertical="center"/>
    </xf>
    <xf numFmtId="0" fontId="3" fillId="0" borderId="9" xfId="4" applyFont="1" applyBorder="1" applyAlignment="1">
      <alignment horizontal="center" vertical="center"/>
    </xf>
    <xf numFmtId="14" fontId="3" fillId="0" borderId="10" xfId="4" applyNumberFormat="1" applyFont="1" applyBorder="1" applyAlignment="1">
      <alignment vertical="center"/>
    </xf>
    <xf numFmtId="0" fontId="0" fillId="0" borderId="11" xfId="0" applyBorder="1"/>
    <xf numFmtId="0" fontId="0" fillId="0" borderId="12" xfId="0" applyBorder="1"/>
    <xf numFmtId="0" fontId="2" fillId="0" borderId="11" xfId="4" applyFont="1" applyBorder="1"/>
    <xf numFmtId="0" fontId="2" fillId="0" borderId="12" xfId="4" applyFont="1" applyBorder="1"/>
    <xf numFmtId="0" fontId="2" fillId="0" borderId="0" xfId="4" applyFont="1" applyAlignment="1">
      <alignment horizontal="center"/>
    </xf>
    <xf numFmtId="0" fontId="10" fillId="2" borderId="18" xfId="0" applyFont="1" applyFill="1" applyBorder="1" applyAlignment="1">
      <alignment horizontal="center" vertical="top"/>
    </xf>
    <xf numFmtId="0" fontId="13" fillId="2" borderId="22" xfId="0" applyFont="1" applyFill="1" applyBorder="1" applyAlignment="1">
      <alignment horizontal="center"/>
    </xf>
    <xf numFmtId="49" fontId="13" fillId="2" borderId="22" xfId="0" applyNumberFormat="1" applyFont="1" applyFill="1" applyBorder="1" applyAlignment="1">
      <alignment horizontal="center"/>
    </xf>
    <xf numFmtId="0" fontId="7" fillId="2" borderId="23" xfId="0" applyFont="1" applyFill="1" applyBorder="1" applyAlignment="1">
      <alignment horizontal="right"/>
    </xf>
    <xf numFmtId="0" fontId="12" fillId="2" borderId="24" xfId="0" applyFont="1" applyFill="1" applyBorder="1" applyAlignment="1">
      <alignment horizontal="left" vertical="top" wrapText="1"/>
    </xf>
    <xf numFmtId="0" fontId="14" fillId="2" borderId="24" xfId="0" applyFont="1" applyFill="1" applyBorder="1" applyAlignment="1">
      <alignment horizontal="center"/>
    </xf>
    <xf numFmtId="0" fontId="10" fillId="0" borderId="0" xfId="0" applyFont="1"/>
    <xf numFmtId="0" fontId="12" fillId="0" borderId="0" xfId="0" applyFont="1"/>
    <xf numFmtId="0" fontId="0" fillId="0" borderId="0" xfId="0" applyAlignment="1">
      <alignment horizontal="left" vertical="top"/>
    </xf>
    <xf numFmtId="0" fontId="10" fillId="0" borderId="13" xfId="0" applyFont="1" applyBorder="1" applyAlignment="1">
      <alignment horizontal="left"/>
    </xf>
    <xf numFmtId="0" fontId="10" fillId="0" borderId="17" xfId="0" applyFont="1" applyBorder="1" applyAlignment="1">
      <alignment horizontal="center"/>
    </xf>
    <xf numFmtId="0" fontId="10" fillId="0" borderId="18" xfId="0" applyFont="1" applyBorder="1" applyAlignment="1">
      <alignment horizontal="center"/>
    </xf>
    <xf numFmtId="0" fontId="0" fillId="0" borderId="6" xfId="0" applyBorder="1" applyAlignment="1">
      <alignment horizontal="left" vertical="justify"/>
    </xf>
    <xf numFmtId="0" fontId="15" fillId="2" borderId="25" xfId="0" applyFont="1" applyFill="1" applyBorder="1" applyAlignment="1">
      <alignment wrapText="1"/>
    </xf>
    <xf numFmtId="0" fontId="7" fillId="2" borderId="16" xfId="0" applyFont="1" applyFill="1" applyBorder="1" applyAlignment="1">
      <alignment horizontal="center"/>
    </xf>
    <xf numFmtId="4" fontId="7" fillId="2" borderId="16" xfId="0" applyNumberFormat="1" applyFont="1" applyFill="1" applyBorder="1" applyAlignment="1">
      <alignment horizontal="center"/>
    </xf>
    <xf numFmtId="0" fontId="7" fillId="2" borderId="26" xfId="0" applyFont="1" applyFill="1" applyBorder="1" applyAlignment="1">
      <alignment horizontal="center" wrapText="1"/>
    </xf>
    <xf numFmtId="0" fontId="15" fillId="2" borderId="27" xfId="0" applyFont="1" applyFill="1" applyBorder="1" applyAlignment="1">
      <alignment wrapText="1"/>
    </xf>
    <xf numFmtId="0" fontId="7" fillId="2" borderId="23" xfId="0" applyFont="1" applyFill="1" applyBorder="1" applyAlignment="1">
      <alignment horizontal="center"/>
    </xf>
    <xf numFmtId="4" fontId="7" fillId="2" borderId="23" xfId="0" applyNumberFormat="1" applyFont="1" applyFill="1" applyBorder="1" applyAlignment="1">
      <alignment horizontal="center"/>
    </xf>
    <xf numFmtId="4" fontId="7" fillId="2" borderId="26" xfId="0" applyNumberFormat="1" applyFont="1" applyFill="1" applyBorder="1" applyAlignment="1">
      <alignment horizontal="center" wrapText="1"/>
    </xf>
    <xf numFmtId="0" fontId="0" fillId="2" borderId="27" xfId="0" applyFill="1" applyBorder="1" applyAlignment="1">
      <alignment horizontal="left" wrapText="1"/>
    </xf>
    <xf numFmtId="0" fontId="10" fillId="2" borderId="23" xfId="0" applyFont="1" applyFill="1" applyBorder="1" applyAlignment="1">
      <alignment horizontal="center"/>
    </xf>
    <xf numFmtId="4" fontId="7" fillId="2" borderId="26" xfId="0" applyNumberFormat="1" applyFont="1" applyFill="1" applyBorder="1" applyAlignment="1">
      <alignment horizontal="center" vertical="justify" wrapText="1"/>
    </xf>
    <xf numFmtId="0" fontId="0" fillId="2" borderId="28" xfId="0" applyFill="1" applyBorder="1" applyAlignment="1">
      <alignment horizontal="left" wrapText="1"/>
    </xf>
    <xf numFmtId="0" fontId="10" fillId="2" borderId="29" xfId="0" applyFont="1" applyFill="1" applyBorder="1" applyAlignment="1">
      <alignment horizontal="center"/>
    </xf>
    <xf numFmtId="4" fontId="10" fillId="2" borderId="29" xfId="0" applyNumberFormat="1" applyFont="1" applyFill="1" applyBorder="1" applyAlignment="1">
      <alignment horizontal="center"/>
    </xf>
    <xf numFmtId="4" fontId="7" fillId="2" borderId="30" xfId="0" applyNumberFormat="1" applyFont="1" applyFill="1" applyBorder="1" applyAlignment="1">
      <alignment horizontal="center" vertical="justify" wrapText="1"/>
    </xf>
    <xf numFmtId="0" fontId="10" fillId="2" borderId="20" xfId="0" applyFont="1" applyFill="1" applyBorder="1" applyAlignment="1">
      <alignment horizontal="center"/>
    </xf>
    <xf numFmtId="0" fontId="7" fillId="2" borderId="31" xfId="0" applyFont="1" applyFill="1" applyBorder="1" applyAlignment="1">
      <alignment horizontal="center"/>
    </xf>
    <xf numFmtId="4" fontId="10" fillId="2" borderId="32" xfId="0" applyNumberFormat="1" applyFont="1" applyFill="1" applyBorder="1" applyAlignment="1">
      <alignment horizontal="center" vertical="justify" wrapText="1"/>
    </xf>
    <xf numFmtId="0" fontId="15" fillId="2" borderId="33" xfId="0" applyFont="1" applyFill="1" applyBorder="1" applyAlignment="1">
      <alignment wrapText="1"/>
    </xf>
    <xf numFmtId="0" fontId="0" fillId="2" borderId="0" xfId="0" applyFill="1"/>
    <xf numFmtId="0" fontId="0" fillId="2" borderId="24" xfId="0" applyFill="1" applyBorder="1"/>
    <xf numFmtId="0" fontId="10" fillId="2" borderId="16" xfId="0" applyFont="1" applyFill="1" applyBorder="1" applyAlignment="1">
      <alignment horizontal="center"/>
    </xf>
    <xf numFmtId="4" fontId="10" fillId="2" borderId="34" xfId="0" applyNumberFormat="1" applyFont="1" applyFill="1" applyBorder="1" applyAlignment="1">
      <alignment horizontal="center" vertical="justify" wrapText="1"/>
    </xf>
    <xf numFmtId="0" fontId="0" fillId="2" borderId="4" xfId="0" applyFill="1" applyBorder="1"/>
    <xf numFmtId="0" fontId="0" fillId="2" borderId="35" xfId="0" applyFill="1" applyBorder="1"/>
    <xf numFmtId="0" fontId="0" fillId="2" borderId="36" xfId="0" applyFill="1" applyBorder="1"/>
    <xf numFmtId="0" fontId="10" fillId="2" borderId="29" xfId="0" quotePrefix="1" applyFont="1" applyFill="1" applyBorder="1" applyAlignment="1">
      <alignment horizontal="center"/>
    </xf>
    <xf numFmtId="0" fontId="10" fillId="2" borderId="30" xfId="0" applyFont="1" applyFill="1" applyBorder="1" applyAlignment="1">
      <alignment horizontal="center" vertical="justify" wrapText="1"/>
    </xf>
    <xf numFmtId="0" fontId="0" fillId="2" borderId="11" xfId="0" applyFill="1" applyBorder="1"/>
    <xf numFmtId="0" fontId="10" fillId="2" borderId="0" xfId="0" quotePrefix="1" applyFont="1" applyFill="1" applyAlignment="1">
      <alignment horizontal="center"/>
    </xf>
    <xf numFmtId="0" fontId="10" fillId="2" borderId="0" xfId="0" applyFont="1" applyFill="1" applyAlignment="1">
      <alignment horizontal="center"/>
    </xf>
    <xf numFmtId="0" fontId="7" fillId="2" borderId="20" xfId="0" applyFont="1" applyFill="1" applyBorder="1" applyAlignment="1">
      <alignment horizontal="center"/>
    </xf>
    <xf numFmtId="4" fontId="7" fillId="2" borderId="12" xfId="0" applyNumberFormat="1" applyFont="1" applyFill="1" applyBorder="1" applyAlignment="1">
      <alignment horizontal="center" vertical="justify" wrapText="1"/>
    </xf>
    <xf numFmtId="0" fontId="7" fillId="2" borderId="37" xfId="0" applyFont="1" applyFill="1" applyBorder="1" applyAlignment="1">
      <alignment horizontal="left"/>
    </xf>
    <xf numFmtId="0" fontId="0" fillId="2" borderId="38" xfId="0" applyFill="1" applyBorder="1"/>
    <xf numFmtId="10" fontId="7" fillId="2" borderId="38" xfId="0" applyNumberFormat="1" applyFont="1" applyFill="1" applyBorder="1" applyAlignment="1">
      <alignment horizontal="center"/>
    </xf>
    <xf numFmtId="0" fontId="10" fillId="2" borderId="38" xfId="0" applyFont="1" applyFill="1" applyBorder="1" applyAlignment="1">
      <alignment horizontal="center"/>
    </xf>
    <xf numFmtId="0" fontId="7" fillId="2" borderId="20" xfId="0" applyFont="1" applyFill="1" applyBorder="1" applyAlignment="1">
      <alignment horizontal="left"/>
    </xf>
    <xf numFmtId="10" fontId="7" fillId="2" borderId="20" xfId="0" applyNumberFormat="1" applyFont="1" applyFill="1" applyBorder="1" applyAlignment="1">
      <alignment horizontal="center"/>
    </xf>
    <xf numFmtId="4" fontId="7" fillId="2" borderId="34" xfId="0" applyNumberFormat="1" applyFont="1" applyFill="1" applyBorder="1" applyAlignment="1">
      <alignment horizontal="center" vertical="justify" wrapText="1"/>
    </xf>
    <xf numFmtId="0" fontId="10" fillId="2" borderId="39" xfId="0" applyFont="1" applyFill="1" applyBorder="1" applyAlignment="1">
      <alignment horizontal="center"/>
    </xf>
    <xf numFmtId="4" fontId="10" fillId="2" borderId="20" xfId="0" applyNumberFormat="1" applyFont="1" applyFill="1" applyBorder="1" applyAlignment="1">
      <alignment horizontal="center" vertical="justify" wrapText="1"/>
    </xf>
    <xf numFmtId="0" fontId="7" fillId="2" borderId="34" xfId="0" applyFont="1" applyFill="1" applyBorder="1" applyAlignment="1">
      <alignment horizontal="center" vertical="justify" wrapText="1"/>
    </xf>
    <xf numFmtId="0" fontId="0" fillId="2" borderId="23" xfId="0" applyFill="1" applyBorder="1" applyAlignment="1">
      <alignment horizontal="center"/>
    </xf>
    <xf numFmtId="164" fontId="7" fillId="2" borderId="23" xfId="1" applyNumberFormat="1" applyFont="1" applyFill="1" applyBorder="1" applyAlignment="1">
      <alignment horizontal="center"/>
    </xf>
    <xf numFmtId="164" fontId="7" fillId="2" borderId="26" xfId="1" applyNumberFormat="1" applyFont="1" applyFill="1" applyBorder="1" applyAlignment="1">
      <alignment horizontal="center" wrapText="1"/>
    </xf>
    <xf numFmtId="0" fontId="15" fillId="2" borderId="11" xfId="0" applyFont="1" applyFill="1" applyBorder="1" applyAlignment="1">
      <alignment wrapText="1"/>
    </xf>
    <xf numFmtId="0" fontId="7" fillId="2" borderId="26" xfId="0" applyFont="1" applyFill="1" applyBorder="1" applyAlignment="1">
      <alignment horizontal="center" vertical="justify" wrapText="1"/>
    </xf>
    <xf numFmtId="0" fontId="7" fillId="2" borderId="30" xfId="0" applyFont="1" applyFill="1" applyBorder="1" applyAlignment="1">
      <alignment horizontal="center" vertical="justify" wrapText="1"/>
    </xf>
    <xf numFmtId="0" fontId="0" fillId="2" borderId="40" xfId="0" applyFill="1" applyBorder="1"/>
    <xf numFmtId="0" fontId="0" fillId="2" borderId="41" xfId="0" applyFill="1" applyBorder="1"/>
    <xf numFmtId="0" fontId="10" fillId="2" borderId="41" xfId="0" quotePrefix="1" applyFont="1" applyFill="1" applyBorder="1" applyAlignment="1">
      <alignment horizontal="center"/>
    </xf>
    <xf numFmtId="0" fontId="10" fillId="2" borderId="41" xfId="0" applyFont="1" applyFill="1" applyBorder="1" applyAlignment="1">
      <alignment horizontal="center"/>
    </xf>
    <xf numFmtId="0" fontId="7" fillId="2" borderId="42" xfId="0" applyFont="1" applyFill="1" applyBorder="1" applyAlignment="1">
      <alignment horizontal="center"/>
    </xf>
    <xf numFmtId="4" fontId="7" fillId="2" borderId="43" xfId="0" applyNumberFormat="1" applyFont="1" applyFill="1" applyBorder="1" applyAlignment="1">
      <alignment horizontal="center" vertical="justify" wrapText="1"/>
    </xf>
    <xf numFmtId="0" fontId="0" fillId="2" borderId="44" xfId="0" applyFill="1" applyBorder="1"/>
    <xf numFmtId="0" fontId="0" fillId="2" borderId="45" xfId="0" applyFill="1" applyBorder="1"/>
    <xf numFmtId="10" fontId="10" fillId="2" borderId="45" xfId="0" quotePrefix="1" applyNumberFormat="1" applyFont="1" applyFill="1" applyBorder="1" applyAlignment="1">
      <alignment horizontal="center"/>
    </xf>
    <xf numFmtId="0" fontId="10" fillId="2" borderId="45" xfId="0" applyFont="1" applyFill="1" applyBorder="1" applyAlignment="1">
      <alignment horizontal="center"/>
    </xf>
    <xf numFmtId="0" fontId="7" fillId="2" borderId="32" xfId="0" applyFont="1" applyFill="1" applyBorder="1" applyAlignment="1">
      <alignment horizontal="center"/>
    </xf>
    <xf numFmtId="4" fontId="7" fillId="2" borderId="46" xfId="0" applyNumberFormat="1" applyFont="1" applyFill="1" applyBorder="1" applyAlignment="1">
      <alignment horizontal="center" vertical="justify" wrapText="1"/>
    </xf>
    <xf numFmtId="0" fontId="10" fillId="2" borderId="45" xfId="0" quotePrefix="1" applyFont="1" applyFill="1" applyBorder="1" applyAlignment="1">
      <alignment horizontal="center"/>
    </xf>
    <xf numFmtId="4" fontId="10" fillId="2" borderId="46" xfId="0" applyNumberFormat="1" applyFont="1" applyFill="1" applyBorder="1" applyAlignment="1">
      <alignment horizontal="center" vertical="justify" wrapText="1"/>
    </xf>
    <xf numFmtId="0" fontId="7" fillId="2" borderId="41" xfId="0" applyFont="1" applyFill="1" applyBorder="1" applyAlignment="1">
      <alignment horizontal="center"/>
    </xf>
    <xf numFmtId="4" fontId="10" fillId="2" borderId="31" xfId="0" applyNumberFormat="1" applyFont="1" applyFill="1" applyBorder="1" applyAlignment="1">
      <alignment horizontal="center" vertical="justify" wrapText="1"/>
    </xf>
    <xf numFmtId="0" fontId="7" fillId="0" borderId="0" xfId="5" applyAlignment="1">
      <alignment vertical="center"/>
    </xf>
    <xf numFmtId="4" fontId="7" fillId="0" borderId="0" xfId="5" applyNumberFormat="1" applyAlignment="1">
      <alignment vertical="center"/>
    </xf>
    <xf numFmtId="43" fontId="7" fillId="0" borderId="0" xfId="1" applyFont="1" applyAlignment="1">
      <alignment vertical="center"/>
    </xf>
    <xf numFmtId="10" fontId="7" fillId="0" borderId="0" xfId="8" applyNumberFormat="1" applyFont="1" applyAlignment="1">
      <alignment vertical="center"/>
    </xf>
    <xf numFmtId="4" fontId="10" fillId="0" borderId="0" xfId="5" applyNumberFormat="1" applyFont="1" applyAlignment="1">
      <alignment horizontal="center" vertical="center"/>
    </xf>
    <xf numFmtId="4" fontId="7" fillId="0" borderId="0" xfId="1" applyNumberFormat="1" applyFont="1" applyAlignment="1">
      <alignment vertical="center"/>
    </xf>
    <xf numFmtId="164" fontId="7" fillId="0" borderId="0" xfId="5" applyNumberFormat="1" applyAlignment="1">
      <alignment vertical="center"/>
    </xf>
    <xf numFmtId="4" fontId="17" fillId="0" borderId="0" xfId="5" applyNumberFormat="1" applyFont="1" applyAlignment="1">
      <alignment vertical="center"/>
    </xf>
    <xf numFmtId="0" fontId="17" fillId="0" borderId="0" xfId="5" applyFont="1" applyAlignment="1">
      <alignment vertical="center"/>
    </xf>
    <xf numFmtId="10" fontId="10" fillId="0" borderId="51" xfId="8" applyNumberFormat="1" applyFont="1" applyBorder="1" applyAlignment="1">
      <alignment vertical="center"/>
    </xf>
    <xf numFmtId="49" fontId="10" fillId="0" borderId="0" xfId="5" applyNumberFormat="1" applyFont="1" applyAlignment="1">
      <alignment vertical="center"/>
    </xf>
    <xf numFmtId="49" fontId="10" fillId="4" borderId="0" xfId="5" applyNumberFormat="1" applyFont="1" applyFill="1" applyAlignment="1">
      <alignment vertical="center"/>
    </xf>
    <xf numFmtId="0" fontId="18" fillId="4" borderId="0" xfId="5" applyFont="1" applyFill="1" applyAlignment="1">
      <alignment horizontal="center" vertical="center"/>
    </xf>
    <xf numFmtId="0" fontId="7" fillId="4" borderId="0" xfId="5" applyFill="1" applyAlignment="1">
      <alignment vertical="center"/>
    </xf>
    <xf numFmtId="49" fontId="10" fillId="0" borderId="49" xfId="5" applyNumberFormat="1" applyFont="1" applyBorder="1" applyAlignment="1">
      <alignment vertical="center"/>
    </xf>
    <xf numFmtId="49" fontId="10" fillId="0" borderId="50" xfId="5" applyNumberFormat="1" applyFont="1" applyBorder="1" applyAlignment="1">
      <alignment vertical="center"/>
    </xf>
    <xf numFmtId="49" fontId="10" fillId="0" borderId="52" xfId="5" applyNumberFormat="1" applyFont="1" applyBorder="1" applyAlignment="1">
      <alignment vertical="center"/>
    </xf>
    <xf numFmtId="49" fontId="10" fillId="0" borderId="51" xfId="5" applyNumberFormat="1" applyFont="1" applyBorder="1" applyAlignment="1">
      <alignment vertical="center"/>
    </xf>
    <xf numFmtId="0" fontId="19" fillId="0" borderId="0" xfId="5" applyFont="1" applyAlignment="1">
      <alignment horizontal="justify" vertical="center"/>
    </xf>
    <xf numFmtId="0" fontId="10" fillId="0" borderId="11" xfId="0" applyFont="1" applyBorder="1" applyAlignment="1">
      <alignment horizontal="left" vertical="center"/>
    </xf>
    <xf numFmtId="0" fontId="20" fillId="0" borderId="0" xfId="0" applyFont="1" applyAlignment="1">
      <alignment horizontal="center" vertical="center"/>
    </xf>
    <xf numFmtId="0" fontId="20" fillId="0" borderId="24" xfId="0" applyFont="1" applyBorder="1" applyAlignment="1">
      <alignment horizontal="center" vertical="center"/>
    </xf>
    <xf numFmtId="0" fontId="10" fillId="0" borderId="0" xfId="0" applyFont="1" applyAlignment="1">
      <alignment vertical="center"/>
    </xf>
    <xf numFmtId="0" fontId="7" fillId="0" borderId="11" xfId="0" applyFont="1" applyBorder="1" applyAlignment="1">
      <alignment vertical="center"/>
    </xf>
    <xf numFmtId="0" fontId="10" fillId="0" borderId="53" xfId="0" applyFont="1" applyBorder="1"/>
    <xf numFmtId="166" fontId="12" fillId="3" borderId="19" xfId="0" applyNumberFormat="1" applyFont="1" applyFill="1" applyBorder="1" applyAlignment="1">
      <alignment horizontal="center" vertical="center"/>
    </xf>
    <xf numFmtId="166" fontId="16" fillId="0" borderId="8" xfId="0" applyNumberFormat="1" applyFont="1" applyBorder="1" applyAlignment="1">
      <alignment horizontal="center" vertical="center"/>
    </xf>
    <xf numFmtId="166" fontId="16" fillId="0" borderId="6" xfId="0" applyNumberFormat="1" applyFont="1" applyBorder="1" applyAlignment="1">
      <alignment horizontal="center" vertical="center"/>
    </xf>
    <xf numFmtId="10" fontId="0" fillId="0" borderId="0" xfId="0" applyNumberFormat="1"/>
    <xf numFmtId="0" fontId="23" fillId="0" borderId="0" xfId="0" applyFont="1" applyAlignment="1">
      <alignment horizontal="center" vertical="center" readingOrder="1"/>
    </xf>
    <xf numFmtId="0" fontId="16" fillId="0" borderId="54" xfId="0" applyFont="1" applyBorder="1"/>
    <xf numFmtId="0" fontId="16" fillId="0" borderId="55" xfId="0" applyFont="1" applyBorder="1"/>
    <xf numFmtId="0" fontId="16" fillId="0" borderId="11" xfId="0" applyFont="1" applyBorder="1"/>
    <xf numFmtId="0" fontId="16" fillId="0" borderId="12" xfId="0" applyFont="1" applyBorder="1"/>
    <xf numFmtId="0" fontId="16" fillId="0" borderId="56" xfId="0" applyFont="1" applyBorder="1"/>
    <xf numFmtId="0" fontId="16" fillId="0" borderId="57" xfId="0" applyFont="1" applyBorder="1"/>
    <xf numFmtId="0" fontId="16" fillId="0" borderId="25" xfId="0" applyFont="1" applyBorder="1" applyAlignment="1">
      <alignment horizontal="center" vertical="top"/>
    </xf>
    <xf numFmtId="0" fontId="16" fillId="0" borderId="27" xfId="0" applyFont="1" applyBorder="1" applyAlignment="1">
      <alignment horizontal="center" vertical="top"/>
    </xf>
    <xf numFmtId="0" fontId="16" fillId="0" borderId="28" xfId="0" applyFont="1" applyBorder="1" applyAlignment="1">
      <alignment horizontal="center" vertical="top"/>
    </xf>
    <xf numFmtId="0" fontId="0" fillId="0" borderId="0" xfId="0" applyAlignment="1">
      <alignment vertical="center"/>
    </xf>
    <xf numFmtId="0" fontId="7" fillId="0" borderId="6" xfId="0" applyFont="1" applyBorder="1" applyAlignment="1">
      <alignment horizontal="center" vertical="top" wrapText="1"/>
    </xf>
    <xf numFmtId="0" fontId="12" fillId="4" borderId="58" xfId="0" applyFont="1" applyFill="1" applyBorder="1" applyAlignment="1">
      <alignment horizontal="left" vertical="top" wrapText="1"/>
    </xf>
    <xf numFmtId="0" fontId="14" fillId="4" borderId="58" xfId="0" applyFont="1" applyFill="1" applyBorder="1" applyAlignment="1">
      <alignment horizontal="center"/>
    </xf>
    <xf numFmtId="164" fontId="10" fillId="4" borderId="58" xfId="1" applyNumberFormat="1" applyFont="1" applyFill="1" applyBorder="1" applyAlignment="1">
      <alignment horizontal="right"/>
    </xf>
    <xf numFmtId="4" fontId="10" fillId="2" borderId="26" xfId="0" applyNumberFormat="1" applyFont="1" applyFill="1" applyBorder="1" applyAlignment="1">
      <alignment horizontal="center" vertical="justify" wrapText="1"/>
    </xf>
    <xf numFmtId="4" fontId="7" fillId="2" borderId="60" xfId="0" applyNumberFormat="1" applyFont="1" applyFill="1" applyBorder="1" applyAlignment="1">
      <alignment horizontal="center" vertical="justify" wrapText="1"/>
    </xf>
    <xf numFmtId="0" fontId="7" fillId="2" borderId="34" xfId="0" applyFont="1" applyFill="1" applyBorder="1" applyAlignment="1">
      <alignment horizontal="center" wrapText="1"/>
    </xf>
    <xf numFmtId="4" fontId="7" fillId="2" borderId="18" xfId="0" applyNumberFormat="1" applyFont="1" applyFill="1" applyBorder="1" applyAlignment="1">
      <alignment horizontal="center"/>
    </xf>
    <xf numFmtId="4" fontId="7" fillId="2" borderId="24" xfId="0" applyNumberFormat="1" applyFont="1" applyFill="1" applyBorder="1" applyAlignment="1">
      <alignment horizontal="center"/>
    </xf>
    <xf numFmtId="0" fontId="0" fillId="0" borderId="24" xfId="0" applyBorder="1"/>
    <xf numFmtId="0" fontId="0" fillId="0" borderId="23" xfId="0" applyBorder="1"/>
    <xf numFmtId="0" fontId="7" fillId="2" borderId="18" xfId="0" applyFont="1" applyFill="1" applyBorder="1" applyAlignment="1">
      <alignment horizontal="center"/>
    </xf>
    <xf numFmtId="4" fontId="10" fillId="2" borderId="26" xfId="0" applyNumberFormat="1" applyFont="1" applyFill="1" applyBorder="1" applyAlignment="1">
      <alignment horizontal="center" wrapText="1"/>
    </xf>
    <xf numFmtId="4" fontId="7" fillId="2" borderId="26" xfId="0" applyNumberFormat="1" applyFont="1" applyFill="1" applyBorder="1" applyAlignment="1">
      <alignment horizontal="center" vertical="center" wrapText="1"/>
    </xf>
    <xf numFmtId="168" fontId="7" fillId="2" borderId="16" xfId="0" applyNumberFormat="1" applyFont="1" applyFill="1" applyBorder="1" applyAlignment="1">
      <alignment horizontal="center"/>
    </xf>
    <xf numFmtId="169" fontId="7" fillId="2" borderId="16" xfId="0" applyNumberFormat="1" applyFont="1" applyFill="1" applyBorder="1" applyAlignment="1">
      <alignment horizontal="center"/>
    </xf>
    <xf numFmtId="4" fontId="7" fillId="2" borderId="23" xfId="0" applyNumberFormat="1" applyFont="1" applyFill="1" applyBorder="1" applyAlignment="1">
      <alignment horizontal="center" vertical="justify" wrapText="1"/>
    </xf>
    <xf numFmtId="0" fontId="7" fillId="2" borderId="24" xfId="0" applyFont="1" applyFill="1" applyBorder="1" applyAlignment="1">
      <alignment horizontal="center"/>
    </xf>
    <xf numFmtId="0" fontId="0" fillId="2" borderId="4" xfId="0" applyFill="1" applyBorder="1" applyAlignment="1">
      <alignment vertical="center" wrapText="1"/>
    </xf>
    <xf numFmtId="0" fontId="0" fillId="2" borderId="35" xfId="0" applyFill="1" applyBorder="1" applyAlignment="1">
      <alignment vertical="center" wrapText="1"/>
    </xf>
    <xf numFmtId="0" fontId="0" fillId="2" borderId="36" xfId="0" applyFill="1" applyBorder="1" applyAlignment="1">
      <alignment vertical="center" wrapText="1"/>
    </xf>
    <xf numFmtId="0" fontId="5" fillId="0" borderId="61" xfId="4" applyFont="1" applyBorder="1" applyAlignment="1">
      <alignment horizontal="center" vertical="center"/>
    </xf>
    <xf numFmtId="0" fontId="5" fillId="0" borderId="62" xfId="4" applyFont="1" applyBorder="1" applyAlignment="1">
      <alignment horizontal="center" vertical="center"/>
    </xf>
    <xf numFmtId="0" fontId="5" fillId="0" borderId="63" xfId="4" applyFont="1" applyBorder="1" applyAlignment="1">
      <alignment horizontal="center" vertical="center"/>
    </xf>
    <xf numFmtId="0" fontId="5" fillId="0" borderId="64" xfId="4" applyFont="1" applyBorder="1" applyAlignment="1">
      <alignment horizontal="center" vertical="center"/>
    </xf>
    <xf numFmtId="14" fontId="3" fillId="0" borderId="65" xfId="4" applyNumberFormat="1" applyFont="1" applyBorder="1" applyAlignment="1">
      <alignment horizontal="center" vertical="center" wrapText="1"/>
    </xf>
    <xf numFmtId="0" fontId="2" fillId="0" borderId="66" xfId="2" applyFont="1" applyBorder="1" applyAlignment="1">
      <alignment vertical="center"/>
    </xf>
    <xf numFmtId="0" fontId="2" fillId="0" borderId="67" xfId="2" applyFont="1" applyBorder="1" applyAlignment="1">
      <alignment vertical="center"/>
    </xf>
    <xf numFmtId="0" fontId="2" fillId="0" borderId="68" xfId="2" applyFont="1" applyBorder="1" applyAlignment="1">
      <alignment vertical="center"/>
    </xf>
    <xf numFmtId="0" fontId="2" fillId="0" borderId="69" xfId="2" applyFont="1" applyBorder="1" applyAlignment="1">
      <alignment vertical="center"/>
    </xf>
    <xf numFmtId="0" fontId="2" fillId="0" borderId="70" xfId="2" applyFont="1" applyBorder="1" applyAlignment="1">
      <alignment vertical="center"/>
    </xf>
    <xf numFmtId="0" fontId="2" fillId="0" borderId="71" xfId="2" applyFont="1" applyBorder="1" applyAlignment="1">
      <alignment vertical="center"/>
    </xf>
    <xf numFmtId="169" fontId="7" fillId="2" borderId="23" xfId="0" applyNumberFormat="1" applyFont="1" applyFill="1" applyBorder="1" applyAlignment="1">
      <alignment horizontal="center"/>
    </xf>
    <xf numFmtId="0" fontId="0" fillId="0" borderId="6" xfId="0" applyBorder="1" applyAlignment="1">
      <alignment horizontal="left" vertical="center"/>
    </xf>
    <xf numFmtId="0" fontId="0" fillId="0" borderId="13" xfId="0" applyBorder="1" applyAlignment="1">
      <alignment horizontal="left"/>
    </xf>
    <xf numFmtId="0" fontId="0" fillId="0" borderId="18" xfId="0" applyBorder="1" applyAlignment="1">
      <alignment horizontal="left"/>
    </xf>
    <xf numFmtId="4" fontId="7" fillId="2" borderId="34" xfId="0" applyNumberFormat="1" applyFont="1" applyFill="1" applyBorder="1" applyAlignment="1">
      <alignment horizontal="center"/>
    </xf>
    <xf numFmtId="168" fontId="7" fillId="2" borderId="23" xfId="0" applyNumberFormat="1" applyFont="1" applyFill="1" applyBorder="1" applyAlignment="1">
      <alignment horizontal="center"/>
    </xf>
    <xf numFmtId="4" fontId="7" fillId="2" borderId="26" xfId="0" applyNumberFormat="1" applyFont="1" applyFill="1" applyBorder="1" applyAlignment="1">
      <alignment horizontal="center"/>
    </xf>
    <xf numFmtId="4" fontId="7" fillId="2" borderId="34" xfId="0" applyNumberFormat="1" applyFont="1" applyFill="1" applyBorder="1" applyAlignment="1">
      <alignment horizontal="center" wrapText="1"/>
    </xf>
    <xf numFmtId="0" fontId="7" fillId="2" borderId="23" xfId="0" applyFont="1" applyFill="1" applyBorder="1" applyAlignment="1">
      <alignment horizontal="center" vertical="center"/>
    </xf>
    <xf numFmtId="0" fontId="0" fillId="0" borderId="23" xfId="0" applyBorder="1" applyAlignment="1">
      <alignment horizontal="left"/>
    </xf>
    <xf numFmtId="0" fontId="0" fillId="0" borderId="18" xfId="0" applyBorder="1"/>
    <xf numFmtId="0" fontId="7" fillId="2" borderId="13" xfId="0" applyFont="1" applyFill="1" applyBorder="1"/>
    <xf numFmtId="0" fontId="7" fillId="2" borderId="14" xfId="0" applyFont="1" applyFill="1" applyBorder="1"/>
    <xf numFmtId="0" fontId="11" fillId="2" borderId="21" xfId="0" applyFont="1" applyFill="1" applyBorder="1" applyAlignment="1">
      <alignment horizontal="center"/>
    </xf>
    <xf numFmtId="49" fontId="11" fillId="2" borderId="22" xfId="0" applyNumberFormat="1" applyFont="1" applyFill="1" applyBorder="1" applyAlignment="1">
      <alignment horizontal="center" wrapText="1"/>
    </xf>
    <xf numFmtId="4" fontId="10" fillId="2" borderId="22" xfId="0" applyNumberFormat="1" applyFont="1" applyFill="1" applyBorder="1" applyAlignment="1">
      <alignment horizontal="center"/>
    </xf>
    <xf numFmtId="0" fontId="7" fillId="4" borderId="58" xfId="0" applyFont="1" applyFill="1" applyBorder="1" applyAlignment="1">
      <alignment horizontal="left" vertical="top"/>
    </xf>
    <xf numFmtId="4" fontId="7" fillId="4" borderId="58" xfId="0" applyNumberFormat="1" applyFont="1" applyFill="1" applyBorder="1" applyAlignment="1">
      <alignment horizontal="center"/>
    </xf>
    <xf numFmtId="0" fontId="10" fillId="4" borderId="58" xfId="0" applyFont="1" applyFill="1" applyBorder="1" applyAlignment="1">
      <alignment horizontal="left"/>
    </xf>
    <xf numFmtId="0" fontId="14" fillId="0" borderId="0" xfId="5" applyFont="1" applyAlignment="1">
      <alignment horizontal="justify" vertical="center"/>
    </xf>
    <xf numFmtId="0" fontId="13" fillId="0" borderId="47" xfId="5" applyFont="1" applyBorder="1" applyAlignment="1">
      <alignment horizontal="center" vertical="center" wrapText="1"/>
    </xf>
    <xf numFmtId="43" fontId="13" fillId="0" borderId="47" xfId="1" applyFont="1" applyBorder="1" applyAlignment="1">
      <alignment horizontal="center" vertical="center" wrapText="1"/>
    </xf>
    <xf numFmtId="10" fontId="13" fillId="0" borderId="47" xfId="8" applyNumberFormat="1" applyFont="1" applyBorder="1" applyAlignment="1">
      <alignment horizontal="center" vertical="center" wrapText="1"/>
    </xf>
    <xf numFmtId="0" fontId="14" fillId="0" borderId="48" xfId="5" applyFont="1" applyBorder="1" applyAlignment="1">
      <alignment horizontal="justify" vertical="center" wrapText="1"/>
    </xf>
    <xf numFmtId="43" fontId="14" fillId="0" borderId="48" xfId="1" applyFont="1" applyBorder="1" applyAlignment="1">
      <alignment vertical="center" wrapText="1"/>
    </xf>
    <xf numFmtId="10" fontId="14" fillId="0" borderId="48" xfId="8" applyNumberFormat="1" applyFont="1" applyBorder="1" applyAlignment="1">
      <alignment vertical="center" wrapText="1"/>
    </xf>
    <xf numFmtId="0" fontId="13" fillId="0" borderId="49" xfId="5" applyFont="1" applyBorder="1" applyAlignment="1">
      <alignment horizontal="justify" vertical="center" wrapText="1"/>
    </xf>
    <xf numFmtId="43" fontId="13" fillId="0" borderId="49" xfId="1" applyFont="1" applyBorder="1" applyAlignment="1">
      <alignment vertical="center" wrapText="1"/>
    </xf>
    <xf numFmtId="10" fontId="14" fillId="0" borderId="49" xfId="8" applyNumberFormat="1" applyFont="1" applyBorder="1" applyAlignment="1">
      <alignment vertical="center" wrapText="1"/>
    </xf>
    <xf numFmtId="0" fontId="13" fillId="0" borderId="50" xfId="5" applyFont="1" applyBorder="1" applyAlignment="1">
      <alignment horizontal="justify" vertical="center" wrapText="1"/>
    </xf>
    <xf numFmtId="43" fontId="13" fillId="0" borderId="50" xfId="1" applyFont="1" applyBorder="1" applyAlignment="1">
      <alignment vertical="center" wrapText="1"/>
    </xf>
    <xf numFmtId="10" fontId="14" fillId="0" borderId="50" xfId="8" applyNumberFormat="1" applyFont="1" applyBorder="1" applyAlignment="1">
      <alignment vertical="center" wrapText="1"/>
    </xf>
    <xf numFmtId="10" fontId="13" fillId="0" borderId="50" xfId="8" applyNumberFormat="1" applyFont="1" applyBorder="1" applyAlignment="1">
      <alignment vertical="center" wrapText="1"/>
    </xf>
    <xf numFmtId="0" fontId="14" fillId="0" borderId="50" xfId="5" applyFont="1" applyBorder="1" applyAlignment="1">
      <alignment horizontal="justify" vertical="center" wrapText="1"/>
    </xf>
    <xf numFmtId="43" fontId="14" fillId="0" borderId="50" xfId="1" applyFont="1" applyFill="1" applyBorder="1" applyAlignment="1">
      <alignment vertical="center" wrapText="1"/>
    </xf>
    <xf numFmtId="43" fontId="14" fillId="0" borderId="50" xfId="1" applyFont="1" applyBorder="1" applyAlignment="1">
      <alignment vertical="center" wrapText="1"/>
    </xf>
    <xf numFmtId="0" fontId="13" fillId="0" borderId="51" xfId="5" applyFont="1" applyBorder="1" applyAlignment="1">
      <alignment horizontal="justify" vertical="center" wrapText="1"/>
    </xf>
    <xf numFmtId="43" fontId="14" fillId="0" borderId="51" xfId="1" applyFont="1" applyBorder="1" applyAlignment="1">
      <alignment vertical="center" wrapText="1"/>
    </xf>
    <xf numFmtId="0" fontId="14" fillId="0" borderId="49" xfId="5" applyFont="1" applyBorder="1" applyAlignment="1">
      <alignment horizontal="justify" vertical="center" wrapText="1"/>
    </xf>
    <xf numFmtId="10" fontId="14" fillId="0" borderId="49" xfId="8" applyNumberFormat="1" applyFont="1" applyBorder="1" applyAlignment="1">
      <alignment horizontal="center" vertical="center" wrapText="1"/>
    </xf>
    <xf numFmtId="10" fontId="14" fillId="0" borderId="50" xfId="8" applyNumberFormat="1" applyFont="1" applyBorder="1" applyAlignment="1">
      <alignment horizontal="center" vertical="center" wrapText="1"/>
    </xf>
    <xf numFmtId="10" fontId="13" fillId="0" borderId="50" xfId="8" applyNumberFormat="1" applyFont="1" applyBorder="1" applyAlignment="1">
      <alignment horizontal="center" vertical="center" wrapText="1"/>
    </xf>
    <xf numFmtId="0" fontId="13" fillId="0" borderId="52" xfId="5" applyFont="1" applyBorder="1" applyAlignment="1">
      <alignment horizontal="justify" vertical="center" wrapText="1"/>
    </xf>
    <xf numFmtId="10" fontId="13" fillId="0" borderId="52" xfId="8" applyNumberFormat="1" applyFont="1" applyBorder="1" applyAlignment="1">
      <alignment horizontal="center" vertical="center" wrapText="1"/>
    </xf>
    <xf numFmtId="10" fontId="14" fillId="0" borderId="47" xfId="8" applyNumberFormat="1" applyFont="1" applyBorder="1" applyAlignment="1">
      <alignment horizontal="center" vertical="center" wrapText="1"/>
    </xf>
    <xf numFmtId="0" fontId="14" fillId="0" borderId="52" xfId="5" applyFont="1" applyBorder="1" applyAlignment="1">
      <alignment horizontal="justify" vertical="center" wrapText="1"/>
    </xf>
    <xf numFmtId="10" fontId="14" fillId="0" borderId="52" xfId="8" applyNumberFormat="1" applyFont="1" applyBorder="1" applyAlignment="1">
      <alignment horizontal="center" vertical="center" wrapText="1"/>
    </xf>
    <xf numFmtId="10" fontId="13" fillId="0" borderId="51" xfId="8" applyNumberFormat="1" applyFont="1" applyBorder="1" applyAlignment="1">
      <alignment horizontal="center" vertical="center" wrapText="1"/>
    </xf>
    <xf numFmtId="0" fontId="13" fillId="0" borderId="12" xfId="0" applyFont="1" applyBorder="1" applyAlignment="1">
      <alignment horizontal="center"/>
    </xf>
    <xf numFmtId="0" fontId="13" fillId="0" borderId="1" xfId="0" applyFont="1" applyBorder="1" applyAlignment="1">
      <alignment horizontal="left" vertical="top"/>
    </xf>
    <xf numFmtId="0" fontId="13" fillId="0" borderId="3" xfId="0" applyFont="1" applyBorder="1" applyAlignment="1">
      <alignment horizontal="justify" vertical="top" wrapText="1"/>
    </xf>
    <xf numFmtId="17" fontId="13" fillId="0" borderId="3" xfId="0" applyNumberFormat="1" applyFont="1" applyBorder="1" applyAlignment="1">
      <alignment horizontal="center"/>
    </xf>
    <xf numFmtId="166" fontId="14" fillId="0" borderId="16" xfId="0" applyNumberFormat="1" applyFont="1" applyBorder="1" applyAlignment="1">
      <alignment horizontal="center" vertical="center"/>
    </xf>
    <xf numFmtId="10" fontId="14" fillId="0" borderId="16" xfId="0" applyNumberFormat="1" applyFont="1" applyBorder="1" applyAlignment="1">
      <alignment horizontal="center" vertical="top"/>
    </xf>
    <xf numFmtId="166" fontId="14" fillId="0" borderId="19" xfId="0" applyNumberFormat="1" applyFont="1" applyBorder="1" applyAlignment="1">
      <alignment horizontal="center" vertical="center"/>
    </xf>
    <xf numFmtId="4" fontId="14" fillId="0" borderId="19" xfId="0" applyNumberFormat="1" applyFont="1" applyBorder="1" applyAlignment="1">
      <alignment horizontal="center" vertical="center"/>
    </xf>
    <xf numFmtId="4" fontId="14" fillId="0" borderId="19" xfId="0" applyNumberFormat="1" applyFont="1" applyBorder="1" applyAlignment="1">
      <alignment horizontal="center"/>
    </xf>
    <xf numFmtId="10" fontId="14" fillId="0" borderId="16" xfId="1" applyNumberFormat="1" applyFont="1" applyFill="1" applyBorder="1" applyAlignment="1">
      <alignment horizontal="center" vertical="top"/>
    </xf>
    <xf numFmtId="4" fontId="14" fillId="0" borderId="19" xfId="1" applyNumberFormat="1" applyFont="1" applyFill="1" applyBorder="1" applyAlignment="1">
      <alignment horizontal="center" vertical="center"/>
    </xf>
    <xf numFmtId="0" fontId="13" fillId="0" borderId="27" xfId="0" quotePrefix="1" applyFont="1" applyBorder="1" applyAlignment="1">
      <alignment horizontal="center" vertical="top"/>
    </xf>
    <xf numFmtId="4" fontId="14" fillId="0" borderId="23" xfId="1" applyNumberFormat="1" applyFont="1" applyFill="1" applyBorder="1" applyAlignment="1">
      <alignment horizontal="center" vertical="center"/>
    </xf>
    <xf numFmtId="167" fontId="14" fillId="0" borderId="16" xfId="0" applyNumberFormat="1" applyFont="1" applyBorder="1" applyAlignment="1">
      <alignment horizontal="center" vertical="center"/>
    </xf>
    <xf numFmtId="4" fontId="14" fillId="0" borderId="19" xfId="1" applyNumberFormat="1" applyFont="1" applyFill="1" applyBorder="1" applyAlignment="1">
      <alignment horizontal="center" vertical="top"/>
    </xf>
    <xf numFmtId="4" fontId="14" fillId="0" borderId="19" xfId="0" applyNumberFormat="1" applyFont="1" applyBorder="1" applyAlignment="1">
      <alignment horizontal="center" vertical="top"/>
    </xf>
    <xf numFmtId="0" fontId="11" fillId="3" borderId="7" xfId="0" applyFont="1" applyFill="1" applyBorder="1" applyAlignment="1">
      <alignment horizontal="left" vertical="top"/>
    </xf>
    <xf numFmtId="49" fontId="11" fillId="3" borderId="21" xfId="0" applyNumberFormat="1" applyFont="1" applyFill="1" applyBorder="1" applyAlignment="1">
      <alignment horizontal="justify" vertical="top" wrapText="1"/>
    </xf>
    <xf numFmtId="166" fontId="14" fillId="3" borderId="8" xfId="0" applyNumberFormat="1" applyFont="1" applyFill="1" applyBorder="1" applyAlignment="1">
      <alignment horizontal="center" vertical="center"/>
    </xf>
    <xf numFmtId="10" fontId="14" fillId="3" borderId="8" xfId="0" applyNumberFormat="1" applyFont="1" applyFill="1" applyBorder="1" applyAlignment="1">
      <alignment horizontal="center" vertical="top"/>
    </xf>
    <xf numFmtId="0" fontId="13" fillId="0" borderId="12" xfId="0" applyFont="1" applyBorder="1" applyAlignment="1">
      <alignment horizontal="right"/>
    </xf>
    <xf numFmtId="10" fontId="14" fillId="0" borderId="8" xfId="0" applyNumberFormat="1" applyFont="1" applyBorder="1" applyAlignment="1">
      <alignment horizontal="center" vertical="center"/>
    </xf>
    <xf numFmtId="167" fontId="14" fillId="0" borderId="8" xfId="0" applyNumberFormat="1" applyFont="1" applyBorder="1" applyAlignment="1">
      <alignment horizontal="center" vertical="center"/>
    </xf>
    <xf numFmtId="10" fontId="14" fillId="0" borderId="8" xfId="0" applyNumberFormat="1" applyFont="1" applyBorder="1" applyAlignment="1">
      <alignment horizontal="center" vertical="top"/>
    </xf>
    <xf numFmtId="166" fontId="14" fillId="0" borderId="8" xfId="0" applyNumberFormat="1" applyFont="1" applyBorder="1" applyAlignment="1">
      <alignment horizontal="center" vertical="center"/>
    </xf>
    <xf numFmtId="166" fontId="13" fillId="2" borderId="6" xfId="0" applyNumberFormat="1" applyFont="1" applyFill="1" applyBorder="1" applyAlignment="1">
      <alignment horizontal="center" vertical="center"/>
    </xf>
    <xf numFmtId="0" fontId="13" fillId="0" borderId="15" xfId="0" applyFont="1" applyBorder="1" applyAlignment="1">
      <alignment vertical="center" wrapText="1"/>
    </xf>
    <xf numFmtId="0" fontId="5" fillId="0" borderId="2" xfId="4" applyFont="1" applyBorder="1" applyAlignment="1">
      <alignment horizontal="center" vertical="center" wrapText="1"/>
    </xf>
    <xf numFmtId="0" fontId="2" fillId="0" borderId="11" xfId="6" applyFont="1" applyBorder="1" applyAlignment="1">
      <alignment horizontal="center" vertical="center"/>
    </xf>
    <xf numFmtId="0" fontId="2" fillId="0" borderId="0" xfId="6" applyFont="1" applyAlignment="1">
      <alignment horizontal="center" vertical="center"/>
    </xf>
    <xf numFmtId="0" fontId="2" fillId="0" borderId="12" xfId="6" applyFont="1" applyBorder="1" applyAlignment="1">
      <alignment horizontal="center" vertical="center"/>
    </xf>
    <xf numFmtId="0" fontId="15" fillId="2" borderId="27" xfId="0" applyFont="1" applyFill="1" applyBorder="1" applyAlignment="1">
      <alignment horizontal="left" vertical="center" wrapText="1"/>
    </xf>
    <xf numFmtId="0" fontId="15" fillId="2" borderId="27" xfId="0" applyFont="1" applyFill="1" applyBorder="1" applyAlignment="1">
      <alignment horizontal="left" wrapText="1"/>
    </xf>
    <xf numFmtId="0" fontId="0" fillId="0" borderId="19" xfId="0" applyBorder="1" applyAlignment="1">
      <alignment horizontal="left"/>
    </xf>
    <xf numFmtId="0" fontId="10" fillId="0" borderId="8" xfId="0" applyFont="1" applyBorder="1" applyAlignment="1">
      <alignment horizontal="center"/>
    </xf>
    <xf numFmtId="0" fontId="15" fillId="2" borderId="11"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24" xfId="0" applyFont="1" applyFill="1" applyBorder="1" applyAlignment="1">
      <alignment horizontal="left" vertical="center" wrapText="1"/>
    </xf>
    <xf numFmtId="0" fontId="15" fillId="2" borderId="25" xfId="0" applyFont="1" applyFill="1" applyBorder="1" applyAlignment="1">
      <alignment horizontal="left" vertical="center" wrapText="1"/>
    </xf>
    <xf numFmtId="0" fontId="16" fillId="0" borderId="0" xfId="5" applyFont="1" applyAlignment="1">
      <alignment horizontal="center" vertical="center"/>
    </xf>
    <xf numFmtId="0" fontId="13" fillId="0" borderId="7" xfId="0" quotePrefix="1" applyFont="1" applyBorder="1" applyAlignment="1">
      <alignment horizontal="center" vertical="top"/>
    </xf>
    <xf numFmtId="0" fontId="7" fillId="2" borderId="23" xfId="0" applyFont="1" applyFill="1" applyBorder="1" applyAlignment="1">
      <alignment horizontal="center" vertical="top"/>
    </xf>
    <xf numFmtId="4" fontId="10" fillId="2" borderId="24" xfId="0" applyNumberFormat="1" applyFont="1" applyFill="1" applyBorder="1" applyAlignment="1">
      <alignment horizontal="center"/>
    </xf>
    <xf numFmtId="0" fontId="12" fillId="0" borderId="24" xfId="0" applyFont="1" applyBorder="1" applyAlignment="1">
      <alignment horizontal="left" vertical="center" wrapText="1"/>
    </xf>
    <xf numFmtId="0" fontId="11" fillId="2" borderId="18" xfId="0" applyFont="1" applyFill="1" applyBorder="1" applyAlignment="1">
      <alignment horizontal="center" vertical="top"/>
    </xf>
    <xf numFmtId="0" fontId="9" fillId="2" borderId="0" xfId="0" applyFont="1" applyFill="1"/>
    <xf numFmtId="0" fontId="13" fillId="2" borderId="14" xfId="0" applyFont="1" applyFill="1" applyBorder="1"/>
    <xf numFmtId="14" fontId="12" fillId="2" borderId="21" xfId="0" quotePrefix="1" applyNumberFormat="1" applyFont="1" applyFill="1" applyBorder="1" applyAlignment="1">
      <alignment horizontal="center"/>
    </xf>
    <xf numFmtId="0" fontId="11" fillId="2" borderId="20" xfId="0" applyFont="1" applyFill="1" applyBorder="1"/>
    <xf numFmtId="0" fontId="11" fillId="2" borderId="0" xfId="0" applyFont="1" applyFill="1" applyAlignment="1">
      <alignment horizontal="center"/>
    </xf>
    <xf numFmtId="49" fontId="13" fillId="2" borderId="24" xfId="0" applyNumberFormat="1" applyFont="1" applyFill="1" applyBorder="1" applyAlignment="1">
      <alignment horizontal="center"/>
    </xf>
    <xf numFmtId="49" fontId="14" fillId="2" borderId="24" xfId="0" applyNumberFormat="1" applyFont="1" applyFill="1" applyBorder="1" applyAlignment="1">
      <alignment horizontal="center"/>
    </xf>
    <xf numFmtId="0" fontId="12" fillId="0" borderId="23" xfId="0" applyFont="1" applyBorder="1" applyAlignment="1">
      <alignment horizontal="center" vertical="center"/>
    </xf>
    <xf numFmtId="4" fontId="24" fillId="2" borderId="24" xfId="0" applyNumberFormat="1" applyFont="1" applyFill="1" applyBorder="1" applyAlignment="1">
      <alignment horizontal="center"/>
    </xf>
    <xf numFmtId="0" fontId="8" fillId="0" borderId="24" xfId="0" applyFont="1" applyBorder="1" applyAlignment="1">
      <alignment horizontal="center" vertical="center" wrapText="1"/>
    </xf>
    <xf numFmtId="4" fontId="24" fillId="2" borderId="24" xfId="0" applyNumberFormat="1" applyFont="1" applyFill="1" applyBorder="1" applyAlignment="1">
      <alignment horizontal="right"/>
    </xf>
    <xf numFmtId="49" fontId="13" fillId="2" borderId="24" xfId="0" applyNumberFormat="1" applyFont="1" applyFill="1" applyBorder="1" applyAlignment="1">
      <alignment horizontal="right"/>
    </xf>
    <xf numFmtId="0" fontId="12" fillId="0" borderId="24" xfId="0" applyFont="1" applyBorder="1" applyAlignment="1">
      <alignment horizontal="left" vertical="top" wrapText="1"/>
    </xf>
    <xf numFmtId="0" fontId="11" fillId="5" borderId="23" xfId="0" applyFont="1" applyFill="1" applyBorder="1" applyAlignment="1">
      <alignment horizontal="center" vertical="center"/>
    </xf>
    <xf numFmtId="0" fontId="11" fillId="5" borderId="24" xfId="0" applyFont="1" applyFill="1" applyBorder="1" applyAlignment="1">
      <alignment horizontal="right" vertical="center" wrapText="1"/>
    </xf>
    <xf numFmtId="49" fontId="13" fillId="5" borderId="24" xfId="0" applyNumberFormat="1" applyFont="1" applyFill="1" applyBorder="1" applyAlignment="1">
      <alignment horizontal="center"/>
    </xf>
    <xf numFmtId="4" fontId="10" fillId="5" borderId="24" xfId="0" applyNumberFormat="1" applyFont="1" applyFill="1" applyBorder="1" applyAlignment="1">
      <alignment horizontal="center"/>
    </xf>
    <xf numFmtId="4" fontId="10" fillId="5" borderId="24" xfId="0" applyNumberFormat="1" applyFont="1" applyFill="1" applyBorder="1" applyAlignment="1">
      <alignment horizontal="right"/>
    </xf>
    <xf numFmtId="0" fontId="8" fillId="0" borderId="23" xfId="0" applyFont="1" applyBorder="1" applyAlignment="1">
      <alignment horizontal="center" vertical="center" wrapText="1"/>
    </xf>
    <xf numFmtId="43" fontId="0" fillId="0" borderId="0" xfId="0" applyNumberFormat="1"/>
    <xf numFmtId="0" fontId="26" fillId="0" borderId="8" xfId="0" applyFont="1" applyBorder="1" applyAlignment="1">
      <alignment horizontal="center" vertical="top"/>
    </xf>
    <xf numFmtId="4" fontId="0" fillId="0" borderId="0" xfId="0" applyNumberFormat="1"/>
    <xf numFmtId="4" fontId="26" fillId="0" borderId="0" xfId="0" applyNumberFormat="1" applyFont="1"/>
    <xf numFmtId="0" fontId="26" fillId="0" borderId="0" xfId="0" applyFont="1" applyAlignment="1">
      <alignment horizontal="center" vertical="center" wrapText="1"/>
    </xf>
    <xf numFmtId="0" fontId="0" fillId="0" borderId="0" xfId="0" applyAlignment="1">
      <alignment vertical="center" wrapText="1"/>
    </xf>
    <xf numFmtId="0" fontId="26" fillId="0" borderId="0" xfId="0" applyFont="1" applyAlignment="1">
      <alignment vertical="center" wrapText="1"/>
    </xf>
    <xf numFmtId="4" fontId="0" fillId="0" borderId="0" xfId="0" applyNumberFormat="1" applyAlignment="1">
      <alignment vertical="center" wrapText="1"/>
    </xf>
    <xf numFmtId="4" fontId="26" fillId="0" borderId="0" xfId="0" applyNumberFormat="1" applyFont="1" applyAlignment="1">
      <alignment vertical="center" wrapText="1"/>
    </xf>
    <xf numFmtId="49" fontId="14" fillId="2" borderId="21" xfId="0" applyNumberFormat="1" applyFont="1" applyFill="1" applyBorder="1" applyAlignment="1">
      <alignment horizontal="center"/>
    </xf>
    <xf numFmtId="4" fontId="7" fillId="2" borderId="21" xfId="0" applyNumberFormat="1" applyFont="1" applyFill="1" applyBorder="1" applyAlignment="1">
      <alignment horizontal="center"/>
    </xf>
    <xf numFmtId="4" fontId="24" fillId="2" borderId="21" xfId="0" applyNumberFormat="1" applyFont="1" applyFill="1" applyBorder="1" applyAlignment="1">
      <alignment horizontal="center"/>
    </xf>
    <xf numFmtId="4" fontId="24" fillId="2" borderId="21" xfId="0" applyNumberFormat="1" applyFont="1" applyFill="1" applyBorder="1" applyAlignment="1">
      <alignment horizontal="right"/>
    </xf>
    <xf numFmtId="0" fontId="12" fillId="0" borderId="19" xfId="0" applyFont="1" applyBorder="1" applyAlignment="1">
      <alignment horizontal="left" vertical="center" wrapText="1"/>
    </xf>
    <xf numFmtId="0" fontId="27" fillId="0" borderId="0" xfId="0" applyFont="1" applyAlignment="1">
      <alignment vertical="center"/>
    </xf>
    <xf numFmtId="0" fontId="28" fillId="0" borderId="0" xfId="0" applyFont="1"/>
    <xf numFmtId="0" fontId="0" fillId="0" borderId="0" xfId="0" applyAlignment="1">
      <alignment horizontal="right" vertical="center" wrapText="1"/>
    </xf>
    <xf numFmtId="4" fontId="26" fillId="0" borderId="0" xfId="0" applyNumberFormat="1" applyFont="1" applyAlignment="1">
      <alignment vertical="center"/>
    </xf>
    <xf numFmtId="0" fontId="12" fillId="0" borderId="19" xfId="0" applyFont="1" applyBorder="1" applyAlignment="1">
      <alignment horizontal="center" vertical="center"/>
    </xf>
    <xf numFmtId="0" fontId="0" fillId="0" borderId="20" xfId="0" applyBorder="1"/>
    <xf numFmtId="0" fontId="26" fillId="0" borderId="20" xfId="0" applyFont="1" applyBorder="1" applyAlignment="1">
      <alignment vertical="center" wrapText="1"/>
    </xf>
    <xf numFmtId="4" fontId="26" fillId="0" borderId="20" xfId="0" applyNumberFormat="1" applyFont="1" applyBorder="1" applyAlignment="1">
      <alignment vertical="center"/>
    </xf>
    <xf numFmtId="0" fontId="12" fillId="6" borderId="19" xfId="0" applyFont="1" applyFill="1" applyBorder="1" applyAlignment="1">
      <alignment horizontal="left" vertical="top" wrapText="1"/>
    </xf>
    <xf numFmtId="0" fontId="12" fillId="6" borderId="21" xfId="0" applyFont="1" applyFill="1" applyBorder="1" applyAlignment="1">
      <alignment horizontal="left" vertical="center" wrapText="1"/>
    </xf>
    <xf numFmtId="0" fontId="12" fillId="6" borderId="21" xfId="0" applyFont="1" applyFill="1" applyBorder="1" applyAlignment="1">
      <alignment horizontal="left" vertical="top" wrapText="1"/>
    </xf>
    <xf numFmtId="0" fontId="12" fillId="6" borderId="19" xfId="0" applyFont="1" applyFill="1" applyBorder="1" applyAlignment="1">
      <alignment horizontal="left" vertical="center" wrapText="1"/>
    </xf>
    <xf numFmtId="0" fontId="2" fillId="0" borderId="11" xfId="6" applyFont="1" applyBorder="1" applyAlignment="1">
      <alignment horizontal="center" vertical="center"/>
    </xf>
    <xf numFmtId="0" fontId="2" fillId="0" borderId="0" xfId="6" applyFont="1" applyAlignment="1">
      <alignment horizontal="center" vertical="center"/>
    </xf>
    <xf numFmtId="0" fontId="2" fillId="0" borderId="12" xfId="6" applyFont="1" applyBorder="1" applyAlignment="1">
      <alignment horizontal="center" vertical="center"/>
    </xf>
    <xf numFmtId="0" fontId="2" fillId="0" borderId="4" xfId="7" applyFont="1" applyBorder="1" applyAlignment="1">
      <alignment horizontal="center" vertical="center"/>
    </xf>
    <xf numFmtId="0" fontId="2" fillId="0" borderId="35" xfId="7" applyFont="1" applyBorder="1" applyAlignment="1">
      <alignment horizontal="center" vertical="center"/>
    </xf>
    <xf numFmtId="0" fontId="2" fillId="0" borderId="72" xfId="7" applyFont="1" applyBorder="1" applyAlignment="1">
      <alignment horizontal="center" vertical="center"/>
    </xf>
    <xf numFmtId="0" fontId="4" fillId="0" borderId="11" xfId="7" applyFont="1" applyBorder="1" applyAlignment="1">
      <alignment horizontal="center" vertical="center"/>
    </xf>
    <xf numFmtId="0" fontId="4" fillId="0" borderId="0" xfId="7" applyFont="1" applyAlignment="1">
      <alignment horizontal="center" vertical="center"/>
    </xf>
    <xf numFmtId="0" fontId="4" fillId="0" borderId="12" xfId="7" applyFont="1" applyBorder="1" applyAlignment="1">
      <alignment horizontal="center" vertical="center"/>
    </xf>
    <xf numFmtId="0" fontId="2" fillId="0" borderId="11" xfId="7" applyFont="1" applyBorder="1" applyAlignment="1">
      <alignment horizontal="center" vertical="center"/>
    </xf>
    <xf numFmtId="0" fontId="2" fillId="0" borderId="0" xfId="7" applyFont="1" applyAlignment="1">
      <alignment horizontal="center" vertical="center"/>
    </xf>
    <xf numFmtId="0" fontId="2" fillId="0" borderId="12" xfId="7" applyFont="1" applyBorder="1" applyAlignment="1">
      <alignment horizontal="center" vertical="center"/>
    </xf>
    <xf numFmtId="0" fontId="2" fillId="0" borderId="4" xfId="6" applyFont="1" applyBorder="1" applyAlignment="1">
      <alignment horizontal="center" vertical="center"/>
    </xf>
    <xf numFmtId="0" fontId="2" fillId="0" borderId="35" xfId="6" applyFont="1" applyBorder="1" applyAlignment="1">
      <alignment horizontal="center" vertical="center"/>
    </xf>
    <xf numFmtId="0" fontId="2" fillId="0" borderId="72" xfId="6" applyFont="1" applyBorder="1" applyAlignment="1">
      <alignment horizontal="center" vertical="center"/>
    </xf>
    <xf numFmtId="0" fontId="5" fillId="0" borderId="54" xfId="6" applyFont="1" applyBorder="1" applyAlignment="1">
      <alignment horizontal="left" vertical="center"/>
    </xf>
    <xf numFmtId="0" fontId="5" fillId="0" borderId="73" xfId="6" applyFont="1" applyBorder="1" applyAlignment="1">
      <alignment horizontal="left" vertical="center"/>
    </xf>
    <xf numFmtId="0" fontId="5" fillId="0" borderId="55" xfId="6" applyFont="1" applyBorder="1" applyAlignment="1">
      <alignment horizontal="left" vertical="center"/>
    </xf>
    <xf numFmtId="0" fontId="4" fillId="0" borderId="11" xfId="6" applyFont="1" applyBorder="1" applyAlignment="1">
      <alignment horizontal="center" vertical="center"/>
    </xf>
    <xf numFmtId="0" fontId="4" fillId="0" borderId="0" xfId="6" applyFont="1" applyAlignment="1">
      <alignment horizontal="center" vertical="center"/>
    </xf>
    <xf numFmtId="0" fontId="4" fillId="0" borderId="12" xfId="6" applyFont="1" applyBorder="1" applyAlignment="1">
      <alignment horizontal="center" vertical="center"/>
    </xf>
    <xf numFmtId="0" fontId="5" fillId="0" borderId="54" xfId="7" applyFont="1" applyBorder="1" applyAlignment="1">
      <alignment horizontal="left" vertical="center"/>
    </xf>
    <xf numFmtId="0" fontId="5" fillId="0" borderId="73" xfId="7" applyFont="1" applyBorder="1" applyAlignment="1">
      <alignment horizontal="left" vertical="center"/>
    </xf>
    <xf numFmtId="0" fontId="5" fillId="0" borderId="55" xfId="7" applyFont="1" applyBorder="1" applyAlignment="1">
      <alignment horizontal="left" vertical="center"/>
    </xf>
    <xf numFmtId="0" fontId="2" fillId="0" borderId="66" xfId="2" applyFont="1" applyBorder="1" applyAlignment="1">
      <alignment horizontal="center" vertical="center"/>
    </xf>
    <xf numFmtId="0" fontId="2" fillId="0" borderId="67" xfId="2" applyFont="1" applyBorder="1" applyAlignment="1">
      <alignment horizontal="center" vertical="center"/>
    </xf>
    <xf numFmtId="0" fontId="2" fillId="0" borderId="68" xfId="2" applyFont="1" applyBorder="1" applyAlignment="1">
      <alignment horizontal="center" vertical="center"/>
    </xf>
    <xf numFmtId="0" fontId="3" fillId="0" borderId="74" xfId="4" applyFont="1" applyBorder="1" applyAlignment="1">
      <alignment horizontal="center" vertical="center"/>
    </xf>
    <xf numFmtId="0" fontId="3" fillId="0" borderId="75" xfId="4" applyFont="1" applyBorder="1" applyAlignment="1">
      <alignment horizontal="center" vertical="center"/>
    </xf>
    <xf numFmtId="0" fontId="3" fillId="0" borderId="76" xfId="4" applyFont="1" applyBorder="1" applyAlignment="1">
      <alignment horizontal="center" vertical="center"/>
    </xf>
    <xf numFmtId="0" fontId="3" fillId="0" borderId="35" xfId="4" applyFont="1" applyBorder="1" applyAlignment="1">
      <alignment horizontal="center" vertical="center"/>
    </xf>
    <xf numFmtId="0" fontId="3" fillId="0" borderId="72" xfId="4" applyFont="1" applyBorder="1" applyAlignment="1">
      <alignment horizontal="center" vertical="center"/>
    </xf>
    <xf numFmtId="0" fontId="5" fillId="0" borderId="54" xfId="4" applyFont="1" applyBorder="1" applyAlignment="1">
      <alignment horizontal="left" vertical="center"/>
    </xf>
    <xf numFmtId="0" fontId="5" fillId="0" borderId="73" xfId="4" applyFont="1" applyBorder="1" applyAlignment="1">
      <alignment horizontal="left" vertical="center"/>
    </xf>
    <xf numFmtId="0" fontId="5" fillId="0" borderId="55" xfId="4" applyFont="1" applyBorder="1" applyAlignment="1">
      <alignment horizontal="left" vertical="center"/>
    </xf>
    <xf numFmtId="0" fontId="3" fillId="0" borderId="11" xfId="4" applyFont="1" applyBorder="1" applyAlignment="1">
      <alignment horizontal="justify" vertical="top" wrapText="1"/>
    </xf>
    <xf numFmtId="0" fontId="3" fillId="0" borderId="0" xfId="4" applyFont="1" applyAlignment="1">
      <alignment horizontal="justify" vertical="top" wrapText="1"/>
    </xf>
    <xf numFmtId="0" fontId="3" fillId="0" borderId="12" xfId="4" applyFont="1" applyBorder="1" applyAlignment="1">
      <alignment horizontal="justify" vertical="top" wrapText="1"/>
    </xf>
    <xf numFmtId="0" fontId="4" fillId="0" borderId="4" xfId="4" applyFont="1" applyBorder="1" applyAlignment="1">
      <alignment horizontal="center" vertical="top" wrapText="1"/>
    </xf>
    <xf numFmtId="0" fontId="4" fillId="0" borderId="35" xfId="4" applyFont="1" applyBorder="1" applyAlignment="1">
      <alignment horizontal="center" vertical="top" wrapText="1"/>
    </xf>
    <xf numFmtId="0" fontId="4" fillId="0" borderId="72" xfId="4" applyFont="1" applyBorder="1" applyAlignment="1">
      <alignment horizontal="center" vertical="top" wrapText="1"/>
    </xf>
    <xf numFmtId="0" fontId="3" fillId="0" borderId="77" xfId="2" applyFont="1" applyBorder="1" applyAlignment="1">
      <alignment horizontal="center" vertical="center" wrapText="1"/>
    </xf>
    <xf numFmtId="0" fontId="3" fillId="0" borderId="78" xfId="2" applyFont="1" applyBorder="1" applyAlignment="1">
      <alignment horizontal="center" vertical="center" wrapText="1"/>
    </xf>
    <xf numFmtId="0" fontId="3" fillId="0" borderId="79" xfId="2" applyFont="1" applyBorder="1" applyAlignment="1">
      <alignment horizontal="center" vertical="center" wrapText="1"/>
    </xf>
    <xf numFmtId="0" fontId="3" fillId="0" borderId="80" xfId="4" applyFont="1" applyBorder="1" applyAlignment="1">
      <alignment horizontal="center" vertical="center"/>
    </xf>
    <xf numFmtId="0" fontId="3" fillId="0" borderId="81" xfId="4" applyFont="1" applyBorder="1" applyAlignment="1">
      <alignment horizontal="center" vertical="center"/>
    </xf>
    <xf numFmtId="0" fontId="3" fillId="0" borderId="82" xfId="4" applyFont="1" applyBorder="1" applyAlignment="1">
      <alignment horizontal="center" vertical="center"/>
    </xf>
    <xf numFmtId="0" fontId="3" fillId="0" borderId="83" xfId="4" applyFont="1" applyBorder="1" applyAlignment="1">
      <alignment horizontal="left" vertical="center"/>
    </xf>
    <xf numFmtId="0" fontId="3" fillId="0" borderId="84" xfId="4" applyFont="1" applyBorder="1" applyAlignment="1">
      <alignment horizontal="left" vertical="center"/>
    </xf>
    <xf numFmtId="0" fontId="3" fillId="0" borderId="85" xfId="4" applyFont="1" applyBorder="1" applyAlignment="1">
      <alignment horizontal="left" vertical="center"/>
    </xf>
    <xf numFmtId="0" fontId="3" fillId="0" borderId="86" xfId="4" applyFont="1" applyBorder="1" applyAlignment="1">
      <alignment horizontal="left" vertical="center"/>
    </xf>
    <xf numFmtId="0" fontId="3" fillId="0" borderId="87" xfId="4" applyFont="1" applyBorder="1" applyAlignment="1">
      <alignment horizontal="left" vertical="center"/>
    </xf>
    <xf numFmtId="0" fontId="3" fillId="0" borderId="88" xfId="4" applyFont="1" applyBorder="1" applyAlignment="1">
      <alignment horizontal="left" vertical="center"/>
    </xf>
    <xf numFmtId="0" fontId="3" fillId="0" borderId="89" xfId="4" applyFont="1" applyBorder="1" applyAlignment="1">
      <alignment horizontal="left" vertical="center"/>
    </xf>
    <xf numFmtId="0" fontId="3" fillId="0" borderId="90" xfId="4" applyFont="1" applyBorder="1" applyAlignment="1">
      <alignment horizontal="left" vertical="center"/>
    </xf>
    <xf numFmtId="0" fontId="3" fillId="0" borderId="91" xfId="4" applyFont="1" applyBorder="1" applyAlignment="1">
      <alignment horizontal="left" vertical="center"/>
    </xf>
    <xf numFmtId="0" fontId="3" fillId="0" borderId="35" xfId="4" applyFont="1" applyBorder="1" applyAlignment="1">
      <alignment horizontal="left" vertical="center"/>
    </xf>
    <xf numFmtId="0" fontId="3" fillId="0" borderId="72" xfId="4" applyFont="1" applyBorder="1" applyAlignment="1">
      <alignment horizontal="left" vertical="center"/>
    </xf>
    <xf numFmtId="0" fontId="5" fillId="0" borderId="40" xfId="4" applyFont="1" applyBorder="1" applyAlignment="1">
      <alignment horizontal="left" vertical="center"/>
    </xf>
    <xf numFmtId="0" fontId="5" fillId="0" borderId="41" xfId="4" applyFont="1" applyBorder="1" applyAlignment="1">
      <alignment horizontal="left" vertical="center"/>
    </xf>
    <xf numFmtId="0" fontId="5" fillId="0" borderId="42" xfId="4" applyFont="1" applyBorder="1" applyAlignment="1">
      <alignment horizontal="left" vertical="center"/>
    </xf>
    <xf numFmtId="0" fontId="5" fillId="0" borderId="15" xfId="4" applyFont="1" applyBorder="1" applyAlignment="1">
      <alignment horizontal="center" vertical="center"/>
    </xf>
    <xf numFmtId="0" fontId="5" fillId="0" borderId="20" xfId="4" applyFont="1" applyBorder="1" applyAlignment="1">
      <alignment horizontal="center" vertical="center"/>
    </xf>
    <xf numFmtId="0" fontId="5" fillId="0" borderId="92" xfId="4" applyFont="1" applyBorder="1" applyAlignment="1">
      <alignment horizontal="center" vertical="center"/>
    </xf>
    <xf numFmtId="0" fontId="2" fillId="0" borderId="5" xfId="4" applyFont="1" applyBorder="1" applyAlignment="1">
      <alignment horizontal="center" vertical="center" wrapText="1"/>
    </xf>
    <xf numFmtId="0" fontId="2" fillId="0" borderId="93" xfId="4" applyFont="1" applyBorder="1" applyAlignment="1">
      <alignment horizontal="center" vertical="center" wrapText="1"/>
    </xf>
    <xf numFmtId="166" fontId="2" fillId="0" borderId="5" xfId="4" applyNumberFormat="1" applyFont="1" applyBorder="1" applyAlignment="1">
      <alignment horizontal="center" vertical="center" wrapText="1"/>
    </xf>
    <xf numFmtId="166" fontId="2" fillId="0" borderId="38" xfId="4" applyNumberFormat="1" applyFont="1" applyBorder="1" applyAlignment="1">
      <alignment horizontal="center" vertical="center" wrapText="1"/>
    </xf>
    <xf numFmtId="166" fontId="2" fillId="0" borderId="60" xfId="4" applyNumberFormat="1" applyFont="1" applyBorder="1" applyAlignment="1">
      <alignment horizontal="center" vertical="center" wrapText="1"/>
    </xf>
    <xf numFmtId="0" fontId="5" fillId="0" borderId="40" xfId="4" applyFont="1" applyBorder="1" applyAlignment="1">
      <alignment horizontal="center" vertical="center"/>
    </xf>
    <xf numFmtId="0" fontId="5" fillId="0" borderId="41" xfId="4" applyFont="1" applyBorder="1" applyAlignment="1">
      <alignment horizontal="center" vertical="center"/>
    </xf>
    <xf numFmtId="0" fontId="5" fillId="0" borderId="94" xfId="4" applyFont="1" applyBorder="1" applyAlignment="1">
      <alignment horizontal="center" vertical="center"/>
    </xf>
    <xf numFmtId="0" fontId="5" fillId="0" borderId="2" xfId="4" applyFont="1" applyBorder="1" applyAlignment="1">
      <alignment horizontal="center" vertical="center" wrapText="1"/>
    </xf>
    <xf numFmtId="0" fontId="5" fillId="0" borderId="41" xfId="4" applyFont="1" applyBorder="1" applyAlignment="1">
      <alignment horizontal="center" vertical="center" wrapText="1"/>
    </xf>
    <xf numFmtId="0" fontId="5" fillId="0" borderId="42" xfId="4" applyFont="1" applyBorder="1" applyAlignment="1">
      <alignment horizontal="center" vertical="center" wrapText="1"/>
    </xf>
    <xf numFmtId="0" fontId="3" fillId="0" borderId="33" xfId="4" applyFont="1" applyBorder="1" applyAlignment="1">
      <alignment horizontal="left" vertical="center"/>
    </xf>
    <xf numFmtId="0" fontId="3" fillId="0" borderId="17" xfId="4" applyFont="1" applyBorder="1" applyAlignment="1">
      <alignment horizontal="left" vertical="center"/>
    </xf>
    <xf numFmtId="0" fontId="3" fillId="0" borderId="18" xfId="4" applyFont="1" applyBorder="1" applyAlignment="1">
      <alignment horizontal="left" vertical="center"/>
    </xf>
    <xf numFmtId="0" fontId="3" fillId="0" borderId="14" xfId="4" applyFont="1" applyBorder="1" applyAlignment="1">
      <alignment horizontal="left" vertical="center"/>
    </xf>
    <xf numFmtId="0" fontId="3" fillId="0" borderId="0" xfId="4" applyFont="1" applyAlignment="1">
      <alignment horizontal="left" vertical="center"/>
    </xf>
    <xf numFmtId="0" fontId="3" fillId="0" borderId="12" xfId="4" applyFont="1" applyBorder="1" applyAlignment="1">
      <alignment horizontal="left" vertical="center"/>
    </xf>
    <xf numFmtId="0" fontId="2" fillId="0" borderId="54" xfId="2" applyFont="1" applyBorder="1" applyAlignment="1">
      <alignment horizontal="center" vertical="center"/>
    </xf>
    <xf numFmtId="0" fontId="2" fillId="0" borderId="73" xfId="2" applyFont="1" applyBorder="1" applyAlignment="1">
      <alignment horizontal="center" vertical="center"/>
    </xf>
    <xf numFmtId="0" fontId="2" fillId="0" borderId="55" xfId="2" applyFont="1" applyBorder="1" applyAlignment="1">
      <alignment horizontal="center" vertical="center"/>
    </xf>
    <xf numFmtId="0" fontId="2" fillId="0" borderId="11" xfId="2" applyFont="1" applyBorder="1" applyAlignment="1">
      <alignment horizontal="center" vertical="center"/>
    </xf>
    <xf numFmtId="0" fontId="2" fillId="0" borderId="0" xfId="2" applyFont="1" applyAlignment="1">
      <alignment horizontal="center" vertical="center"/>
    </xf>
    <xf numFmtId="0" fontId="2" fillId="0" borderId="12" xfId="2" applyFont="1" applyBorder="1" applyAlignment="1">
      <alignment horizontal="center" vertical="center"/>
    </xf>
    <xf numFmtId="0" fontId="3" fillId="0" borderId="11" xfId="2" applyFont="1" applyBorder="1" applyAlignment="1">
      <alignment horizontal="center" vertical="center"/>
    </xf>
    <xf numFmtId="0" fontId="3" fillId="0" borderId="0" xfId="2" applyFont="1" applyAlignment="1">
      <alignment horizontal="center" vertical="center"/>
    </xf>
    <xf numFmtId="0" fontId="3" fillId="0" borderId="12" xfId="2" applyFont="1" applyBorder="1" applyAlignment="1">
      <alignment horizontal="center" vertical="center"/>
    </xf>
    <xf numFmtId="0" fontId="2" fillId="0" borderId="4" xfId="2" applyFont="1" applyBorder="1" applyAlignment="1">
      <alignment horizontal="center" vertical="center"/>
    </xf>
    <xf numFmtId="0" fontId="2" fillId="0" borderId="35" xfId="2" applyFont="1" applyBorder="1" applyAlignment="1">
      <alignment horizontal="center" vertical="center"/>
    </xf>
    <xf numFmtId="0" fontId="2" fillId="0" borderId="72" xfId="2" applyFont="1" applyBorder="1" applyAlignment="1">
      <alignment horizontal="center" vertical="center"/>
    </xf>
    <xf numFmtId="0" fontId="2" fillId="0" borderId="73" xfId="4" applyFont="1" applyBorder="1" applyAlignment="1">
      <alignment horizontal="left" vertical="center" wrapText="1"/>
    </xf>
    <xf numFmtId="0" fontId="2" fillId="0" borderId="55" xfId="4" applyFont="1" applyBorder="1" applyAlignment="1">
      <alignment horizontal="left" vertical="center" wrapText="1"/>
    </xf>
    <xf numFmtId="0" fontId="2" fillId="0" borderId="35" xfId="4" applyFont="1" applyBorder="1" applyAlignment="1">
      <alignment horizontal="left" vertical="center" wrapText="1"/>
    </xf>
    <xf numFmtId="0" fontId="2" fillId="0" borderId="72" xfId="4" applyFont="1" applyBorder="1" applyAlignment="1">
      <alignment horizontal="left" vertical="center" wrapText="1"/>
    </xf>
    <xf numFmtId="0" fontId="4" fillId="0" borderId="54" xfId="4" applyFont="1" applyBorder="1" applyAlignment="1">
      <alignment horizontal="left" vertical="top" wrapText="1"/>
    </xf>
    <xf numFmtId="0" fontId="4" fillId="0" borderId="4" xfId="4"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3" fillId="2" borderId="95" xfId="0" applyFont="1" applyFill="1" applyBorder="1" applyAlignment="1">
      <alignment horizontal="center"/>
    </xf>
    <xf numFmtId="0" fontId="13" fillId="2" borderId="45" xfId="0" applyFont="1" applyFill="1" applyBorder="1" applyAlignment="1">
      <alignment horizontal="center"/>
    </xf>
    <xf numFmtId="0" fontId="13" fillId="2" borderId="59" xfId="0" applyFont="1" applyFill="1" applyBorder="1" applyAlignment="1">
      <alignment horizontal="center"/>
    </xf>
    <xf numFmtId="0" fontId="8" fillId="2" borderId="17" xfId="0" applyFont="1" applyFill="1" applyBorder="1" applyAlignment="1">
      <alignment horizontal="center" vertical="top" wrapText="1"/>
    </xf>
    <xf numFmtId="0" fontId="8" fillId="2" borderId="18" xfId="0" applyFont="1" applyFill="1" applyBorder="1" applyAlignment="1">
      <alignment horizontal="center" vertical="top" wrapText="1"/>
    </xf>
    <xf numFmtId="0" fontId="8" fillId="2" borderId="0" xfId="0" applyFont="1" applyFill="1" applyAlignment="1">
      <alignment horizontal="center" vertical="top" wrapText="1"/>
    </xf>
    <xf numFmtId="0" fontId="8" fillId="2" borderId="24" xfId="0" applyFont="1" applyFill="1" applyBorder="1" applyAlignment="1">
      <alignment horizontal="center" vertical="top" wrapText="1"/>
    </xf>
    <xf numFmtId="0" fontId="10" fillId="2" borderId="0" xfId="0" applyFont="1" applyFill="1" applyAlignment="1">
      <alignment horizontal="center" vertical="top" wrapText="1"/>
    </xf>
    <xf numFmtId="0" fontId="10" fillId="2" borderId="20" xfId="0" applyFont="1" applyFill="1" applyBorder="1" applyAlignment="1">
      <alignment horizontal="center" vertical="top" wrapText="1"/>
    </xf>
    <xf numFmtId="0" fontId="10" fillId="2" borderId="21" xfId="0" applyFont="1" applyFill="1" applyBorder="1" applyAlignment="1">
      <alignment horizontal="center" vertical="top" wrapText="1"/>
    </xf>
    <xf numFmtId="0" fontId="12" fillId="2" borderId="0" xfId="0" applyFont="1" applyFill="1" applyAlignment="1">
      <alignment horizontal="left" vertical="center" wrapText="1"/>
    </xf>
    <xf numFmtId="0" fontId="12" fillId="2" borderId="17" xfId="0" applyFont="1" applyFill="1" applyBorder="1" applyAlignment="1">
      <alignment horizontal="left" vertical="center" wrapText="1"/>
    </xf>
    <xf numFmtId="0" fontId="12" fillId="2" borderId="18" xfId="0" applyFont="1" applyFill="1" applyBorder="1" applyAlignment="1">
      <alignment horizontal="left" vertical="center" wrapText="1"/>
    </xf>
    <xf numFmtId="0" fontId="12" fillId="2" borderId="20" xfId="0" applyFont="1" applyFill="1" applyBorder="1" applyAlignment="1">
      <alignment horizontal="left" vertical="center" wrapText="1"/>
    </xf>
    <xf numFmtId="0" fontId="12" fillId="2" borderId="21" xfId="0" applyFont="1" applyFill="1" applyBorder="1" applyAlignment="1">
      <alignment horizontal="left" vertical="center" wrapText="1"/>
    </xf>
    <xf numFmtId="0" fontId="12" fillId="2" borderId="0" xfId="0" applyFont="1" applyFill="1" applyAlignment="1">
      <alignment horizontal="center" vertical="top" wrapText="1"/>
    </xf>
    <xf numFmtId="0" fontId="12" fillId="2" borderId="24" xfId="0" applyFont="1" applyFill="1" applyBorder="1" applyAlignment="1">
      <alignment horizontal="center" vertical="top" wrapText="1"/>
    </xf>
    <xf numFmtId="0" fontId="12" fillId="2" borderId="20" xfId="0" applyFont="1" applyFill="1" applyBorder="1" applyAlignment="1">
      <alignment horizontal="center" wrapText="1"/>
    </xf>
    <xf numFmtId="0" fontId="12" fillId="2" borderId="21" xfId="0" applyFont="1" applyFill="1" applyBorder="1" applyAlignment="1">
      <alignment horizontal="center" wrapText="1"/>
    </xf>
    <xf numFmtId="0" fontId="26" fillId="0" borderId="58" xfId="0" applyFont="1" applyBorder="1" applyAlignment="1">
      <alignment horizontal="center" vertical="center" wrapText="1"/>
    </xf>
    <xf numFmtId="0" fontId="26" fillId="0" borderId="58" xfId="0" applyFont="1" applyBorder="1" applyAlignment="1">
      <alignment horizontal="center" vertical="center"/>
    </xf>
    <xf numFmtId="0" fontId="10" fillId="0" borderId="3" xfId="0" applyFont="1" applyBorder="1" applyAlignment="1">
      <alignment horizontal="center"/>
    </xf>
    <xf numFmtId="0" fontId="10" fillId="0" borderId="8" xfId="0" applyFont="1" applyBorder="1" applyAlignment="1">
      <alignment horizontal="center"/>
    </xf>
    <xf numFmtId="0" fontId="10" fillId="0" borderId="97" xfId="0" applyFont="1" applyBorder="1" applyAlignment="1">
      <alignment horizontal="center" vertical="justify" wrapText="1"/>
    </xf>
    <xf numFmtId="0" fontId="10" fillId="0" borderId="98" xfId="0" applyFont="1" applyBorder="1" applyAlignment="1">
      <alignment horizontal="center" vertical="justify" wrapText="1"/>
    </xf>
    <xf numFmtId="0" fontId="10" fillId="0" borderId="54" xfId="0" applyFont="1" applyBorder="1" applyAlignment="1">
      <alignment horizontal="center"/>
    </xf>
    <xf numFmtId="0" fontId="10" fillId="0" borderId="73" xfId="0" applyFont="1" applyBorder="1" applyAlignment="1">
      <alignment horizontal="center"/>
    </xf>
    <xf numFmtId="0" fontId="10" fillId="0" borderId="99" xfId="0" applyFont="1" applyBorder="1" applyAlignment="1">
      <alignment horizontal="center"/>
    </xf>
    <xf numFmtId="0" fontId="10" fillId="0" borderId="39" xfId="0" applyFont="1" applyBorder="1" applyAlignment="1">
      <alignment horizontal="center"/>
    </xf>
    <xf numFmtId="0" fontId="10" fillId="0" borderId="20" xfId="0" applyFont="1" applyBorder="1" applyAlignment="1">
      <alignment horizontal="center"/>
    </xf>
    <xf numFmtId="0" fontId="10" fillId="0" borderId="21" xfId="0" applyFont="1" applyBorder="1" applyAlignment="1">
      <alignment horizontal="center"/>
    </xf>
    <xf numFmtId="0" fontId="15" fillId="2" borderId="11" xfId="0" applyFont="1" applyFill="1" applyBorder="1" applyAlignment="1">
      <alignment horizontal="left" wrapText="1"/>
    </xf>
    <xf numFmtId="0" fontId="15" fillId="2" borderId="0" xfId="0" applyFont="1" applyFill="1" applyAlignment="1">
      <alignment horizontal="left" wrapText="1"/>
    </xf>
    <xf numFmtId="0" fontId="15" fillId="2" borderId="24" xfId="0" applyFont="1" applyFill="1" applyBorder="1" applyAlignment="1">
      <alignment horizontal="left" wrapText="1"/>
    </xf>
    <xf numFmtId="0" fontId="15" fillId="2" borderId="33" xfId="0" applyFont="1" applyFill="1" applyBorder="1" applyAlignment="1">
      <alignment horizontal="left" wrapText="1"/>
    </xf>
    <xf numFmtId="0" fontId="15" fillId="2" borderId="17" xfId="0" applyFont="1" applyFill="1" applyBorder="1" applyAlignment="1">
      <alignment horizontal="left" wrapText="1"/>
    </xf>
    <xf numFmtId="0" fontId="15" fillId="2" borderId="18" xfId="0" applyFont="1" applyFill="1" applyBorder="1" applyAlignment="1">
      <alignment horizontal="left" wrapText="1"/>
    </xf>
    <xf numFmtId="0" fontId="10" fillId="0" borderId="96" xfId="0" applyFont="1" applyBorder="1" applyAlignment="1">
      <alignment horizontal="center"/>
    </xf>
    <xf numFmtId="0" fontId="10" fillId="0" borderId="19" xfId="0" applyFont="1" applyBorder="1" applyAlignment="1">
      <alignment horizontal="center"/>
    </xf>
    <xf numFmtId="0" fontId="10" fillId="0" borderId="96" xfId="0" applyFont="1" applyBorder="1" applyAlignment="1">
      <alignment horizontal="center" vertical="justify" wrapText="1"/>
    </xf>
    <xf numFmtId="0" fontId="10" fillId="0" borderId="19" xfId="0" applyFont="1" applyBorder="1" applyAlignment="1">
      <alignment horizontal="center" vertical="justify" wrapText="1"/>
    </xf>
    <xf numFmtId="0" fontId="0" fillId="2" borderId="40" xfId="0" applyFill="1" applyBorder="1" applyAlignment="1">
      <alignment horizontal="left" vertical="justify" wrapText="1"/>
    </xf>
    <xf numFmtId="0" fontId="0" fillId="2" borderId="41" xfId="0" applyFill="1" applyBorder="1" applyAlignment="1">
      <alignment horizontal="left" vertical="justify" wrapText="1"/>
    </xf>
    <xf numFmtId="0" fontId="0" fillId="2" borderId="42" xfId="0" applyFill="1" applyBorder="1" applyAlignment="1">
      <alignment horizontal="left" vertical="justify" wrapText="1"/>
    </xf>
    <xf numFmtId="0" fontId="15" fillId="2" borderId="11"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24" xfId="0" applyFont="1" applyFill="1" applyBorder="1" applyAlignment="1">
      <alignment horizontal="left" vertical="center" wrapText="1"/>
    </xf>
    <xf numFmtId="0" fontId="0" fillId="2" borderId="37" xfId="0" applyFill="1" applyBorder="1" applyAlignment="1">
      <alignment horizontal="left" vertical="distributed"/>
    </xf>
    <xf numFmtId="0" fontId="0" fillId="2" borderId="38" xfId="0" applyFill="1" applyBorder="1" applyAlignment="1">
      <alignment horizontal="left" vertical="distributed"/>
    </xf>
    <xf numFmtId="0" fontId="0" fillId="2" borderId="60" xfId="0" applyFill="1" applyBorder="1" applyAlignment="1">
      <alignment horizontal="left" vertical="distributed"/>
    </xf>
    <xf numFmtId="0" fontId="10" fillId="0" borderId="13" xfId="0" applyFont="1" applyBorder="1" applyAlignment="1">
      <alignment horizontal="left" vertical="distributed"/>
    </xf>
    <xf numFmtId="0" fontId="10" fillId="0" borderId="17" xfId="0" applyFont="1" applyBorder="1" applyAlignment="1">
      <alignment horizontal="left" vertical="distributed"/>
    </xf>
    <xf numFmtId="0" fontId="10" fillId="0" borderId="18" xfId="0" applyFont="1" applyBorder="1" applyAlignment="1">
      <alignment horizontal="left" vertical="distributed"/>
    </xf>
    <xf numFmtId="0" fontId="10" fillId="0" borderId="14" xfId="0" applyFont="1" applyBorder="1" applyAlignment="1">
      <alignment horizontal="left" vertical="distributed"/>
    </xf>
    <xf numFmtId="0" fontId="10" fillId="0" borderId="0" xfId="0" applyFont="1" applyAlignment="1">
      <alignment horizontal="left" vertical="distributed"/>
    </xf>
    <xf numFmtId="0" fontId="10" fillId="0" borderId="24" xfId="0" applyFont="1" applyBorder="1" applyAlignment="1">
      <alignment horizontal="left" vertical="distributed"/>
    </xf>
    <xf numFmtId="0" fontId="10" fillId="0" borderId="15" xfId="0" applyFont="1" applyBorder="1" applyAlignment="1">
      <alignment horizontal="left" vertical="distributed"/>
    </xf>
    <xf numFmtId="0" fontId="10" fillId="0" borderId="20" xfId="0" applyFont="1" applyBorder="1" applyAlignment="1">
      <alignment horizontal="left" vertical="distributed"/>
    </xf>
    <xf numFmtId="0" fontId="10" fillId="0" borderId="21" xfId="0" applyFont="1" applyBorder="1" applyAlignment="1">
      <alignment horizontal="left" vertical="distributed"/>
    </xf>
    <xf numFmtId="170" fontId="0" fillId="0" borderId="95" xfId="0" applyNumberFormat="1" applyBorder="1" applyAlignment="1">
      <alignment horizontal="center" vertical="center"/>
    </xf>
    <xf numFmtId="170" fontId="0" fillId="0" borderId="59" xfId="0" applyNumberFormat="1" applyBorder="1" applyAlignment="1">
      <alignment horizontal="center" vertical="center"/>
    </xf>
    <xf numFmtId="0" fontId="0" fillId="0" borderId="8" xfId="0" applyBorder="1" applyAlignment="1">
      <alignment horizontal="left"/>
    </xf>
    <xf numFmtId="0" fontId="0" fillId="0" borderId="19" xfId="0" applyBorder="1" applyAlignment="1">
      <alignment horizontal="left"/>
    </xf>
    <xf numFmtId="0" fontId="10" fillId="0" borderId="95" xfId="0" applyFont="1" applyBorder="1" applyAlignment="1">
      <alignment horizontal="center" vertical="center"/>
    </xf>
    <xf numFmtId="0" fontId="10" fillId="0" borderId="59" xfId="0" applyFont="1" applyBorder="1" applyAlignment="1">
      <alignment horizontal="center" vertical="center"/>
    </xf>
    <xf numFmtId="0" fontId="0" fillId="2" borderId="4" xfId="0" applyFill="1" applyBorder="1" applyAlignment="1">
      <alignment horizontal="center"/>
    </xf>
    <xf numFmtId="0" fontId="0" fillId="2" borderId="35" xfId="0" applyFill="1" applyBorder="1" applyAlignment="1">
      <alignment horizontal="center"/>
    </xf>
    <xf numFmtId="0" fontId="0" fillId="2" borderId="36" xfId="0" applyFill="1" applyBorder="1" applyAlignment="1">
      <alignment horizontal="center"/>
    </xf>
    <xf numFmtId="0" fontId="15" fillId="2" borderId="27" xfId="0" applyFont="1" applyFill="1" applyBorder="1" applyAlignment="1">
      <alignment horizontal="left" vertical="center" wrapText="1"/>
    </xf>
    <xf numFmtId="0" fontId="15" fillId="2" borderId="27" xfId="0" applyFont="1" applyFill="1" applyBorder="1" applyAlignment="1">
      <alignment horizontal="left" wrapText="1"/>
    </xf>
    <xf numFmtId="0" fontId="10" fillId="0" borderId="96" xfId="0" applyFont="1" applyBorder="1" applyAlignment="1">
      <alignment horizontal="center" wrapText="1"/>
    </xf>
    <xf numFmtId="0" fontId="10" fillId="0" borderId="19" xfId="0" applyFont="1" applyBorder="1" applyAlignment="1">
      <alignment horizontal="center" wrapText="1"/>
    </xf>
    <xf numFmtId="0" fontId="10" fillId="0" borderId="95" xfId="0" applyFont="1" applyBorder="1" applyAlignment="1">
      <alignment horizontal="left"/>
    </xf>
    <xf numFmtId="0" fontId="10" fillId="0" borderId="45" xfId="0" applyFont="1" applyBorder="1" applyAlignment="1">
      <alignment horizontal="left"/>
    </xf>
    <xf numFmtId="0" fontId="10" fillId="0" borderId="59" xfId="0" applyFont="1" applyBorder="1" applyAlignment="1">
      <alignment horizontal="left"/>
    </xf>
    <xf numFmtId="0" fontId="7" fillId="0" borderId="5" xfId="0" applyFont="1" applyBorder="1" applyAlignment="1">
      <alignment horizontal="left" vertical="top" wrapText="1"/>
    </xf>
    <xf numFmtId="0" fontId="7" fillId="0" borderId="38" xfId="0" applyFont="1" applyBorder="1" applyAlignment="1">
      <alignment horizontal="left" vertical="top" wrapText="1"/>
    </xf>
    <xf numFmtId="0" fontId="7" fillId="0" borderId="93" xfId="0" applyFont="1" applyBorder="1" applyAlignment="1">
      <alignment horizontal="left" vertical="top" wrapText="1"/>
    </xf>
    <xf numFmtId="0" fontId="10" fillId="0" borderId="7" xfId="0" applyFont="1" applyBorder="1" applyAlignment="1">
      <alignment horizontal="center"/>
    </xf>
    <xf numFmtId="0" fontId="10" fillId="0" borderId="100" xfId="0" applyFont="1" applyBorder="1" applyAlignment="1">
      <alignment horizontal="center"/>
    </xf>
    <xf numFmtId="0" fontId="0" fillId="2" borderId="39" xfId="0" applyFill="1" applyBorder="1" applyAlignment="1">
      <alignment horizontal="left" vertical="justify"/>
    </xf>
    <xf numFmtId="0" fontId="0" fillId="2" borderId="20" xfId="0" applyFill="1" applyBorder="1" applyAlignment="1">
      <alignment horizontal="left" vertical="justify"/>
    </xf>
    <xf numFmtId="0" fontId="0" fillId="2" borderId="92" xfId="0" applyFill="1" applyBorder="1" applyAlignment="1">
      <alignment horizontal="left" vertical="justify"/>
    </xf>
    <xf numFmtId="0" fontId="10" fillId="0" borderId="101" xfId="0" applyFont="1" applyBorder="1" applyAlignment="1">
      <alignment horizontal="center" vertical="justify" wrapText="1"/>
    </xf>
    <xf numFmtId="0" fontId="10" fillId="0" borderId="102" xfId="0" applyFont="1" applyBorder="1" applyAlignment="1">
      <alignment horizontal="center" vertical="justify" wrapText="1"/>
    </xf>
    <xf numFmtId="0" fontId="10" fillId="0" borderId="13" xfId="0" applyFont="1" applyBorder="1" applyAlignment="1">
      <alignment horizontal="left" vertical="top" wrapText="1"/>
    </xf>
    <xf numFmtId="0" fontId="10" fillId="0" borderId="17" xfId="0" applyFont="1" applyBorder="1" applyAlignment="1">
      <alignment horizontal="left" vertical="top" wrapText="1"/>
    </xf>
    <xf numFmtId="0" fontId="10" fillId="0" borderId="18" xfId="0" applyFont="1" applyBorder="1" applyAlignment="1">
      <alignment horizontal="left" vertical="top" wrapText="1"/>
    </xf>
    <xf numFmtId="0" fontId="10" fillId="0" borderId="14" xfId="0" applyFont="1" applyBorder="1" applyAlignment="1">
      <alignment horizontal="left" vertical="top" wrapText="1"/>
    </xf>
    <xf numFmtId="0" fontId="10" fillId="0" borderId="0" xfId="0" applyFont="1" applyAlignment="1">
      <alignment horizontal="left" vertical="top" wrapText="1"/>
    </xf>
    <xf numFmtId="0" fontId="10" fillId="0" borderId="24" xfId="0" applyFont="1" applyBorder="1" applyAlignment="1">
      <alignment horizontal="left" vertical="top" wrapText="1"/>
    </xf>
    <xf numFmtId="0" fontId="10" fillId="0" borderId="95" xfId="0" applyFont="1" applyBorder="1" applyAlignment="1">
      <alignment horizontal="center"/>
    </xf>
    <xf numFmtId="0" fontId="10" fillId="0" borderId="59" xfId="0" applyFont="1" applyBorder="1" applyAlignment="1">
      <alignment horizontal="center"/>
    </xf>
    <xf numFmtId="0" fontId="0" fillId="2" borderId="4" xfId="0" applyFill="1" applyBorder="1" applyAlignment="1">
      <alignment horizontal="left" vertical="center"/>
    </xf>
    <xf numFmtId="0" fontId="0" fillId="2" borderId="35" xfId="0" applyFill="1" applyBorder="1" applyAlignment="1">
      <alignment horizontal="left" vertical="center"/>
    </xf>
    <xf numFmtId="0" fontId="0" fillId="2" borderId="36" xfId="0" applyFill="1" applyBorder="1" applyAlignment="1">
      <alignment horizontal="left" vertical="center"/>
    </xf>
    <xf numFmtId="0" fontId="15" fillId="2" borderId="33"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5" fillId="2" borderId="18" xfId="0" applyFont="1" applyFill="1" applyBorder="1" applyAlignment="1">
      <alignment horizontal="left" vertical="center" wrapText="1"/>
    </xf>
    <xf numFmtId="0" fontId="0" fillId="0" borderId="95" xfId="0" applyBorder="1" applyAlignment="1">
      <alignment horizontal="left" vertical="top"/>
    </xf>
    <xf numFmtId="0" fontId="0" fillId="0" borderId="45" xfId="0" applyBorder="1" applyAlignment="1">
      <alignment horizontal="left" vertical="top"/>
    </xf>
    <xf numFmtId="0" fontId="0" fillId="0" borderId="59" xfId="0" applyBorder="1" applyAlignment="1">
      <alignment horizontal="left" vertical="top"/>
    </xf>
    <xf numFmtId="0" fontId="15" fillId="2" borderId="4" xfId="0" applyFont="1" applyFill="1" applyBorder="1" applyAlignment="1">
      <alignment horizontal="left" vertical="center" wrapText="1"/>
    </xf>
    <xf numFmtId="0" fontId="15" fillId="2" borderId="35" xfId="0" applyFont="1" applyFill="1" applyBorder="1" applyAlignment="1">
      <alignment horizontal="left" vertical="center" wrapText="1"/>
    </xf>
    <xf numFmtId="0" fontId="15" fillId="2" borderId="36" xfId="0" applyFont="1" applyFill="1" applyBorder="1" applyAlignment="1">
      <alignment horizontal="left" vertical="center" wrapText="1"/>
    </xf>
    <xf numFmtId="0" fontId="15" fillId="2" borderId="33" xfId="0" applyFont="1" applyFill="1" applyBorder="1" applyAlignment="1">
      <alignment horizontal="center" wrapText="1"/>
    </xf>
    <xf numFmtId="0" fontId="15" fillId="2" borderId="17" xfId="0" applyFont="1" applyFill="1" applyBorder="1" applyAlignment="1">
      <alignment horizontal="center" wrapText="1"/>
    </xf>
    <xf numFmtId="0" fontId="15" fillId="2" borderId="18" xfId="0" applyFont="1" applyFill="1" applyBorder="1" applyAlignment="1">
      <alignment horizontal="center" wrapText="1"/>
    </xf>
    <xf numFmtId="0" fontId="10" fillId="0" borderId="101" xfId="0" applyFont="1" applyBorder="1" applyAlignment="1">
      <alignment horizontal="center" vertical="center" wrapText="1"/>
    </xf>
    <xf numFmtId="0" fontId="10" fillId="0" borderId="102" xfId="0" applyFont="1" applyBorder="1" applyAlignment="1">
      <alignment horizontal="center" vertical="center" wrapText="1"/>
    </xf>
    <xf numFmtId="0" fontId="10" fillId="0" borderId="96" xfId="0" applyFont="1" applyBorder="1" applyAlignment="1">
      <alignment horizontal="center" vertical="center" wrapText="1"/>
    </xf>
    <xf numFmtId="0" fontId="10" fillId="0" borderId="19" xfId="0" applyFont="1" applyBorder="1" applyAlignment="1">
      <alignment horizontal="center" vertical="center" wrapText="1"/>
    </xf>
    <xf numFmtId="0" fontId="15" fillId="2" borderId="11" xfId="0" applyFont="1" applyFill="1" applyBorder="1" applyAlignment="1">
      <alignment horizontal="left" vertical="top" wrapText="1"/>
    </xf>
    <xf numFmtId="0" fontId="15" fillId="2" borderId="0" xfId="0" applyFont="1" applyFill="1" applyAlignment="1">
      <alignment horizontal="left" vertical="top" wrapText="1"/>
    </xf>
    <xf numFmtId="0" fontId="15" fillId="2" borderId="24" xfId="0" applyFont="1" applyFill="1" applyBorder="1" applyAlignment="1">
      <alignment horizontal="left" vertical="top" wrapText="1"/>
    </xf>
    <xf numFmtId="0" fontId="10" fillId="0" borderId="15" xfId="0" applyFont="1" applyBorder="1" applyAlignment="1">
      <alignment horizontal="left" vertical="top" wrapText="1"/>
    </xf>
    <xf numFmtId="0" fontId="10" fillId="0" borderId="20" xfId="0" applyFont="1" applyBorder="1" applyAlignment="1">
      <alignment horizontal="left" vertical="top" wrapText="1"/>
    </xf>
    <xf numFmtId="0" fontId="10" fillId="0" borderId="21" xfId="0" applyFont="1" applyBorder="1" applyAlignment="1">
      <alignment horizontal="left" vertical="top" wrapText="1"/>
    </xf>
    <xf numFmtId="0" fontId="0" fillId="0" borderId="95" xfId="0" applyBorder="1" applyAlignment="1">
      <alignment horizontal="left" vertical="center"/>
    </xf>
    <xf numFmtId="0" fontId="0" fillId="0" borderId="45" xfId="0" applyBorder="1" applyAlignment="1">
      <alignment horizontal="left" vertical="center"/>
    </xf>
    <xf numFmtId="0" fontId="0" fillId="0" borderId="59" xfId="0" applyBorder="1" applyAlignment="1">
      <alignment horizontal="left" vertical="center"/>
    </xf>
    <xf numFmtId="0" fontId="15" fillId="2" borderId="25" xfId="0" applyFont="1" applyFill="1" applyBorder="1" applyAlignment="1">
      <alignment horizontal="left" vertical="center" wrapText="1"/>
    </xf>
    <xf numFmtId="0" fontId="10" fillId="0" borderId="96" xfId="0" applyFont="1" applyBorder="1" applyAlignment="1">
      <alignment horizontal="center" vertical="center"/>
    </xf>
    <xf numFmtId="0" fontId="10" fillId="0" borderId="19" xfId="0" applyFont="1" applyBorder="1" applyAlignment="1">
      <alignment horizontal="center" vertical="center"/>
    </xf>
    <xf numFmtId="0" fontId="16" fillId="0" borderId="0" xfId="5" applyFont="1" applyAlignment="1">
      <alignment horizontal="center" vertical="center" wrapText="1"/>
    </xf>
    <xf numFmtId="0" fontId="16" fillId="0" borderId="0" xfId="5" applyFont="1" applyAlignment="1">
      <alignment horizontal="center" vertical="center"/>
    </xf>
    <xf numFmtId="0" fontId="14" fillId="0" borderId="0" xfId="5" applyFont="1" applyAlignment="1">
      <alignment horizontal="left" vertical="center"/>
    </xf>
    <xf numFmtId="0" fontId="13" fillId="0" borderId="103" xfId="5" applyFont="1" applyBorder="1" applyAlignment="1">
      <alignment horizontal="center" vertical="center" wrapText="1"/>
    </xf>
    <xf numFmtId="0" fontId="13" fillId="0" borderId="104" xfId="5" applyFont="1" applyBorder="1" applyAlignment="1">
      <alignment horizontal="center" vertical="center" wrapText="1"/>
    </xf>
    <xf numFmtId="0" fontId="16" fillId="0" borderId="0" xfId="5" applyFont="1" applyAlignment="1">
      <alignment horizontal="right" vertical="center"/>
    </xf>
    <xf numFmtId="0" fontId="10" fillId="0" borderId="73" xfId="0" applyFont="1" applyBorder="1" applyAlignment="1">
      <alignment horizontal="left" vertical="center"/>
    </xf>
    <xf numFmtId="0" fontId="13" fillId="0" borderId="25" xfId="0" quotePrefix="1" applyFont="1" applyBorder="1" applyAlignment="1">
      <alignment horizontal="center" vertical="top"/>
    </xf>
    <xf numFmtId="0" fontId="13" fillId="0" borderId="7" xfId="0" quotePrefix="1" applyFont="1" applyBorder="1" applyAlignment="1">
      <alignment horizontal="center" vertical="top"/>
    </xf>
    <xf numFmtId="0" fontId="13" fillId="0" borderId="16" xfId="0" applyFont="1" applyBorder="1" applyAlignment="1">
      <alignment horizontal="left" vertical="top" wrapText="1"/>
    </xf>
    <xf numFmtId="0" fontId="14" fillId="0" borderId="19" xfId="0" applyFont="1" applyBorder="1" applyAlignment="1">
      <alignment horizontal="left" vertical="top" wrapText="1"/>
    </xf>
    <xf numFmtId="4" fontId="13" fillId="0" borderId="16" xfId="0" applyNumberFormat="1" applyFont="1" applyBorder="1" applyAlignment="1">
      <alignment horizontal="left" vertical="top" wrapText="1"/>
    </xf>
    <xf numFmtId="0" fontId="13" fillId="0" borderId="19" xfId="0" applyFont="1" applyBorder="1" applyAlignment="1">
      <alignment horizontal="left" vertical="top" wrapText="1"/>
    </xf>
    <xf numFmtId="0" fontId="13" fillId="2" borderId="25" xfId="0" quotePrefix="1" applyFont="1" applyFill="1" applyBorder="1" applyAlignment="1">
      <alignment horizontal="center" vertical="center"/>
    </xf>
    <xf numFmtId="0" fontId="13" fillId="2" borderId="7" xfId="0" quotePrefix="1" applyFont="1" applyFill="1" applyBorder="1" applyAlignment="1">
      <alignment horizontal="center" vertical="center"/>
    </xf>
    <xf numFmtId="0" fontId="13" fillId="2" borderId="16" xfId="0" applyFont="1" applyFill="1" applyBorder="1" applyAlignment="1">
      <alignment horizontal="left" vertical="center" wrapText="1"/>
    </xf>
    <xf numFmtId="0" fontId="13" fillId="2" borderId="19" xfId="0" applyFont="1" applyFill="1" applyBorder="1" applyAlignment="1">
      <alignment horizontal="left" vertical="center" wrapText="1"/>
    </xf>
    <xf numFmtId="166" fontId="13" fillId="2" borderId="16" xfId="0" applyNumberFormat="1" applyFont="1" applyFill="1" applyBorder="1" applyAlignment="1">
      <alignment horizontal="center" vertical="center"/>
    </xf>
    <xf numFmtId="166" fontId="13" fillId="2" borderId="19" xfId="0" applyNumberFormat="1" applyFont="1" applyFill="1" applyBorder="1" applyAlignment="1">
      <alignment horizontal="center" vertical="center"/>
    </xf>
    <xf numFmtId="0" fontId="8" fillId="0" borderId="54" xfId="0" applyFont="1" applyBorder="1" applyAlignment="1">
      <alignment horizontal="center" vertical="center"/>
    </xf>
    <xf numFmtId="0" fontId="8" fillId="0" borderId="73" xfId="0" applyFont="1" applyBorder="1" applyAlignment="1">
      <alignment horizontal="center" vertical="center"/>
    </xf>
    <xf numFmtId="0" fontId="8" fillId="0" borderId="99" xfId="0" applyFont="1" applyBorder="1" applyAlignment="1">
      <alignment horizontal="center" vertical="center"/>
    </xf>
    <xf numFmtId="0" fontId="12" fillId="0" borderId="11" xfId="0" applyFont="1" applyBorder="1" applyAlignment="1">
      <alignment horizontal="justify" vertical="center"/>
    </xf>
    <xf numFmtId="0" fontId="12" fillId="0" borderId="0" xfId="0" applyFont="1" applyAlignment="1">
      <alignment horizontal="justify" vertical="center"/>
    </xf>
    <xf numFmtId="0" fontId="12" fillId="0" borderId="24" xfId="0" applyFont="1" applyBorder="1" applyAlignment="1">
      <alignment horizontal="justify" vertical="center"/>
    </xf>
    <xf numFmtId="0" fontId="10" fillId="0" borderId="0" xfId="0" applyFont="1" applyAlignment="1">
      <alignment horizontal="center" vertical="center"/>
    </xf>
    <xf numFmtId="0" fontId="21" fillId="0" borderId="0" xfId="0" applyFont="1" applyAlignment="1">
      <alignment horizontal="center" vertical="center"/>
    </xf>
    <xf numFmtId="0" fontId="21" fillId="0" borderId="24" xfId="0" applyFont="1" applyBorder="1" applyAlignment="1">
      <alignment horizontal="center" vertical="center"/>
    </xf>
    <xf numFmtId="0" fontId="10" fillId="0" borderId="56" xfId="0" applyFont="1" applyBorder="1" applyAlignment="1">
      <alignment horizontal="left"/>
    </xf>
    <xf numFmtId="0" fontId="0" fillId="0" borderId="105" xfId="0" applyBorder="1"/>
    <xf numFmtId="0" fontId="10" fillId="0" borderId="105" xfId="0" applyFont="1" applyBorder="1" applyAlignment="1">
      <alignment horizontal="left"/>
    </xf>
  </cellXfs>
  <cellStyles count="9">
    <cellStyle name="Normal" xfId="0" builtinId="0"/>
    <cellStyle name="Normal_capa" xfId="2" xr:uid="{00000000-0005-0000-0000-000001000000}"/>
    <cellStyle name="Normal_CAPA ORÇAMENTO VT 08 200 91 804 00" xfId="3" xr:uid="{00000000-0005-0000-0000-000002000000}"/>
    <cellStyle name="Normal_LO2001 01_026 001 00" xfId="4" xr:uid="{00000000-0005-0000-0000-000003000000}"/>
    <cellStyle name="Normal_MODELO - Orçamento obra" xfId="5" xr:uid="{00000000-0005-0000-0000-000004000000}"/>
    <cellStyle name="Normal_SL2007 01_006 0001 00_P" xfId="6" xr:uid="{00000000-0005-0000-0000-000005000000}"/>
    <cellStyle name="Normal_SV2007 01_011 01_CPU_Planilha alternativa 1" xfId="7" xr:uid="{00000000-0005-0000-0000-000006000000}"/>
    <cellStyle name="Porcentagem" xfId="8" builtinId="5"/>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28575</xdr:rowOff>
    </xdr:from>
    <xdr:to>
      <xdr:col>1</xdr:col>
      <xdr:colOff>285750</xdr:colOff>
      <xdr:row>3</xdr:row>
      <xdr:rowOff>161925</xdr:rowOff>
    </xdr:to>
    <xdr:pic>
      <xdr:nvPicPr>
        <xdr:cNvPr id="2531" name="Picture 5" descr="LogoVertical3DSemRenome">
          <a:extLst>
            <a:ext uri="{FF2B5EF4-FFF2-40B4-BE49-F238E27FC236}">
              <a16:creationId xmlns:a16="http://schemas.microsoft.com/office/drawing/2014/main" id="{00000000-0008-0000-0000-0000E3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28575"/>
          <a:ext cx="11715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45509</xdr:colOff>
      <xdr:row>0</xdr:row>
      <xdr:rowOff>57150</xdr:rowOff>
    </xdr:from>
    <xdr:to>
      <xdr:col>1</xdr:col>
      <xdr:colOff>550334</xdr:colOff>
      <xdr:row>4</xdr:row>
      <xdr:rowOff>123825</xdr:rowOff>
    </xdr:to>
    <xdr:pic>
      <xdr:nvPicPr>
        <xdr:cNvPr id="2" name="Picture 1">
          <a:extLst>
            <a:ext uri="{FF2B5EF4-FFF2-40B4-BE49-F238E27FC236}">
              <a16:creationId xmlns:a16="http://schemas.microsoft.com/office/drawing/2014/main" id="{43E44C0C-CBC3-369F-AD99-64A42CA7D412}"/>
            </a:ext>
            <a:ext uri="{147F2762-F138-4A5C-976F-8EAC2B608ADB}">
              <a16:predDERef xmlns:a16="http://schemas.microsoft.com/office/drawing/2014/main" pred="{30E3627B-6980-DE49-BBD4-62EF72991EBB}"/>
            </a:ext>
          </a:extLst>
        </xdr:cNvPr>
        <xdr:cNvPicPr>
          <a:picLocks noChangeAspect="1"/>
        </xdr:cNvPicPr>
      </xdr:nvPicPr>
      <xdr:blipFill>
        <a:blip xmlns:r="http://schemas.openxmlformats.org/officeDocument/2006/relationships" r:embed="rId1"/>
        <a:stretch>
          <a:fillRect/>
        </a:stretch>
      </xdr:blipFill>
      <xdr:spPr>
        <a:xfrm>
          <a:off x="1264709" y="243417"/>
          <a:ext cx="1114425" cy="8710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266700</xdr:colOff>
      <xdr:row>1</xdr:row>
      <xdr:rowOff>28575</xdr:rowOff>
    </xdr:from>
    <xdr:to>
      <xdr:col>3</xdr:col>
      <xdr:colOff>504825</xdr:colOff>
      <xdr:row>6</xdr:row>
      <xdr:rowOff>161925</xdr:rowOff>
    </xdr:to>
    <xdr:pic>
      <xdr:nvPicPr>
        <xdr:cNvPr id="4579" name="Imagem 3" descr="NovaLogo.png">
          <a:extLst>
            <a:ext uri="{FF2B5EF4-FFF2-40B4-BE49-F238E27FC236}">
              <a16:creationId xmlns:a16="http://schemas.microsoft.com/office/drawing/2014/main" id="{00000000-0008-0000-0300-0000E3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0" y="219075"/>
          <a:ext cx="10191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238125</xdr:colOff>
      <xdr:row>0</xdr:row>
      <xdr:rowOff>123825</xdr:rowOff>
    </xdr:from>
    <xdr:to>
      <xdr:col>4</xdr:col>
      <xdr:colOff>76200</xdr:colOff>
      <xdr:row>7</xdr:row>
      <xdr:rowOff>123825</xdr:rowOff>
    </xdr:to>
    <xdr:pic>
      <xdr:nvPicPr>
        <xdr:cNvPr id="5603" name="Imagem 3" descr="NovaLogo.png">
          <a:extLst>
            <a:ext uri="{FF2B5EF4-FFF2-40B4-BE49-F238E27FC236}">
              <a16:creationId xmlns:a16="http://schemas.microsoft.com/office/drawing/2014/main" id="{00000000-0008-0000-0400-0000E315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3175" y="123825"/>
          <a:ext cx="1266825"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266700</xdr:colOff>
      <xdr:row>1</xdr:row>
      <xdr:rowOff>123825</xdr:rowOff>
    </xdr:from>
    <xdr:to>
      <xdr:col>4</xdr:col>
      <xdr:colOff>123825</xdr:colOff>
      <xdr:row>7</xdr:row>
      <xdr:rowOff>76200</xdr:rowOff>
    </xdr:to>
    <xdr:pic>
      <xdr:nvPicPr>
        <xdr:cNvPr id="6627" name="Imagem 3" descr="NovaLogo.png">
          <a:extLst>
            <a:ext uri="{FF2B5EF4-FFF2-40B4-BE49-F238E27FC236}">
              <a16:creationId xmlns:a16="http://schemas.microsoft.com/office/drawing/2014/main" id="{00000000-0008-0000-0500-0000E319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0" y="314325"/>
          <a:ext cx="12858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542925</xdr:colOff>
      <xdr:row>1</xdr:row>
      <xdr:rowOff>123825</xdr:rowOff>
    </xdr:from>
    <xdr:to>
      <xdr:col>4</xdr:col>
      <xdr:colOff>180975</xdr:colOff>
      <xdr:row>7</xdr:row>
      <xdr:rowOff>104775</xdr:rowOff>
    </xdr:to>
    <xdr:pic>
      <xdr:nvPicPr>
        <xdr:cNvPr id="1507" name="Imagem 3" descr="NovaLogo.png">
          <a:extLst>
            <a:ext uri="{FF2B5EF4-FFF2-40B4-BE49-F238E27FC236}">
              <a16:creationId xmlns:a16="http://schemas.microsoft.com/office/drawing/2014/main" id="{00000000-0008-0000-0600-0000E305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314325"/>
          <a:ext cx="16573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542925</xdr:colOff>
      <xdr:row>1</xdr:row>
      <xdr:rowOff>123825</xdr:rowOff>
    </xdr:from>
    <xdr:to>
      <xdr:col>3</xdr:col>
      <xdr:colOff>609600</xdr:colOff>
      <xdr:row>7</xdr:row>
      <xdr:rowOff>104775</xdr:rowOff>
    </xdr:to>
    <xdr:pic>
      <xdr:nvPicPr>
        <xdr:cNvPr id="10722" name="Imagem 3" descr="NovaLogo.png">
          <a:extLst>
            <a:ext uri="{FF2B5EF4-FFF2-40B4-BE49-F238E27FC236}">
              <a16:creationId xmlns:a16="http://schemas.microsoft.com/office/drawing/2014/main" id="{00000000-0008-0000-0700-0000E229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314325"/>
          <a:ext cx="14382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66675</xdr:colOff>
      <xdr:row>1</xdr:row>
      <xdr:rowOff>123825</xdr:rowOff>
    </xdr:from>
    <xdr:to>
      <xdr:col>4</xdr:col>
      <xdr:colOff>76200</xdr:colOff>
      <xdr:row>7</xdr:row>
      <xdr:rowOff>114300</xdr:rowOff>
    </xdr:to>
    <xdr:pic>
      <xdr:nvPicPr>
        <xdr:cNvPr id="33074" name="Imagem 3" descr="NovaLogo.png">
          <a:extLst>
            <a:ext uri="{FF2B5EF4-FFF2-40B4-BE49-F238E27FC236}">
              <a16:creationId xmlns:a16="http://schemas.microsoft.com/office/drawing/2014/main" id="{00000000-0008-0000-0800-0000328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71725" y="314325"/>
          <a:ext cx="14382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542925</xdr:colOff>
      <xdr:row>1</xdr:row>
      <xdr:rowOff>123825</xdr:rowOff>
    </xdr:from>
    <xdr:to>
      <xdr:col>3</xdr:col>
      <xdr:colOff>609600</xdr:colOff>
      <xdr:row>7</xdr:row>
      <xdr:rowOff>104775</xdr:rowOff>
    </xdr:to>
    <xdr:pic>
      <xdr:nvPicPr>
        <xdr:cNvPr id="12905" name="Imagem 3" descr="NovaLogo.png">
          <a:extLst>
            <a:ext uri="{FF2B5EF4-FFF2-40B4-BE49-F238E27FC236}">
              <a16:creationId xmlns:a16="http://schemas.microsoft.com/office/drawing/2014/main" id="{00000000-0008-0000-0900-0000693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314325"/>
          <a:ext cx="14382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542925</xdr:colOff>
      <xdr:row>1</xdr:row>
      <xdr:rowOff>123825</xdr:rowOff>
    </xdr:from>
    <xdr:to>
      <xdr:col>3</xdr:col>
      <xdr:colOff>609600</xdr:colOff>
      <xdr:row>7</xdr:row>
      <xdr:rowOff>104775</xdr:rowOff>
    </xdr:to>
    <xdr:pic>
      <xdr:nvPicPr>
        <xdr:cNvPr id="12906" name="Imagem 3" descr="NovaLogo.png">
          <a:extLst>
            <a:ext uri="{FF2B5EF4-FFF2-40B4-BE49-F238E27FC236}">
              <a16:creationId xmlns:a16="http://schemas.microsoft.com/office/drawing/2014/main" id="{00000000-0008-0000-0900-00006A3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314325"/>
          <a:ext cx="14382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542925</xdr:colOff>
      <xdr:row>1</xdr:row>
      <xdr:rowOff>123825</xdr:rowOff>
    </xdr:from>
    <xdr:to>
      <xdr:col>3</xdr:col>
      <xdr:colOff>609600</xdr:colOff>
      <xdr:row>7</xdr:row>
      <xdr:rowOff>104775</xdr:rowOff>
    </xdr:to>
    <xdr:pic>
      <xdr:nvPicPr>
        <xdr:cNvPr id="13794" name="Imagem 3" descr="NovaLogo.png">
          <a:extLst>
            <a:ext uri="{FF2B5EF4-FFF2-40B4-BE49-F238E27FC236}">
              <a16:creationId xmlns:a16="http://schemas.microsoft.com/office/drawing/2014/main" id="{00000000-0008-0000-0A00-0000E235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314325"/>
          <a:ext cx="14382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542925</xdr:colOff>
      <xdr:row>1</xdr:row>
      <xdr:rowOff>123825</xdr:rowOff>
    </xdr:from>
    <xdr:to>
      <xdr:col>3</xdr:col>
      <xdr:colOff>609600</xdr:colOff>
      <xdr:row>7</xdr:row>
      <xdr:rowOff>104775</xdr:rowOff>
    </xdr:to>
    <xdr:pic>
      <xdr:nvPicPr>
        <xdr:cNvPr id="15842" name="Imagem 3" descr="NovaLogo.png">
          <a:extLst>
            <a:ext uri="{FF2B5EF4-FFF2-40B4-BE49-F238E27FC236}">
              <a16:creationId xmlns:a16="http://schemas.microsoft.com/office/drawing/2014/main" id="{00000000-0008-0000-0B00-0000E23D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314325"/>
          <a:ext cx="14382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542925</xdr:colOff>
      <xdr:row>1</xdr:row>
      <xdr:rowOff>123825</xdr:rowOff>
    </xdr:from>
    <xdr:to>
      <xdr:col>3</xdr:col>
      <xdr:colOff>609600</xdr:colOff>
      <xdr:row>7</xdr:row>
      <xdr:rowOff>104775</xdr:rowOff>
    </xdr:to>
    <xdr:pic>
      <xdr:nvPicPr>
        <xdr:cNvPr id="16866" name="Imagem 3" descr="NovaLogo.png">
          <a:extLst>
            <a:ext uri="{FF2B5EF4-FFF2-40B4-BE49-F238E27FC236}">
              <a16:creationId xmlns:a16="http://schemas.microsoft.com/office/drawing/2014/main" id="{00000000-0008-0000-0C00-0000E24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314325"/>
          <a:ext cx="14382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171450</xdr:colOff>
      <xdr:row>1</xdr:row>
      <xdr:rowOff>104775</xdr:rowOff>
    </xdr:from>
    <xdr:to>
      <xdr:col>4</xdr:col>
      <xdr:colOff>0</xdr:colOff>
      <xdr:row>7</xdr:row>
      <xdr:rowOff>66675</xdr:rowOff>
    </xdr:to>
    <xdr:pic>
      <xdr:nvPicPr>
        <xdr:cNvPr id="18859" name="Imagem 3" descr="NovaLogo.png">
          <a:extLst>
            <a:ext uri="{FF2B5EF4-FFF2-40B4-BE49-F238E27FC236}">
              <a16:creationId xmlns:a16="http://schemas.microsoft.com/office/drawing/2014/main" id="{00000000-0008-0000-0D00-0000AB49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0" y="295275"/>
          <a:ext cx="12573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542925</xdr:colOff>
      <xdr:row>1</xdr:row>
      <xdr:rowOff>123825</xdr:rowOff>
    </xdr:from>
    <xdr:to>
      <xdr:col>3</xdr:col>
      <xdr:colOff>371475</xdr:colOff>
      <xdr:row>7</xdr:row>
      <xdr:rowOff>47625</xdr:rowOff>
    </xdr:to>
    <xdr:pic>
      <xdr:nvPicPr>
        <xdr:cNvPr id="19883" name="Imagem 3" descr="NovaLogo.png">
          <a:extLst>
            <a:ext uri="{FF2B5EF4-FFF2-40B4-BE49-F238E27FC236}">
              <a16:creationId xmlns:a16="http://schemas.microsoft.com/office/drawing/2014/main" id="{00000000-0008-0000-0E00-0000AB4D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314325"/>
          <a:ext cx="12001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114300</xdr:colOff>
      <xdr:row>1</xdr:row>
      <xdr:rowOff>123825</xdr:rowOff>
    </xdr:from>
    <xdr:to>
      <xdr:col>3</xdr:col>
      <xdr:colOff>600075</xdr:colOff>
      <xdr:row>7</xdr:row>
      <xdr:rowOff>104775</xdr:rowOff>
    </xdr:to>
    <xdr:pic>
      <xdr:nvPicPr>
        <xdr:cNvPr id="20907" name="Imagem 3" descr="NovaLogo.png">
          <a:extLst>
            <a:ext uri="{FF2B5EF4-FFF2-40B4-BE49-F238E27FC236}">
              <a16:creationId xmlns:a16="http://schemas.microsoft.com/office/drawing/2014/main" id="{00000000-0008-0000-0F00-0000AB5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9350" y="314325"/>
          <a:ext cx="12668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9525</xdr:colOff>
      <xdr:row>3</xdr:row>
      <xdr:rowOff>0</xdr:rowOff>
    </xdr:from>
    <xdr:to>
      <xdr:col>3</xdr:col>
      <xdr:colOff>428625</xdr:colOff>
      <xdr:row>7</xdr:row>
      <xdr:rowOff>104775</xdr:rowOff>
    </xdr:to>
    <xdr:pic>
      <xdr:nvPicPr>
        <xdr:cNvPr id="21931" name="Imagem 3" descr="NovaLogo.png">
          <a:extLst>
            <a:ext uri="{FF2B5EF4-FFF2-40B4-BE49-F238E27FC236}">
              <a16:creationId xmlns:a16="http://schemas.microsoft.com/office/drawing/2014/main" id="{00000000-0008-0000-1000-0000AB55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14575" y="571500"/>
          <a:ext cx="12001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9525</xdr:colOff>
      <xdr:row>3</xdr:row>
      <xdr:rowOff>0</xdr:rowOff>
    </xdr:from>
    <xdr:to>
      <xdr:col>3</xdr:col>
      <xdr:colOff>428625</xdr:colOff>
      <xdr:row>7</xdr:row>
      <xdr:rowOff>104775</xdr:rowOff>
    </xdr:to>
    <xdr:pic>
      <xdr:nvPicPr>
        <xdr:cNvPr id="34015" name="Imagem 3" descr="NovaLogo.png">
          <a:extLst>
            <a:ext uri="{FF2B5EF4-FFF2-40B4-BE49-F238E27FC236}">
              <a16:creationId xmlns:a16="http://schemas.microsoft.com/office/drawing/2014/main" id="{00000000-0008-0000-1100-0000DF8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14575" y="571500"/>
          <a:ext cx="12001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542925</xdr:colOff>
      <xdr:row>1</xdr:row>
      <xdr:rowOff>123825</xdr:rowOff>
    </xdr:from>
    <xdr:to>
      <xdr:col>3</xdr:col>
      <xdr:colOff>438150</xdr:colOff>
      <xdr:row>7</xdr:row>
      <xdr:rowOff>104775</xdr:rowOff>
    </xdr:to>
    <xdr:pic>
      <xdr:nvPicPr>
        <xdr:cNvPr id="26027" name="Imagem 3" descr="NovaLogo.png">
          <a:extLst>
            <a:ext uri="{FF2B5EF4-FFF2-40B4-BE49-F238E27FC236}">
              <a16:creationId xmlns:a16="http://schemas.microsoft.com/office/drawing/2014/main" id="{00000000-0008-0000-1200-0000AB65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314325"/>
          <a:ext cx="12668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66675</xdr:colOff>
      <xdr:row>0</xdr:row>
      <xdr:rowOff>133350</xdr:rowOff>
    </xdr:from>
    <xdr:to>
      <xdr:col>1</xdr:col>
      <xdr:colOff>85725</xdr:colOff>
      <xdr:row>2</xdr:row>
      <xdr:rowOff>161925</xdr:rowOff>
    </xdr:to>
    <xdr:pic>
      <xdr:nvPicPr>
        <xdr:cNvPr id="7651" name="Imagem 2" descr="NovaLogo.png">
          <a:extLst>
            <a:ext uri="{FF2B5EF4-FFF2-40B4-BE49-F238E27FC236}">
              <a16:creationId xmlns:a16="http://schemas.microsoft.com/office/drawing/2014/main" id="{00000000-0008-0000-1300-0000E31D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33350"/>
          <a:ext cx="7334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0</xdr:col>
      <xdr:colOff>733425</xdr:colOff>
      <xdr:row>3</xdr:row>
      <xdr:rowOff>57150</xdr:rowOff>
    </xdr:to>
    <xdr:pic>
      <xdr:nvPicPr>
        <xdr:cNvPr id="8675" name="Imagem 2" descr="NovaLogo.png">
          <a:extLst>
            <a:ext uri="{FF2B5EF4-FFF2-40B4-BE49-F238E27FC236}">
              <a16:creationId xmlns:a16="http://schemas.microsoft.com/office/drawing/2014/main" id="{00000000-0008-0000-1400-0000E32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04775"/>
          <a:ext cx="6572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3</xdr:col>
      <xdr:colOff>0</xdr:colOff>
      <xdr:row>8</xdr:row>
      <xdr:rowOff>180975</xdr:rowOff>
    </xdr:from>
    <xdr:to>
      <xdr:col>4</xdr:col>
      <xdr:colOff>0</xdr:colOff>
      <xdr:row>8</xdr:row>
      <xdr:rowOff>180975</xdr:rowOff>
    </xdr:to>
    <xdr:sp macro="" textlink="">
      <xdr:nvSpPr>
        <xdr:cNvPr id="36444" name="Line 67">
          <a:extLst>
            <a:ext uri="{FF2B5EF4-FFF2-40B4-BE49-F238E27FC236}">
              <a16:creationId xmlns:a16="http://schemas.microsoft.com/office/drawing/2014/main" id="{00000000-0008-0000-1500-00005C8E0000}"/>
            </a:ext>
          </a:extLst>
        </xdr:cNvPr>
        <xdr:cNvSpPr>
          <a:spLocks noChangeShapeType="1"/>
        </xdr:cNvSpPr>
      </xdr:nvSpPr>
      <xdr:spPr bwMode="auto">
        <a:xfrm>
          <a:off x="5372100" y="1733550"/>
          <a:ext cx="914400" cy="0"/>
        </a:xfrm>
        <a:prstGeom prst="line">
          <a:avLst/>
        </a:prstGeom>
        <a:noFill/>
        <a:ln w="762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9525</xdr:colOff>
      <xdr:row>15</xdr:row>
      <xdr:rowOff>9525</xdr:rowOff>
    </xdr:from>
    <xdr:to>
      <xdr:col>7</xdr:col>
      <xdr:colOff>0</xdr:colOff>
      <xdr:row>15</xdr:row>
      <xdr:rowOff>9525</xdr:rowOff>
    </xdr:to>
    <xdr:sp macro="" textlink="">
      <xdr:nvSpPr>
        <xdr:cNvPr id="36445" name="Line 70">
          <a:extLst>
            <a:ext uri="{FF2B5EF4-FFF2-40B4-BE49-F238E27FC236}">
              <a16:creationId xmlns:a16="http://schemas.microsoft.com/office/drawing/2014/main" id="{00000000-0008-0000-1500-00005D8E0000}"/>
            </a:ext>
          </a:extLst>
        </xdr:cNvPr>
        <xdr:cNvSpPr>
          <a:spLocks noChangeShapeType="1"/>
        </xdr:cNvSpPr>
      </xdr:nvSpPr>
      <xdr:spPr bwMode="auto">
        <a:xfrm>
          <a:off x="8029575" y="2895600"/>
          <a:ext cx="819150" cy="0"/>
        </a:xfrm>
        <a:prstGeom prst="line">
          <a:avLst/>
        </a:prstGeom>
        <a:noFill/>
        <a:ln w="762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0</xdr:col>
      <xdr:colOff>57150</xdr:colOff>
      <xdr:row>1</xdr:row>
      <xdr:rowOff>66675</xdr:rowOff>
    </xdr:from>
    <xdr:to>
      <xdr:col>1</xdr:col>
      <xdr:colOff>152400</xdr:colOff>
      <xdr:row>4</xdr:row>
      <xdr:rowOff>152400</xdr:rowOff>
    </xdr:to>
    <xdr:pic>
      <xdr:nvPicPr>
        <xdr:cNvPr id="36446" name="Imagem 2" descr="NovaLogo.png">
          <a:extLst>
            <a:ext uri="{FF2B5EF4-FFF2-40B4-BE49-F238E27FC236}">
              <a16:creationId xmlns:a16="http://schemas.microsoft.com/office/drawing/2014/main" id="{00000000-0008-0000-1500-00005E8E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66700"/>
          <a:ext cx="68580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9525</xdr:colOff>
      <xdr:row>9</xdr:row>
      <xdr:rowOff>9525</xdr:rowOff>
    </xdr:from>
    <xdr:to>
      <xdr:col>7</xdr:col>
      <xdr:colOff>9525</xdr:colOff>
      <xdr:row>9</xdr:row>
      <xdr:rowOff>9525</xdr:rowOff>
    </xdr:to>
    <xdr:sp macro="" textlink="">
      <xdr:nvSpPr>
        <xdr:cNvPr id="36447" name="Line 67">
          <a:extLst>
            <a:ext uri="{FF2B5EF4-FFF2-40B4-BE49-F238E27FC236}">
              <a16:creationId xmlns:a16="http://schemas.microsoft.com/office/drawing/2014/main" id="{00000000-0008-0000-1500-00005F8E0000}"/>
            </a:ext>
          </a:extLst>
        </xdr:cNvPr>
        <xdr:cNvSpPr>
          <a:spLocks noChangeShapeType="1"/>
        </xdr:cNvSpPr>
      </xdr:nvSpPr>
      <xdr:spPr bwMode="auto">
        <a:xfrm>
          <a:off x="8029575" y="1752600"/>
          <a:ext cx="828675" cy="0"/>
        </a:xfrm>
        <a:prstGeom prst="line">
          <a:avLst/>
        </a:prstGeom>
        <a:noFill/>
        <a:ln w="762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10</xdr:row>
      <xdr:rowOff>180975</xdr:rowOff>
    </xdr:from>
    <xdr:to>
      <xdr:col>4</xdr:col>
      <xdr:colOff>866775</xdr:colOff>
      <xdr:row>10</xdr:row>
      <xdr:rowOff>180975</xdr:rowOff>
    </xdr:to>
    <xdr:sp macro="" textlink="">
      <xdr:nvSpPr>
        <xdr:cNvPr id="36448" name="Line 69">
          <a:extLst>
            <a:ext uri="{FF2B5EF4-FFF2-40B4-BE49-F238E27FC236}">
              <a16:creationId xmlns:a16="http://schemas.microsoft.com/office/drawing/2014/main" id="{00000000-0008-0000-1500-0000608E0000}"/>
            </a:ext>
          </a:extLst>
        </xdr:cNvPr>
        <xdr:cNvSpPr>
          <a:spLocks noChangeShapeType="1"/>
        </xdr:cNvSpPr>
      </xdr:nvSpPr>
      <xdr:spPr bwMode="auto">
        <a:xfrm flipH="1">
          <a:off x="6296025" y="2114550"/>
          <a:ext cx="857250" cy="0"/>
        </a:xfrm>
        <a:prstGeom prst="line">
          <a:avLst/>
        </a:prstGeom>
        <a:noFill/>
        <a:ln w="762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466725</xdr:colOff>
      <xdr:row>13</xdr:row>
      <xdr:rowOff>0</xdr:rowOff>
    </xdr:from>
    <xdr:to>
      <xdr:col>5</xdr:col>
      <xdr:colOff>428625</xdr:colOff>
      <xdr:row>13</xdr:row>
      <xdr:rowOff>0</xdr:rowOff>
    </xdr:to>
    <xdr:sp macro="" textlink="">
      <xdr:nvSpPr>
        <xdr:cNvPr id="36449" name="Line 69">
          <a:extLst>
            <a:ext uri="{FF2B5EF4-FFF2-40B4-BE49-F238E27FC236}">
              <a16:creationId xmlns:a16="http://schemas.microsoft.com/office/drawing/2014/main" id="{00000000-0008-0000-1500-0000618E0000}"/>
            </a:ext>
          </a:extLst>
        </xdr:cNvPr>
        <xdr:cNvSpPr>
          <a:spLocks noChangeShapeType="1"/>
        </xdr:cNvSpPr>
      </xdr:nvSpPr>
      <xdr:spPr bwMode="auto">
        <a:xfrm flipH="1">
          <a:off x="6753225" y="2505075"/>
          <a:ext cx="847725" cy="0"/>
        </a:xfrm>
        <a:prstGeom prst="line">
          <a:avLst/>
        </a:prstGeom>
        <a:noFill/>
        <a:ln w="762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76200</xdr:colOff>
      <xdr:row>10</xdr:row>
      <xdr:rowOff>180975</xdr:rowOff>
    </xdr:from>
    <xdr:to>
      <xdr:col>4</xdr:col>
      <xdr:colOff>9525</xdr:colOff>
      <xdr:row>10</xdr:row>
      <xdr:rowOff>180975</xdr:rowOff>
    </xdr:to>
    <xdr:sp macro="" textlink="">
      <xdr:nvSpPr>
        <xdr:cNvPr id="36450" name="Line 69">
          <a:extLst>
            <a:ext uri="{FF2B5EF4-FFF2-40B4-BE49-F238E27FC236}">
              <a16:creationId xmlns:a16="http://schemas.microsoft.com/office/drawing/2014/main" id="{00000000-0008-0000-1500-0000628E0000}"/>
            </a:ext>
          </a:extLst>
        </xdr:cNvPr>
        <xdr:cNvSpPr>
          <a:spLocks noChangeShapeType="1"/>
        </xdr:cNvSpPr>
      </xdr:nvSpPr>
      <xdr:spPr bwMode="auto">
        <a:xfrm flipH="1">
          <a:off x="5448300" y="2114550"/>
          <a:ext cx="847725" cy="0"/>
        </a:xfrm>
        <a:prstGeom prst="line">
          <a:avLst/>
        </a:prstGeom>
        <a:noFill/>
        <a:ln w="762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28575</xdr:colOff>
      <xdr:row>15</xdr:row>
      <xdr:rowOff>9525</xdr:rowOff>
    </xdr:from>
    <xdr:to>
      <xdr:col>6</xdr:col>
      <xdr:colOff>0</xdr:colOff>
      <xdr:row>15</xdr:row>
      <xdr:rowOff>9525</xdr:rowOff>
    </xdr:to>
    <xdr:sp macro="" textlink="">
      <xdr:nvSpPr>
        <xdr:cNvPr id="36451" name="Line 70">
          <a:extLst>
            <a:ext uri="{FF2B5EF4-FFF2-40B4-BE49-F238E27FC236}">
              <a16:creationId xmlns:a16="http://schemas.microsoft.com/office/drawing/2014/main" id="{00000000-0008-0000-1500-0000638E0000}"/>
            </a:ext>
          </a:extLst>
        </xdr:cNvPr>
        <xdr:cNvSpPr>
          <a:spLocks noChangeShapeType="1"/>
        </xdr:cNvSpPr>
      </xdr:nvSpPr>
      <xdr:spPr bwMode="auto">
        <a:xfrm>
          <a:off x="7200900" y="2895600"/>
          <a:ext cx="819150" cy="0"/>
        </a:xfrm>
        <a:prstGeom prst="line">
          <a:avLst/>
        </a:prstGeom>
        <a:noFill/>
        <a:ln w="76200">
          <a:solidFill>
            <a:srgbClr val="0000FF"/>
          </a:solidFill>
          <a:round/>
          <a:headEnd/>
          <a:tailEnd/>
        </a:ln>
        <a:extLst>
          <a:ext uri="{909E8E84-426E-40DD-AFC4-6F175D3DCCD1}">
            <a14:hiddenFill xmlns:a14="http://schemas.microsoft.com/office/drawing/2010/main">
              <a:no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2"/>
  <sheetViews>
    <sheetView showGridLines="0" workbookViewId="0">
      <selection activeCell="A22" sqref="A22:I22"/>
    </sheetView>
  </sheetViews>
  <sheetFormatPr defaultColWidth="9.140625" defaultRowHeight="15.75" x14ac:dyDescent="0.25"/>
  <cols>
    <col min="1" max="1" width="14.140625" style="1" customWidth="1"/>
    <col min="2" max="2" width="12.140625" style="1" customWidth="1"/>
    <col min="3" max="3" width="15" style="1" customWidth="1"/>
    <col min="4" max="4" width="13.85546875" style="1" customWidth="1"/>
    <col min="5" max="5" width="10.7109375" style="1" customWidth="1"/>
    <col min="6" max="6" width="12.140625" style="1" customWidth="1"/>
    <col min="7" max="7" width="12.28515625" style="1" customWidth="1"/>
    <col min="8" max="8" width="11.42578125" style="1" customWidth="1"/>
    <col min="9" max="9" width="12.7109375" style="1" customWidth="1"/>
    <col min="10" max="256" width="11.42578125" style="1" customWidth="1"/>
    <col min="257" max="16384" width="9.140625" style="1"/>
  </cols>
  <sheetData>
    <row r="1" spans="1:9" x14ac:dyDescent="0.25">
      <c r="A1" s="386" t="s">
        <v>0</v>
      </c>
      <c r="B1" s="387"/>
      <c r="C1" s="387"/>
      <c r="D1" s="387"/>
      <c r="E1" s="387"/>
      <c r="F1" s="387"/>
      <c r="G1" s="387"/>
      <c r="H1" s="387"/>
      <c r="I1" s="388"/>
    </row>
    <row r="2" spans="1:9" x14ac:dyDescent="0.25">
      <c r="A2" s="389" t="s">
        <v>1</v>
      </c>
      <c r="B2" s="390"/>
      <c r="C2" s="390"/>
      <c r="D2" s="390"/>
      <c r="E2" s="390"/>
      <c r="F2" s="390"/>
      <c r="G2" s="390"/>
      <c r="H2" s="390"/>
      <c r="I2" s="391"/>
    </row>
    <row r="3" spans="1:9" x14ac:dyDescent="0.25">
      <c r="A3" s="392" t="s">
        <v>2</v>
      </c>
      <c r="B3" s="393"/>
      <c r="C3" s="393"/>
      <c r="D3" s="393"/>
      <c r="E3" s="393"/>
      <c r="F3" s="393"/>
      <c r="G3" s="393"/>
      <c r="H3" s="393"/>
      <c r="I3" s="394"/>
    </row>
    <row r="4" spans="1:9" ht="16.5" thickBot="1" x14ac:dyDescent="0.3">
      <c r="A4" s="395"/>
      <c r="B4" s="396"/>
      <c r="C4" s="396"/>
      <c r="D4" s="396"/>
      <c r="E4" s="396"/>
      <c r="F4" s="396"/>
      <c r="G4" s="396"/>
      <c r="H4" s="396"/>
      <c r="I4" s="397"/>
    </row>
    <row r="5" spans="1:9" x14ac:dyDescent="0.25">
      <c r="A5" s="402" t="s">
        <v>3</v>
      </c>
      <c r="B5" s="398" t="s">
        <v>4</v>
      </c>
      <c r="C5" s="398"/>
      <c r="D5" s="398"/>
      <c r="E5" s="398"/>
      <c r="F5" s="398"/>
      <c r="G5" s="398"/>
      <c r="H5" s="398"/>
      <c r="I5" s="399"/>
    </row>
    <row r="6" spans="1:9" ht="16.5" customHeight="1" thickBot="1" x14ac:dyDescent="0.3">
      <c r="A6" s="403"/>
      <c r="B6" s="400"/>
      <c r="C6" s="400"/>
      <c r="D6" s="400"/>
      <c r="E6" s="400"/>
      <c r="F6" s="400"/>
      <c r="G6" s="400"/>
      <c r="H6" s="400"/>
      <c r="I6" s="401"/>
    </row>
    <row r="7" spans="1:9" s="4" customFormat="1" x14ac:dyDescent="0.25">
      <c r="A7" s="2" t="s">
        <v>5</v>
      </c>
      <c r="B7" s="242" t="s">
        <v>6</v>
      </c>
      <c r="C7" s="3" t="s">
        <v>7</v>
      </c>
      <c r="D7" s="377" t="s">
        <v>8</v>
      </c>
      <c r="E7" s="378"/>
      <c r="F7" s="377" t="s">
        <v>9</v>
      </c>
      <c r="G7" s="378"/>
      <c r="H7" s="378"/>
      <c r="I7" s="379"/>
    </row>
    <row r="8" spans="1:9" s="4" customFormat="1" ht="16.5" thickBot="1" x14ac:dyDescent="0.3">
      <c r="A8" s="5" t="s">
        <v>10</v>
      </c>
      <c r="B8" s="6" t="s">
        <v>11</v>
      </c>
      <c r="C8" s="7">
        <v>41671</v>
      </c>
      <c r="D8" s="369" t="s">
        <v>12</v>
      </c>
      <c r="E8" s="370"/>
      <c r="F8" s="371">
        <f>PLANILHA!F60</f>
        <v>95964.674999999988</v>
      </c>
      <c r="G8" s="372"/>
      <c r="H8" s="372"/>
      <c r="I8" s="373"/>
    </row>
    <row r="9" spans="1:9" s="4" customFormat="1" x14ac:dyDescent="0.25">
      <c r="A9" s="374" t="s">
        <v>13</v>
      </c>
      <c r="B9" s="375"/>
      <c r="C9" s="376"/>
      <c r="D9" s="377" t="s">
        <v>14</v>
      </c>
      <c r="E9" s="378"/>
      <c r="F9" s="378"/>
      <c r="G9" s="378"/>
      <c r="H9" s="378"/>
      <c r="I9" s="379"/>
    </row>
    <row r="10" spans="1:9" s="4" customFormat="1" x14ac:dyDescent="0.25">
      <c r="A10" s="380" t="s">
        <v>15</v>
      </c>
      <c r="B10" s="381"/>
      <c r="C10" s="382"/>
      <c r="D10" s="383" t="s">
        <v>16</v>
      </c>
      <c r="E10" s="384"/>
      <c r="F10" s="384"/>
      <c r="G10" s="384"/>
      <c r="H10" s="384"/>
      <c r="I10" s="385"/>
    </row>
    <row r="11" spans="1:9" s="4" customFormat="1" x14ac:dyDescent="0.25">
      <c r="A11" s="352"/>
      <c r="B11" s="353"/>
      <c r="C11" s="354"/>
      <c r="D11" s="355"/>
      <c r="E11" s="353"/>
      <c r="F11" s="353"/>
      <c r="G11" s="353"/>
      <c r="H11" s="353"/>
      <c r="I11" s="356"/>
    </row>
    <row r="12" spans="1:9" s="4" customFormat="1" x14ac:dyDescent="0.25">
      <c r="A12" s="352"/>
      <c r="B12" s="353"/>
      <c r="C12" s="354"/>
      <c r="D12" s="355"/>
      <c r="E12" s="353"/>
      <c r="F12" s="353"/>
      <c r="G12" s="353"/>
      <c r="H12" s="353"/>
      <c r="I12" s="356"/>
    </row>
    <row r="13" spans="1:9" s="4" customFormat="1" x14ac:dyDescent="0.25">
      <c r="A13" s="352"/>
      <c r="B13" s="353"/>
      <c r="C13" s="354"/>
      <c r="D13" s="357"/>
      <c r="E13" s="358"/>
      <c r="F13" s="358"/>
      <c r="G13" s="358"/>
      <c r="H13" s="358"/>
      <c r="I13" s="359"/>
    </row>
    <row r="14" spans="1:9" s="4" customFormat="1" ht="16.5" thickBot="1" x14ac:dyDescent="0.3">
      <c r="A14" s="352"/>
      <c r="B14" s="353"/>
      <c r="C14" s="354"/>
      <c r="D14" s="360"/>
      <c r="E14" s="361"/>
      <c r="F14" s="361"/>
      <c r="G14" s="361"/>
      <c r="H14" s="361"/>
      <c r="I14" s="362"/>
    </row>
    <row r="15" spans="1:9" s="4" customFormat="1" x14ac:dyDescent="0.25">
      <c r="A15" s="363" t="s">
        <v>17</v>
      </c>
      <c r="B15" s="364"/>
      <c r="C15" s="364"/>
      <c r="D15" s="364"/>
      <c r="E15" s="364"/>
      <c r="F15" s="364"/>
      <c r="G15" s="364"/>
      <c r="H15" s="364"/>
      <c r="I15" s="365"/>
    </row>
    <row r="16" spans="1:9" s="4" customFormat="1" x14ac:dyDescent="0.25">
      <c r="A16" s="8" t="s">
        <v>18</v>
      </c>
      <c r="B16" s="366" t="s">
        <v>19</v>
      </c>
      <c r="C16" s="367"/>
      <c r="D16" s="367"/>
      <c r="E16" s="9" t="s">
        <v>20</v>
      </c>
      <c r="F16" s="367" t="s">
        <v>14</v>
      </c>
      <c r="G16" s="367"/>
      <c r="H16" s="367"/>
      <c r="I16" s="368"/>
    </row>
    <row r="17" spans="1:9" s="4" customFormat="1" x14ac:dyDescent="0.25">
      <c r="A17" s="161"/>
      <c r="B17" s="156"/>
      <c r="C17" s="157"/>
      <c r="D17" s="157"/>
      <c r="E17" s="158"/>
      <c r="F17" s="157"/>
      <c r="G17" s="157"/>
      <c r="H17" s="157"/>
      <c r="I17" s="159"/>
    </row>
    <row r="18" spans="1:9" s="4" customFormat="1" ht="15.75" customHeight="1" x14ac:dyDescent="0.25">
      <c r="A18" s="161"/>
      <c r="B18" s="349"/>
      <c r="C18" s="350"/>
      <c r="D18" s="351"/>
      <c r="E18" s="160"/>
      <c r="F18" s="346"/>
      <c r="G18" s="347"/>
      <c r="H18" s="347"/>
      <c r="I18" s="348"/>
    </row>
    <row r="19" spans="1:9" s="4" customFormat="1" ht="15.75" customHeight="1" x14ac:dyDescent="0.25">
      <c r="A19" s="165"/>
      <c r="B19" s="162"/>
      <c r="C19" s="162"/>
      <c r="D19" s="164"/>
      <c r="E19" s="166"/>
      <c r="F19" s="162"/>
      <c r="G19" s="162"/>
      <c r="H19" s="162"/>
      <c r="I19" s="163"/>
    </row>
    <row r="20" spans="1:9" s="4" customFormat="1" ht="15" customHeight="1" thickBot="1" x14ac:dyDescent="0.3">
      <c r="A20" s="10"/>
      <c r="B20" s="332"/>
      <c r="C20" s="333"/>
      <c r="D20" s="334"/>
      <c r="E20" s="11"/>
      <c r="F20" s="335"/>
      <c r="G20" s="335"/>
      <c r="H20" s="335"/>
      <c r="I20" s="336"/>
    </row>
    <row r="21" spans="1:9" s="4" customFormat="1" ht="15" customHeight="1" x14ac:dyDescent="0.25">
      <c r="A21" s="337" t="s">
        <v>21</v>
      </c>
      <c r="B21" s="338"/>
      <c r="C21" s="338"/>
      <c r="D21" s="338"/>
      <c r="E21" s="338"/>
      <c r="F21" s="338"/>
      <c r="G21" s="338"/>
      <c r="H21" s="338"/>
      <c r="I21" s="339"/>
    </row>
    <row r="22" spans="1:9" s="4" customFormat="1" ht="26.25" customHeight="1" x14ac:dyDescent="0.25">
      <c r="A22" s="340"/>
      <c r="B22" s="341"/>
      <c r="C22" s="341"/>
      <c r="D22" s="341"/>
      <c r="E22" s="341"/>
      <c r="F22" s="341"/>
      <c r="G22" s="341"/>
      <c r="H22" s="341"/>
      <c r="I22" s="342"/>
    </row>
    <row r="23" spans="1:9" s="4" customFormat="1" ht="6.75" customHeight="1" thickBot="1" x14ac:dyDescent="0.3">
      <c r="A23" s="343"/>
      <c r="B23" s="344"/>
      <c r="C23" s="344"/>
      <c r="D23" s="344"/>
      <c r="E23" s="344"/>
      <c r="F23" s="344"/>
      <c r="G23" s="344"/>
      <c r="H23" s="344"/>
      <c r="I23" s="345"/>
    </row>
    <row r="24" spans="1:9" s="4" customFormat="1" ht="15.75" customHeight="1" x14ac:dyDescent="0.25">
      <c r="A24" s="337" t="s">
        <v>22</v>
      </c>
      <c r="B24" s="338"/>
      <c r="C24" s="338"/>
      <c r="D24" s="338"/>
      <c r="E24" s="338"/>
      <c r="F24" s="338"/>
      <c r="G24" s="338"/>
      <c r="H24" s="338"/>
      <c r="I24" s="339"/>
    </row>
    <row r="25" spans="1:9" s="4" customFormat="1" ht="15" customHeight="1" x14ac:dyDescent="0.25">
      <c r="A25" s="329"/>
      <c r="B25" s="330"/>
      <c r="C25" s="330"/>
      <c r="D25" s="330"/>
      <c r="E25" s="330"/>
      <c r="F25" s="330"/>
      <c r="G25" s="330"/>
      <c r="H25" s="330"/>
      <c r="I25" s="331"/>
    </row>
    <row r="26" spans="1:9" s="4" customFormat="1" ht="15" customHeight="1" x14ac:dyDescent="0.25">
      <c r="A26" s="12"/>
      <c r="B26"/>
      <c r="C26"/>
      <c r="D26"/>
      <c r="E26"/>
      <c r="F26"/>
      <c r="G26"/>
      <c r="H26"/>
      <c r="I26" s="13"/>
    </row>
    <row r="27" spans="1:9" s="4" customFormat="1" ht="15" customHeight="1" x14ac:dyDescent="0.25">
      <c r="A27" s="314"/>
      <c r="B27" s="315"/>
      <c r="C27" s="315"/>
      <c r="D27" s="315"/>
      <c r="E27" s="315"/>
      <c r="F27" s="315"/>
      <c r="G27" s="315"/>
      <c r="H27" s="315"/>
      <c r="I27" s="316"/>
    </row>
    <row r="28" spans="1:9" s="4" customFormat="1" ht="15" customHeight="1" x14ac:dyDescent="0.25">
      <c r="A28" s="305"/>
      <c r="B28" s="306"/>
      <c r="C28" s="306"/>
      <c r="D28" s="306"/>
      <c r="E28" s="306"/>
      <c r="F28" s="306"/>
      <c r="G28" s="306"/>
      <c r="H28" s="306"/>
      <c r="I28" s="307"/>
    </row>
    <row r="29" spans="1:9" s="4" customFormat="1" ht="15" customHeight="1" x14ac:dyDescent="0.25">
      <c r="A29" s="243"/>
      <c r="B29" s="244"/>
      <c r="C29" s="244"/>
      <c r="D29" s="244"/>
      <c r="E29" s="244"/>
      <c r="F29" s="244"/>
      <c r="G29" s="244"/>
      <c r="H29" s="244"/>
      <c r="I29" s="245"/>
    </row>
    <row r="30" spans="1:9" s="4" customFormat="1" ht="15" customHeight="1" x14ac:dyDescent="0.25">
      <c r="A30" s="12"/>
      <c r="B30"/>
      <c r="C30"/>
      <c r="D30"/>
      <c r="E30"/>
      <c r="F30"/>
      <c r="G30"/>
      <c r="H30"/>
      <c r="I30" s="13"/>
    </row>
    <row r="31" spans="1:9" s="4" customFormat="1" ht="15" customHeight="1" x14ac:dyDescent="0.25">
      <c r="A31" s="329"/>
      <c r="B31" s="330"/>
      <c r="C31" s="330"/>
      <c r="D31" s="330"/>
      <c r="E31" s="330"/>
      <c r="F31" s="330"/>
      <c r="G31" s="330"/>
      <c r="H31" s="330"/>
      <c r="I31" s="331"/>
    </row>
    <row r="32" spans="1:9" s="4" customFormat="1" ht="15" customHeight="1" x14ac:dyDescent="0.25">
      <c r="A32" s="243"/>
      <c r="B32" s="244"/>
      <c r="C32" s="244"/>
      <c r="D32" s="244"/>
      <c r="E32" s="244"/>
      <c r="F32" s="244"/>
      <c r="G32" s="244"/>
      <c r="H32" s="244"/>
      <c r="I32" s="245"/>
    </row>
    <row r="33" spans="1:10" s="4" customFormat="1" x14ac:dyDescent="0.25">
      <c r="A33" s="314"/>
      <c r="B33" s="315"/>
      <c r="C33" s="315"/>
      <c r="D33" s="315"/>
      <c r="E33" s="315"/>
      <c r="F33" s="315"/>
      <c r="G33" s="315"/>
      <c r="H33" s="315"/>
      <c r="I33" s="316"/>
    </row>
    <row r="34" spans="1:10" s="4" customFormat="1" x14ac:dyDescent="0.25">
      <c r="A34" s="305"/>
      <c r="B34" s="306"/>
      <c r="C34" s="306"/>
      <c r="D34" s="306"/>
      <c r="E34" s="306"/>
      <c r="F34" s="306"/>
      <c r="G34" s="306"/>
      <c r="H34" s="306"/>
      <c r="I34" s="307"/>
    </row>
    <row r="35" spans="1:10" s="4" customFormat="1" x14ac:dyDescent="0.25">
      <c r="A35" s="14"/>
      <c r="I35" s="15"/>
      <c r="J35" s="16"/>
    </row>
    <row r="36" spans="1:10" s="4" customFormat="1" x14ac:dyDescent="0.25">
      <c r="A36" s="314"/>
      <c r="B36" s="315"/>
      <c r="C36" s="315"/>
      <c r="D36" s="315"/>
      <c r="E36" s="315"/>
      <c r="F36" s="315"/>
      <c r="G36" s="315"/>
      <c r="H36" s="315"/>
      <c r="I36" s="316"/>
    </row>
    <row r="37" spans="1:10" s="4" customFormat="1" ht="16.5" thickBot="1" x14ac:dyDescent="0.3">
      <c r="A37" s="317"/>
      <c r="B37" s="318"/>
      <c r="C37" s="318"/>
      <c r="D37" s="318"/>
      <c r="E37" s="318"/>
      <c r="F37" s="318"/>
      <c r="G37" s="318"/>
      <c r="H37" s="318"/>
      <c r="I37" s="319"/>
    </row>
    <row r="38" spans="1:10" s="4" customFormat="1" x14ac:dyDescent="0.25">
      <c r="A38" s="326" t="s">
        <v>23</v>
      </c>
      <c r="B38" s="327"/>
      <c r="C38" s="327"/>
      <c r="D38" s="327"/>
      <c r="E38" s="327"/>
      <c r="F38" s="327"/>
      <c r="G38" s="327"/>
      <c r="H38" s="327"/>
      <c r="I38" s="328"/>
    </row>
    <row r="39" spans="1:10" s="4" customFormat="1" x14ac:dyDescent="0.25">
      <c r="A39" s="323"/>
      <c r="B39" s="324"/>
      <c r="C39" s="324"/>
      <c r="D39" s="324"/>
      <c r="E39" s="324"/>
      <c r="F39" s="324"/>
      <c r="G39" s="324"/>
      <c r="H39" s="324"/>
      <c r="I39" s="325"/>
    </row>
    <row r="40" spans="1:10" s="4" customFormat="1" x14ac:dyDescent="0.25">
      <c r="A40" s="314"/>
      <c r="B40" s="315"/>
      <c r="C40" s="315"/>
      <c r="D40" s="315"/>
      <c r="E40" s="315"/>
      <c r="F40" s="315"/>
      <c r="G40" s="315"/>
      <c r="H40" s="315"/>
      <c r="I40" s="316"/>
    </row>
    <row r="41" spans="1:10" s="4" customFormat="1" x14ac:dyDescent="0.25">
      <c r="A41" s="314"/>
      <c r="B41" s="315"/>
      <c r="C41" s="315"/>
      <c r="D41" s="315"/>
      <c r="E41" s="315"/>
      <c r="F41" s="315"/>
      <c r="G41" s="315"/>
      <c r="H41" s="315"/>
      <c r="I41" s="316"/>
    </row>
    <row r="42" spans="1:10" s="4" customFormat="1" ht="16.5" thickBot="1" x14ac:dyDescent="0.3">
      <c r="A42" s="317"/>
      <c r="B42" s="318"/>
      <c r="C42" s="318"/>
      <c r="D42" s="318"/>
      <c r="E42" s="318"/>
      <c r="F42" s="318"/>
      <c r="G42" s="318"/>
      <c r="H42" s="318"/>
      <c r="I42" s="319"/>
    </row>
    <row r="43" spans="1:10" s="4" customFormat="1" x14ac:dyDescent="0.25">
      <c r="A43" s="326" t="s">
        <v>23</v>
      </c>
      <c r="B43" s="327"/>
      <c r="C43" s="327"/>
      <c r="D43" s="327"/>
      <c r="E43" s="327"/>
      <c r="F43" s="327"/>
      <c r="G43" s="327"/>
      <c r="H43" s="327"/>
      <c r="I43" s="328"/>
    </row>
    <row r="44" spans="1:10" s="4" customFormat="1" x14ac:dyDescent="0.25">
      <c r="A44" s="311"/>
      <c r="B44" s="312"/>
      <c r="C44" s="312"/>
      <c r="D44" s="312"/>
      <c r="E44" s="312"/>
      <c r="F44" s="312"/>
      <c r="G44" s="312"/>
      <c r="H44" s="312"/>
      <c r="I44" s="313"/>
    </row>
    <row r="45" spans="1:10" x14ac:dyDescent="0.25">
      <c r="A45" s="314"/>
      <c r="B45" s="315"/>
      <c r="C45" s="315"/>
      <c r="D45" s="315"/>
      <c r="E45" s="315"/>
      <c r="F45" s="315"/>
      <c r="G45" s="315"/>
      <c r="H45" s="315"/>
      <c r="I45" s="316"/>
    </row>
    <row r="46" spans="1:10" x14ac:dyDescent="0.25">
      <c r="A46" s="314"/>
      <c r="B46" s="315"/>
      <c r="C46" s="315"/>
      <c r="D46" s="315"/>
      <c r="E46" s="315"/>
      <c r="F46" s="315"/>
      <c r="G46" s="315"/>
      <c r="H46" s="315"/>
      <c r="I46" s="316"/>
    </row>
    <row r="47" spans="1:10" ht="16.5" thickBot="1" x14ac:dyDescent="0.3">
      <c r="A47" s="317"/>
      <c r="B47" s="318"/>
      <c r="C47" s="318"/>
      <c r="D47" s="318"/>
      <c r="E47" s="318"/>
      <c r="F47" s="318"/>
      <c r="G47" s="318"/>
      <c r="H47" s="318"/>
      <c r="I47" s="319"/>
    </row>
    <row r="48" spans="1:10" x14ac:dyDescent="0.25">
      <c r="A48" s="320" t="s">
        <v>24</v>
      </c>
      <c r="B48" s="321"/>
      <c r="C48" s="321"/>
      <c r="D48" s="321"/>
      <c r="E48" s="321"/>
      <c r="F48" s="321"/>
      <c r="G48" s="321"/>
      <c r="H48" s="321"/>
      <c r="I48" s="322"/>
    </row>
    <row r="49" spans="1:9" x14ac:dyDescent="0.25">
      <c r="A49" s="323"/>
      <c r="B49" s="324"/>
      <c r="C49" s="324"/>
      <c r="D49" s="324"/>
      <c r="E49" s="324"/>
      <c r="F49" s="324"/>
      <c r="G49" s="324"/>
      <c r="H49" s="324"/>
      <c r="I49" s="325"/>
    </row>
    <row r="50" spans="1:9" x14ac:dyDescent="0.25">
      <c r="A50" s="305"/>
      <c r="B50" s="306"/>
      <c r="C50" s="306"/>
      <c r="D50" s="306"/>
      <c r="E50" s="306"/>
      <c r="F50" s="306"/>
      <c r="G50" s="306"/>
      <c r="H50" s="306"/>
      <c r="I50" s="307"/>
    </row>
    <row r="51" spans="1:9" x14ac:dyDescent="0.25">
      <c r="A51" s="305"/>
      <c r="B51" s="306"/>
      <c r="C51" s="306"/>
      <c r="D51" s="306"/>
      <c r="E51" s="306"/>
      <c r="F51" s="306"/>
      <c r="G51" s="306"/>
      <c r="H51" s="306"/>
      <c r="I51" s="307"/>
    </row>
    <row r="52" spans="1:9" ht="16.5" thickBot="1" x14ac:dyDescent="0.3">
      <c r="A52" s="308"/>
      <c r="B52" s="309"/>
      <c r="C52" s="309"/>
      <c r="D52" s="309"/>
      <c r="E52" s="309"/>
      <c r="F52" s="309"/>
      <c r="G52" s="309"/>
      <c r="H52" s="309"/>
      <c r="I52" s="310"/>
    </row>
  </sheetData>
  <mergeCells count="56">
    <mergeCell ref="D7:E7"/>
    <mergeCell ref="F7:I7"/>
    <mergeCell ref="A1:I1"/>
    <mergeCell ref="A2:I2"/>
    <mergeCell ref="A3:I3"/>
    <mergeCell ref="A4:I4"/>
    <mergeCell ref="B5:I6"/>
    <mergeCell ref="A5:A6"/>
    <mergeCell ref="D8:E8"/>
    <mergeCell ref="F8:I8"/>
    <mergeCell ref="A9:C9"/>
    <mergeCell ref="D9:I9"/>
    <mergeCell ref="A10:C10"/>
    <mergeCell ref="D10:I10"/>
    <mergeCell ref="F18:I18"/>
    <mergeCell ref="B18:D18"/>
    <mergeCell ref="A11:C11"/>
    <mergeCell ref="D11:I11"/>
    <mergeCell ref="A12:C12"/>
    <mergeCell ref="D12:I12"/>
    <mergeCell ref="A13:C13"/>
    <mergeCell ref="D13:I13"/>
    <mergeCell ref="A14:C14"/>
    <mergeCell ref="D14:I14"/>
    <mergeCell ref="A15:I15"/>
    <mergeCell ref="B16:D16"/>
    <mergeCell ref="F16:I16"/>
    <mergeCell ref="A27:I27"/>
    <mergeCell ref="B20:D20"/>
    <mergeCell ref="F20:I20"/>
    <mergeCell ref="A21:I21"/>
    <mergeCell ref="A22:I22"/>
    <mergeCell ref="A23:I23"/>
    <mergeCell ref="A24:I24"/>
    <mergeCell ref="A25:I25"/>
    <mergeCell ref="A43:I43"/>
    <mergeCell ref="A28:I28"/>
    <mergeCell ref="A31:I31"/>
    <mergeCell ref="A33:I33"/>
    <mergeCell ref="A34:I34"/>
    <mergeCell ref="A36:I36"/>
    <mergeCell ref="A37:I37"/>
    <mergeCell ref="A38:I38"/>
    <mergeCell ref="A39:I39"/>
    <mergeCell ref="A40:I40"/>
    <mergeCell ref="A41:I41"/>
    <mergeCell ref="A42:I42"/>
    <mergeCell ref="A50:I50"/>
    <mergeCell ref="A51:I51"/>
    <mergeCell ref="A52:I52"/>
    <mergeCell ref="A44:I44"/>
    <mergeCell ref="A45:I45"/>
    <mergeCell ref="A46:I46"/>
    <mergeCell ref="A47:I47"/>
    <mergeCell ref="A48:I48"/>
    <mergeCell ref="A49:I49"/>
  </mergeCells>
  <printOptions horizontalCentered="1"/>
  <pageMargins left="0" right="0" top="0" bottom="0" header="0.31496062992125984" footer="0.31496062992125984"/>
  <pageSetup paperSize="9" scale="88" orientation="portrait" verticalDpi="598"/>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74"/>
  <sheetViews>
    <sheetView tabSelected="1" topLeftCell="A8" zoomScale="120" zoomScaleNormal="120" workbookViewId="0">
      <selection activeCell="B13" sqref="B13"/>
    </sheetView>
  </sheetViews>
  <sheetFormatPr defaultColWidth="8.85546875" defaultRowHeight="15" x14ac:dyDescent="0.25"/>
  <cols>
    <col min="1" max="1" width="8.85546875" customWidth="1"/>
    <col min="2" max="2" width="43.42578125" style="24" bestFit="1" customWidth="1"/>
    <col min="3" max="3" width="7.7109375" bestFit="1" customWidth="1"/>
    <col min="4" max="4" width="8.85546875" customWidth="1"/>
    <col min="5" max="5" width="15.42578125" bestFit="1" customWidth="1"/>
    <col min="6" max="6" width="16" bestFit="1" customWidth="1"/>
  </cols>
  <sheetData>
    <row r="1" spans="1:7" ht="18" customHeight="1" x14ac:dyDescent="0.25">
      <c r="A1" s="178"/>
      <c r="B1" s="409" t="s">
        <v>25</v>
      </c>
      <c r="C1" s="409"/>
      <c r="D1" s="409"/>
      <c r="E1" s="409"/>
      <c r="F1" s="410"/>
    </row>
    <row r="2" spans="1:7" ht="15.75" x14ac:dyDescent="0.25">
      <c r="A2" s="179"/>
      <c r="B2" s="411" t="s">
        <v>26</v>
      </c>
      <c r="C2" s="411"/>
      <c r="D2" s="411"/>
      <c r="E2" s="411"/>
      <c r="F2" s="412"/>
    </row>
    <row r="3" spans="1:7" x14ac:dyDescent="0.25">
      <c r="A3" s="260"/>
      <c r="B3" s="413" t="s">
        <v>27</v>
      </c>
      <c r="C3" s="413"/>
      <c r="D3" s="413"/>
      <c r="E3" s="414"/>
      <c r="F3" s="415"/>
    </row>
    <row r="4" spans="1:7" x14ac:dyDescent="0.25">
      <c r="A4" s="264"/>
      <c r="B4" s="421"/>
      <c r="C4" s="421"/>
      <c r="D4" s="422"/>
      <c r="E4" s="259" t="s">
        <v>20</v>
      </c>
      <c r="F4" s="17" t="s">
        <v>28</v>
      </c>
    </row>
    <row r="5" spans="1:7" x14ac:dyDescent="0.25">
      <c r="A5" s="263"/>
      <c r="B5" s="423"/>
      <c r="C5" s="423"/>
      <c r="D5" s="424"/>
      <c r="E5" s="262">
        <v>45527</v>
      </c>
      <c r="F5" s="180">
        <v>1</v>
      </c>
    </row>
    <row r="6" spans="1:7" ht="15" customHeight="1" x14ac:dyDescent="0.25">
      <c r="A6" s="261" t="s">
        <v>29</v>
      </c>
      <c r="B6" s="416" t="s">
        <v>313</v>
      </c>
      <c r="C6" s="416"/>
      <c r="D6" s="416"/>
      <c r="E6" s="417"/>
      <c r="F6" s="418"/>
    </row>
    <row r="7" spans="1:7" ht="36.75" customHeight="1" x14ac:dyDescent="0.25">
      <c r="A7" s="241"/>
      <c r="B7" s="419"/>
      <c r="C7" s="419"/>
      <c r="D7" s="419"/>
      <c r="E7" s="419"/>
      <c r="F7" s="420"/>
      <c r="G7" s="24"/>
    </row>
    <row r="8" spans="1:7" x14ac:dyDescent="0.25">
      <c r="A8" s="406" t="s">
        <v>30</v>
      </c>
      <c r="B8" s="407"/>
      <c r="C8" s="407"/>
      <c r="D8" s="407"/>
      <c r="E8" s="407"/>
      <c r="F8" s="408"/>
    </row>
    <row r="9" spans="1:7" ht="15.75" thickBot="1" x14ac:dyDescent="0.3">
      <c r="A9" s="18" t="s">
        <v>31</v>
      </c>
      <c r="B9" s="181" t="s">
        <v>32</v>
      </c>
      <c r="C9" s="19" t="s">
        <v>33</v>
      </c>
      <c r="D9" s="182" t="s">
        <v>34</v>
      </c>
      <c r="E9" s="19" t="s">
        <v>35</v>
      </c>
      <c r="F9" s="19" t="s">
        <v>36</v>
      </c>
    </row>
    <row r="10" spans="1:7" ht="15.75" thickTop="1" x14ac:dyDescent="0.25">
      <c r="A10" s="145"/>
      <c r="B10" s="258"/>
      <c r="C10" s="265"/>
      <c r="D10" s="257"/>
      <c r="E10" s="265"/>
      <c r="F10" s="271"/>
    </row>
    <row r="11" spans="1:7" ht="31.5" x14ac:dyDescent="0.25">
      <c r="A11" s="278">
        <v>1</v>
      </c>
      <c r="B11" s="269" t="s">
        <v>353</v>
      </c>
      <c r="C11" s="265"/>
      <c r="D11" s="257"/>
      <c r="E11" s="265"/>
      <c r="F11" s="271"/>
    </row>
    <row r="12" spans="1:7" ht="15.75" x14ac:dyDescent="0.25">
      <c r="A12" s="145"/>
      <c r="B12" s="269"/>
      <c r="C12" s="265"/>
      <c r="D12" s="257"/>
      <c r="E12" s="265"/>
      <c r="F12" s="271"/>
    </row>
    <row r="13" spans="1:7" ht="123.75" x14ac:dyDescent="0.25">
      <c r="A13" s="267" t="s">
        <v>304</v>
      </c>
      <c r="B13" s="304" t="s">
        <v>323</v>
      </c>
      <c r="C13" s="288" t="s">
        <v>38</v>
      </c>
      <c r="D13" s="289">
        <v>1</v>
      </c>
      <c r="E13" s="290">
        <v>5458.5</v>
      </c>
      <c r="F13" s="291">
        <f>D13*E13</f>
        <v>5458.5</v>
      </c>
    </row>
    <row r="14" spans="1:7" x14ac:dyDescent="0.25">
      <c r="A14" s="267"/>
      <c r="B14" s="258"/>
      <c r="C14" s="266"/>
      <c r="D14" s="143"/>
      <c r="E14" s="268"/>
      <c r="F14" s="270"/>
    </row>
    <row r="15" spans="1:7" ht="31.5" x14ac:dyDescent="0.25">
      <c r="A15" s="278">
        <v>2</v>
      </c>
      <c r="B15" s="269" t="s">
        <v>354</v>
      </c>
      <c r="C15" s="266"/>
      <c r="D15" s="143"/>
      <c r="E15" s="268"/>
      <c r="F15" s="270"/>
    </row>
    <row r="16" spans="1:7" x14ac:dyDescent="0.25">
      <c r="A16" s="267"/>
      <c r="B16" s="258"/>
      <c r="C16" s="266"/>
      <c r="D16" s="143"/>
      <c r="E16" s="268"/>
      <c r="F16" s="270"/>
    </row>
    <row r="17" spans="1:6" ht="219" customHeight="1" x14ac:dyDescent="0.25">
      <c r="A17" s="267" t="s">
        <v>305</v>
      </c>
      <c r="B17" s="301" t="s">
        <v>336</v>
      </c>
      <c r="C17" s="288" t="s">
        <v>39</v>
      </c>
      <c r="D17" s="289">
        <v>450</v>
      </c>
      <c r="E17" s="290">
        <v>17.47</v>
      </c>
      <c r="F17" s="291">
        <f>D17*E17</f>
        <v>7861.4999999999991</v>
      </c>
    </row>
    <row r="18" spans="1:6" x14ac:dyDescent="0.25">
      <c r="A18" s="267"/>
      <c r="B18" s="272"/>
      <c r="C18" s="266"/>
      <c r="D18" s="143"/>
      <c r="E18" s="268"/>
      <c r="F18" s="270"/>
    </row>
    <row r="19" spans="1:6" ht="15.75" x14ac:dyDescent="0.25">
      <c r="A19" s="278">
        <v>3</v>
      </c>
      <c r="B19" s="269" t="s">
        <v>355</v>
      </c>
      <c r="C19" s="266"/>
      <c r="D19" s="143"/>
      <c r="E19" s="268"/>
      <c r="F19" s="270"/>
    </row>
    <row r="20" spans="1:6" x14ac:dyDescent="0.25">
      <c r="A20" s="267"/>
      <c r="B20" s="272"/>
      <c r="C20" s="266"/>
      <c r="D20" s="268"/>
      <c r="E20" s="268"/>
      <c r="F20" s="270"/>
    </row>
    <row r="21" spans="1:6" ht="149.25" customHeight="1" x14ac:dyDescent="0.25">
      <c r="A21" s="267" t="s">
        <v>306</v>
      </c>
      <c r="B21" s="301" t="s">
        <v>495</v>
      </c>
      <c r="C21" s="288" t="s">
        <v>125</v>
      </c>
      <c r="D21" s="290">
        <v>2</v>
      </c>
      <c r="E21" s="289">
        <v>1433.3</v>
      </c>
      <c r="F21" s="291">
        <f t="shared" ref="F21" si="0">D21*E21</f>
        <v>2866.6</v>
      </c>
    </row>
    <row r="22" spans="1:6" x14ac:dyDescent="0.25">
      <c r="A22" s="267"/>
      <c r="B22" s="272"/>
      <c r="C22" s="266"/>
      <c r="D22" s="268"/>
      <c r="E22" s="268"/>
      <c r="F22" s="270"/>
    </row>
    <row r="23" spans="1:6" ht="15.75" x14ac:dyDescent="0.25">
      <c r="A23" s="278">
        <v>4</v>
      </c>
      <c r="B23" s="269" t="s">
        <v>381</v>
      </c>
      <c r="C23" s="266"/>
      <c r="D23" s="268"/>
      <c r="E23" s="268"/>
      <c r="F23" s="270"/>
    </row>
    <row r="24" spans="1:6" x14ac:dyDescent="0.25">
      <c r="A24" s="267"/>
      <c r="B24" s="272"/>
      <c r="C24" s="266"/>
      <c r="D24" s="268"/>
      <c r="E24" s="268"/>
      <c r="F24" s="270"/>
    </row>
    <row r="25" spans="1:6" ht="225" x14ac:dyDescent="0.25">
      <c r="A25" s="267" t="s">
        <v>307</v>
      </c>
      <c r="B25" s="301" t="s">
        <v>382</v>
      </c>
      <c r="C25" s="288" t="s">
        <v>38</v>
      </c>
      <c r="D25" s="290">
        <v>1</v>
      </c>
      <c r="E25" s="290">
        <v>4269</v>
      </c>
      <c r="F25" s="291">
        <f t="shared" ref="F25:F31" si="1">D25*E25</f>
        <v>4269</v>
      </c>
    </row>
    <row r="26" spans="1:6" x14ac:dyDescent="0.25">
      <c r="A26" s="267"/>
      <c r="B26" s="272"/>
      <c r="C26" s="266"/>
      <c r="D26" s="268"/>
      <c r="E26" s="268"/>
      <c r="F26" s="270"/>
    </row>
    <row r="27" spans="1:6" ht="133.5" customHeight="1" x14ac:dyDescent="0.25">
      <c r="A27" s="267" t="s">
        <v>401</v>
      </c>
      <c r="B27" s="301" t="s">
        <v>404</v>
      </c>
      <c r="C27" s="288" t="s">
        <v>38</v>
      </c>
      <c r="D27" s="290">
        <v>3</v>
      </c>
      <c r="E27" s="290">
        <v>320.2</v>
      </c>
      <c r="F27" s="291">
        <f t="shared" si="1"/>
        <v>960.59999999999991</v>
      </c>
    </row>
    <row r="28" spans="1:6" x14ac:dyDescent="0.25">
      <c r="A28" s="267"/>
      <c r="B28" s="272"/>
      <c r="C28" s="266"/>
      <c r="D28" s="268"/>
      <c r="E28" s="268"/>
      <c r="F28" s="270"/>
    </row>
    <row r="29" spans="1:6" ht="159" customHeight="1" x14ac:dyDescent="0.25">
      <c r="A29" s="267" t="s">
        <v>416</v>
      </c>
      <c r="B29" s="301" t="s">
        <v>417</v>
      </c>
      <c r="C29" s="288" t="s">
        <v>38</v>
      </c>
      <c r="D29" s="290">
        <v>1</v>
      </c>
      <c r="E29" s="290">
        <v>2209</v>
      </c>
      <c r="F29" s="291">
        <f t="shared" si="1"/>
        <v>2209</v>
      </c>
    </row>
    <row r="30" spans="1:6" x14ac:dyDescent="0.25">
      <c r="A30" s="267"/>
      <c r="B30" s="272"/>
      <c r="C30" s="266"/>
      <c r="D30" s="268"/>
      <c r="E30" s="268"/>
      <c r="F30" s="270"/>
    </row>
    <row r="31" spans="1:6" ht="132.75" customHeight="1" x14ac:dyDescent="0.25">
      <c r="A31" s="267" t="s">
        <v>423</v>
      </c>
      <c r="B31" s="301" t="s">
        <v>424</v>
      </c>
      <c r="C31" s="288" t="s">
        <v>38</v>
      </c>
      <c r="D31" s="290">
        <v>1</v>
      </c>
      <c r="E31" s="290">
        <v>61.5</v>
      </c>
      <c r="F31" s="291">
        <f t="shared" si="1"/>
        <v>61.5</v>
      </c>
    </row>
    <row r="32" spans="1:6" x14ac:dyDescent="0.25">
      <c r="A32" s="267"/>
      <c r="B32" s="272"/>
      <c r="C32" s="266"/>
      <c r="D32" s="268"/>
      <c r="E32" s="268"/>
      <c r="F32" s="270"/>
    </row>
    <row r="33" spans="1:6" ht="78.75" x14ac:dyDescent="0.25">
      <c r="A33" s="278">
        <v>5</v>
      </c>
      <c r="B33" s="269" t="s">
        <v>515</v>
      </c>
      <c r="C33" s="266"/>
      <c r="D33" s="268"/>
      <c r="E33" s="268"/>
      <c r="F33" s="270"/>
    </row>
    <row r="34" spans="1:6" x14ac:dyDescent="0.25">
      <c r="A34" s="267"/>
      <c r="B34" s="272"/>
      <c r="C34" s="266"/>
      <c r="D34" s="268"/>
      <c r="E34" s="268"/>
      <c r="F34" s="270"/>
    </row>
    <row r="35" spans="1:6" ht="131.25" customHeight="1" x14ac:dyDescent="0.25">
      <c r="A35" s="267" t="s">
        <v>309</v>
      </c>
      <c r="B35" s="301" t="s">
        <v>517</v>
      </c>
      <c r="C35" s="288" t="s">
        <v>38</v>
      </c>
      <c r="D35" s="290">
        <v>16</v>
      </c>
      <c r="E35" s="290">
        <f>Composição!F155</f>
        <v>649.69149999999991</v>
      </c>
      <c r="F35" s="291">
        <f t="shared" ref="F35:F39" si="2">D35*E35</f>
        <v>10395.063999999998</v>
      </c>
    </row>
    <row r="36" spans="1:6" x14ac:dyDescent="0.25">
      <c r="A36" s="267"/>
      <c r="B36" s="272"/>
      <c r="C36" s="266"/>
      <c r="D36" s="268"/>
      <c r="E36" s="268"/>
      <c r="F36" s="270"/>
    </row>
    <row r="37" spans="1:6" ht="126.75" customHeight="1" x14ac:dyDescent="0.25">
      <c r="A37" s="297" t="s">
        <v>496</v>
      </c>
      <c r="B37" s="302" t="s">
        <v>516</v>
      </c>
      <c r="C37" s="288" t="s">
        <v>38</v>
      </c>
      <c r="D37" s="290">
        <v>24</v>
      </c>
      <c r="E37" s="290">
        <f>Composição!F155</f>
        <v>649.69149999999991</v>
      </c>
      <c r="F37" s="291">
        <f t="shared" si="2"/>
        <v>15592.595999999998</v>
      </c>
    </row>
    <row r="38" spans="1:6" x14ac:dyDescent="0.25">
      <c r="A38" s="267"/>
      <c r="B38" s="272"/>
      <c r="C38" s="266"/>
      <c r="D38" s="268"/>
      <c r="E38" s="268"/>
      <c r="F38" s="270"/>
    </row>
    <row r="39" spans="1:6" ht="135" x14ac:dyDescent="0.25">
      <c r="A39" s="297" t="s">
        <v>497</v>
      </c>
      <c r="B39" s="303" t="s">
        <v>507</v>
      </c>
      <c r="C39" s="288" t="s">
        <v>39</v>
      </c>
      <c r="D39" s="290">
        <v>900</v>
      </c>
      <c r="E39" s="290">
        <f>Composição!F170</f>
        <v>20.434199999999997</v>
      </c>
      <c r="F39" s="291">
        <f t="shared" si="2"/>
        <v>18390.78</v>
      </c>
    </row>
    <row r="40" spans="1:6" x14ac:dyDescent="0.25">
      <c r="A40" s="267"/>
      <c r="B40" s="272"/>
      <c r="C40" s="266"/>
      <c r="D40" s="268"/>
      <c r="E40" s="268"/>
      <c r="F40" s="270"/>
    </row>
    <row r="41" spans="1:6" ht="47.25" x14ac:dyDescent="0.25">
      <c r="A41" s="278">
        <v>6</v>
      </c>
      <c r="B41" s="269" t="s">
        <v>446</v>
      </c>
      <c r="C41" s="266"/>
      <c r="D41" s="268"/>
      <c r="E41" s="268"/>
      <c r="F41" s="270"/>
    </row>
    <row r="42" spans="1:6" x14ac:dyDescent="0.25">
      <c r="A42" s="267"/>
      <c r="B42" s="272"/>
      <c r="C42" s="266"/>
      <c r="D42" s="268"/>
      <c r="E42" s="268"/>
      <c r="F42" s="270"/>
    </row>
    <row r="43" spans="1:6" ht="135" x14ac:dyDescent="0.25">
      <c r="A43" s="267" t="s">
        <v>308</v>
      </c>
      <c r="B43" s="292" t="s">
        <v>447</v>
      </c>
      <c r="C43" s="288" t="s">
        <v>38</v>
      </c>
      <c r="D43" s="290">
        <v>6</v>
      </c>
      <c r="E43" s="290">
        <v>1284</v>
      </c>
      <c r="F43" s="291">
        <f t="shared" ref="F43" si="3">D43*E43</f>
        <v>7704</v>
      </c>
    </row>
    <row r="44" spans="1:6" x14ac:dyDescent="0.25">
      <c r="A44" s="267"/>
      <c r="B44" s="272"/>
      <c r="C44" s="266"/>
      <c r="D44" s="268"/>
      <c r="E44" s="268"/>
      <c r="F44" s="270"/>
    </row>
    <row r="45" spans="1:6" ht="31.5" x14ac:dyDescent="0.25">
      <c r="A45" s="278">
        <v>7</v>
      </c>
      <c r="B45" s="269" t="s">
        <v>493</v>
      </c>
      <c r="C45" s="266"/>
      <c r="D45" s="268"/>
      <c r="E45" s="268"/>
      <c r="F45" s="270"/>
    </row>
    <row r="46" spans="1:6" x14ac:dyDescent="0.25">
      <c r="A46" s="267"/>
      <c r="B46" s="272"/>
      <c r="C46" s="266"/>
      <c r="D46" s="268"/>
      <c r="E46" s="268"/>
      <c r="F46" s="270"/>
    </row>
    <row r="47" spans="1:6" ht="106.5" customHeight="1" x14ac:dyDescent="0.25">
      <c r="A47" s="267" t="s">
        <v>312</v>
      </c>
      <c r="B47" s="292" t="s">
        <v>494</v>
      </c>
      <c r="C47" s="288" t="s">
        <v>125</v>
      </c>
      <c r="D47" s="290">
        <v>20</v>
      </c>
      <c r="E47" s="290">
        <v>21.45</v>
      </c>
      <c r="F47" s="291">
        <f t="shared" ref="F47" si="4">D47*E47</f>
        <v>429</v>
      </c>
    </row>
    <row r="48" spans="1:6" x14ac:dyDescent="0.25">
      <c r="A48" s="267"/>
      <c r="B48" s="272"/>
      <c r="C48" s="266"/>
      <c r="D48" s="268"/>
      <c r="E48" s="268"/>
      <c r="F48" s="270"/>
    </row>
    <row r="49" spans="1:8" ht="31.5" x14ac:dyDescent="0.25">
      <c r="A49" s="278">
        <v>8</v>
      </c>
      <c r="B49" s="269" t="s">
        <v>476</v>
      </c>
      <c r="C49" s="266"/>
      <c r="D49" s="268"/>
      <c r="E49" s="268"/>
      <c r="F49" s="270"/>
    </row>
    <row r="50" spans="1:8" x14ac:dyDescent="0.25">
      <c r="A50" s="267"/>
      <c r="B50" s="272"/>
      <c r="C50" s="266"/>
      <c r="D50" s="268"/>
      <c r="E50" s="268"/>
      <c r="F50" s="270"/>
    </row>
    <row r="51" spans="1:8" ht="112.5" x14ac:dyDescent="0.25">
      <c r="A51" s="267" t="s">
        <v>311</v>
      </c>
      <c r="B51" s="292" t="s">
        <v>477</v>
      </c>
      <c r="C51" s="288" t="s">
        <v>125</v>
      </c>
      <c r="D51" s="290">
        <v>120</v>
      </c>
      <c r="E51" s="290">
        <v>4.78</v>
      </c>
      <c r="F51" s="291">
        <f t="shared" ref="F51" si="5">D51*E51</f>
        <v>573.6</v>
      </c>
    </row>
    <row r="52" spans="1:8" x14ac:dyDescent="0.25">
      <c r="A52" s="267"/>
      <c r="B52" s="272"/>
      <c r="C52" s="266"/>
      <c r="D52" s="268"/>
      <c r="E52" s="268"/>
      <c r="F52" s="270"/>
    </row>
    <row r="53" spans="1:8" x14ac:dyDescent="0.25">
      <c r="A53" s="267"/>
      <c r="B53" s="258"/>
      <c r="C53" s="266"/>
      <c r="D53" s="143"/>
      <c r="E53" s="268"/>
      <c r="F53" s="270"/>
    </row>
    <row r="54" spans="1:8" x14ac:dyDescent="0.25">
      <c r="A54" s="273"/>
      <c r="B54" s="274" t="s">
        <v>303</v>
      </c>
      <c r="C54" s="275"/>
      <c r="D54" s="276"/>
      <c r="E54" s="276"/>
      <c r="F54" s="277">
        <f>SUM(F13:F52)</f>
        <v>76771.739999999991</v>
      </c>
    </row>
    <row r="55" spans="1:8" x14ac:dyDescent="0.25">
      <c r="A55" s="267"/>
      <c r="B55" s="258"/>
      <c r="C55" s="266"/>
      <c r="D55" s="143"/>
      <c r="E55" s="268"/>
      <c r="F55" s="270"/>
    </row>
    <row r="56" spans="1:8" x14ac:dyDescent="0.25">
      <c r="A56" s="267"/>
      <c r="B56" s="258"/>
      <c r="C56" s="266"/>
      <c r="D56" s="143"/>
      <c r="E56" s="268"/>
      <c r="F56" s="270"/>
    </row>
    <row r="57" spans="1:8" x14ac:dyDescent="0.25">
      <c r="A57" s="267"/>
      <c r="B57" s="258"/>
      <c r="C57" s="266"/>
      <c r="D57" s="143"/>
      <c r="E57" s="268" t="s">
        <v>40</v>
      </c>
      <c r="F57" s="270">
        <f>F54</f>
        <v>76771.739999999991</v>
      </c>
    </row>
    <row r="58" spans="1:8" x14ac:dyDescent="0.25">
      <c r="A58" s="267"/>
      <c r="B58" s="258"/>
      <c r="C58" s="266"/>
      <c r="D58" s="143"/>
      <c r="E58" s="268" t="s">
        <v>518</v>
      </c>
      <c r="F58" s="270">
        <f>F57*0.25</f>
        <v>19192.934999999998</v>
      </c>
    </row>
    <row r="59" spans="1:8" x14ac:dyDescent="0.25">
      <c r="A59" s="256"/>
      <c r="B59" s="21"/>
      <c r="C59" s="22"/>
      <c r="D59" s="36"/>
      <c r="E59" s="20"/>
      <c r="F59" s="20" t="s">
        <v>41</v>
      </c>
    </row>
    <row r="60" spans="1:8" ht="15.75" thickBot="1" x14ac:dyDescent="0.3">
      <c r="A60" s="183"/>
      <c r="B60" s="136"/>
      <c r="C60" s="137"/>
      <c r="D60" s="184"/>
      <c r="E60" s="185" t="s">
        <v>42</v>
      </c>
      <c r="F60" s="138">
        <f>F57+F58</f>
        <v>95964.674999999988</v>
      </c>
      <c r="H60" s="279"/>
    </row>
    <row r="61" spans="1:8" ht="15.75" thickTop="1" x14ac:dyDescent="0.25">
      <c r="A61" s="23" t="s">
        <v>43</v>
      </c>
    </row>
    <row r="62" spans="1:8" ht="16.5" customHeight="1" x14ac:dyDescent="0.25">
      <c r="B62" s="25"/>
      <c r="C62" s="25"/>
      <c r="D62" s="25"/>
      <c r="E62" s="25"/>
      <c r="F62" s="25"/>
    </row>
    <row r="63" spans="1:8" ht="29.65" customHeight="1" x14ac:dyDescent="0.25">
      <c r="B63" s="404" t="s">
        <v>301</v>
      </c>
      <c r="C63" s="404"/>
      <c r="D63" s="404"/>
      <c r="E63" s="404"/>
      <c r="F63" s="404"/>
    </row>
    <row r="64" spans="1:8" ht="30.4" customHeight="1" x14ac:dyDescent="0.25">
      <c r="B64" s="404" t="s">
        <v>44</v>
      </c>
      <c r="C64" s="404"/>
      <c r="D64" s="404"/>
      <c r="E64" s="404"/>
      <c r="F64" s="404"/>
    </row>
    <row r="65" spans="2:6" ht="15.75" customHeight="1" x14ac:dyDescent="0.25">
      <c r="B65" s="405" t="s">
        <v>45</v>
      </c>
      <c r="C65" s="405"/>
      <c r="D65" s="405"/>
      <c r="E65" s="405"/>
      <c r="F65" s="405"/>
    </row>
    <row r="66" spans="2:6" ht="16.899999999999999" customHeight="1" x14ac:dyDescent="0.25">
      <c r="B66" s="404" t="s">
        <v>403</v>
      </c>
      <c r="C66" s="404"/>
      <c r="D66" s="404"/>
      <c r="E66" s="404"/>
      <c r="F66" s="404"/>
    </row>
    <row r="67" spans="2:6" ht="20.100000000000001" customHeight="1" x14ac:dyDescent="0.25">
      <c r="B67" s="405" t="s">
        <v>302</v>
      </c>
      <c r="C67" s="405"/>
      <c r="D67" s="405"/>
      <c r="E67" s="405"/>
      <c r="F67" s="405"/>
    </row>
    <row r="68" spans="2:6" ht="20.100000000000001" customHeight="1" x14ac:dyDescent="0.25">
      <c r="B68" s="405" t="s">
        <v>46</v>
      </c>
      <c r="C68" s="405"/>
      <c r="D68" s="405"/>
      <c r="E68" s="405"/>
      <c r="F68" s="405"/>
    </row>
    <row r="69" spans="2:6" ht="30" customHeight="1" x14ac:dyDescent="0.25">
      <c r="B69" s="404" t="s">
        <v>47</v>
      </c>
      <c r="C69" s="404"/>
      <c r="D69" s="404"/>
      <c r="E69" s="404"/>
      <c r="F69" s="404"/>
    </row>
    <row r="70" spans="2:6" ht="30" customHeight="1" x14ac:dyDescent="0.25">
      <c r="B70" s="404" t="s">
        <v>48</v>
      </c>
      <c r="C70" s="404"/>
      <c r="D70" s="404"/>
      <c r="E70" s="404"/>
      <c r="F70" s="404"/>
    </row>
    <row r="71" spans="2:6" ht="19.149999999999999" customHeight="1" x14ac:dyDescent="0.25">
      <c r="B71" s="404" t="s">
        <v>310</v>
      </c>
      <c r="C71" s="405"/>
      <c r="D71" s="405"/>
      <c r="E71" s="405"/>
      <c r="F71" s="405"/>
    </row>
    <row r="72" spans="2:6" ht="20.100000000000001" customHeight="1" x14ac:dyDescent="0.25">
      <c r="B72" s="25" t="s">
        <v>402</v>
      </c>
      <c r="C72" s="25"/>
      <c r="D72" s="25"/>
      <c r="E72" s="25"/>
      <c r="F72" s="25"/>
    </row>
    <row r="73" spans="2:6" ht="31.5" customHeight="1" x14ac:dyDescent="0.25">
      <c r="B73" s="404" t="s">
        <v>49</v>
      </c>
      <c r="C73" s="404"/>
      <c r="D73" s="404"/>
      <c r="E73" s="404"/>
      <c r="F73" s="404"/>
    </row>
    <row r="74" spans="2:6" ht="80.099999999999994" customHeight="1" x14ac:dyDescent="0.25">
      <c r="B74" s="404" t="s">
        <v>50</v>
      </c>
      <c r="C74" s="404"/>
      <c r="D74" s="404"/>
      <c r="E74" s="404"/>
      <c r="F74" s="404"/>
    </row>
  </sheetData>
  <mergeCells count="18">
    <mergeCell ref="A8:F8"/>
    <mergeCell ref="B1:F1"/>
    <mergeCell ref="B2:F2"/>
    <mergeCell ref="B3:F3"/>
    <mergeCell ref="B6:F7"/>
    <mergeCell ref="B4:D4"/>
    <mergeCell ref="B5:D5"/>
    <mergeCell ref="B73:F73"/>
    <mergeCell ref="B74:F74"/>
    <mergeCell ref="B63:F63"/>
    <mergeCell ref="B64:F64"/>
    <mergeCell ref="B66:F66"/>
    <mergeCell ref="B69:F69"/>
    <mergeCell ref="B70:F70"/>
    <mergeCell ref="B65:F65"/>
    <mergeCell ref="B67:F67"/>
    <mergeCell ref="B68:F68"/>
    <mergeCell ref="B71:F71"/>
  </mergeCells>
  <phoneticPr fontId="25" type="noConversion"/>
  <printOptions horizontalCentered="1"/>
  <pageMargins left="0" right="0" top="0" bottom="0" header="0.31496062992125984" footer="0.31496062992125984"/>
  <pageSetup paperSize="9" scale="8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93CD5-340E-0541-B287-01ACB887B76F}">
  <dimension ref="A1:N173"/>
  <sheetViews>
    <sheetView topLeftCell="A151" workbookViewId="0">
      <selection activeCell="F175" sqref="F175"/>
    </sheetView>
  </sheetViews>
  <sheetFormatPr defaultColWidth="11.42578125" defaultRowHeight="15" x14ac:dyDescent="0.25"/>
  <cols>
    <col min="1" max="1" width="15.5703125" customWidth="1"/>
    <col min="2" max="2" width="48" customWidth="1"/>
    <col min="3" max="3" width="9"/>
    <col min="4" max="4" width="12.140625" customWidth="1"/>
    <col min="5" max="5" width="16.140625" bestFit="1" customWidth="1"/>
    <col min="6" max="6" width="13.7109375" bestFit="1" customWidth="1"/>
    <col min="9" max="9" width="19" customWidth="1"/>
  </cols>
  <sheetData>
    <row r="1" spans="1:14" x14ac:dyDescent="0.25">
      <c r="A1" s="280" t="s">
        <v>314</v>
      </c>
      <c r="B1" s="280" t="s">
        <v>315</v>
      </c>
      <c r="C1" s="280" t="s">
        <v>316</v>
      </c>
      <c r="D1" s="280" t="s">
        <v>317</v>
      </c>
      <c r="E1" s="280" t="s">
        <v>318</v>
      </c>
      <c r="F1" s="280" t="s">
        <v>319</v>
      </c>
      <c r="H1" s="283"/>
      <c r="I1" s="283"/>
      <c r="J1" s="283"/>
      <c r="K1" s="283"/>
      <c r="L1" s="283"/>
      <c r="M1" s="283"/>
      <c r="N1" s="283"/>
    </row>
    <row r="2" spans="1:14" ht="15.75" thickBot="1" x14ac:dyDescent="0.3">
      <c r="A2" s="426" t="s">
        <v>352</v>
      </c>
      <c r="B2" s="426"/>
      <c r="C2" s="426"/>
      <c r="D2" s="426"/>
      <c r="E2" s="426"/>
      <c r="F2" s="426"/>
      <c r="H2" s="283"/>
      <c r="I2" s="283"/>
      <c r="J2" s="283"/>
      <c r="K2" s="283"/>
      <c r="L2" s="283"/>
      <c r="M2" s="283"/>
      <c r="N2" s="283"/>
    </row>
    <row r="3" spans="1:14" ht="15.75" thickTop="1" x14ac:dyDescent="0.25">
      <c r="A3" s="284" t="s">
        <v>380</v>
      </c>
      <c r="B3" s="284" t="s">
        <v>324</v>
      </c>
      <c r="C3" s="284" t="s">
        <v>39</v>
      </c>
      <c r="D3" s="284">
        <v>80</v>
      </c>
      <c r="E3" s="286">
        <v>10.91</v>
      </c>
      <c r="F3" s="286">
        <f>D3*E3</f>
        <v>872.8</v>
      </c>
      <c r="H3" s="284"/>
      <c r="I3" s="284"/>
      <c r="J3" s="284"/>
      <c r="K3" s="284"/>
      <c r="L3" s="284"/>
      <c r="M3" s="286"/>
      <c r="N3" s="284"/>
    </row>
    <row r="4" spans="1:14" x14ac:dyDescent="0.25">
      <c r="A4" s="284" t="s">
        <v>357</v>
      </c>
      <c r="B4" s="284" t="s">
        <v>356</v>
      </c>
      <c r="C4" s="284" t="s">
        <v>125</v>
      </c>
      <c r="D4" s="284">
        <v>2</v>
      </c>
      <c r="E4" s="286">
        <v>495</v>
      </c>
      <c r="F4" s="286">
        <f t="shared" ref="F4:F10" si="0">D4*E4</f>
        <v>990</v>
      </c>
      <c r="H4" s="284"/>
      <c r="I4" s="284"/>
      <c r="J4" s="284"/>
      <c r="K4" s="284"/>
      <c r="L4" s="284"/>
      <c r="M4" s="284"/>
      <c r="N4" s="284"/>
    </row>
    <row r="5" spans="1:14" x14ac:dyDescent="0.25">
      <c r="A5" s="284" t="s">
        <v>328</v>
      </c>
      <c r="B5" s="284" t="s">
        <v>327</v>
      </c>
      <c r="C5" s="284" t="s">
        <v>38</v>
      </c>
      <c r="D5" s="284">
        <v>4</v>
      </c>
      <c r="E5" s="286">
        <v>85</v>
      </c>
      <c r="F5" s="286">
        <f t="shared" si="0"/>
        <v>340</v>
      </c>
      <c r="H5" s="284"/>
      <c r="I5" s="284"/>
      <c r="J5" s="284"/>
      <c r="K5" s="284"/>
      <c r="L5" s="284"/>
      <c r="M5" s="284"/>
      <c r="N5" s="284"/>
    </row>
    <row r="6" spans="1:14" x14ac:dyDescent="0.25">
      <c r="A6" s="284" t="s">
        <v>328</v>
      </c>
      <c r="B6" s="284" t="s">
        <v>329</v>
      </c>
      <c r="C6" s="284" t="s">
        <v>330</v>
      </c>
      <c r="D6" s="284">
        <v>2</v>
      </c>
      <c r="E6" s="286">
        <v>250</v>
      </c>
      <c r="F6" s="286">
        <f t="shared" si="0"/>
        <v>500</v>
      </c>
      <c r="H6" s="283"/>
      <c r="I6" s="283"/>
      <c r="J6" s="283"/>
      <c r="K6" s="283"/>
      <c r="L6" s="283"/>
      <c r="M6" s="283"/>
      <c r="N6" s="283"/>
    </row>
    <row r="7" spans="1:14" x14ac:dyDescent="0.25">
      <c r="A7" s="284" t="s">
        <v>331</v>
      </c>
      <c r="B7" s="284" t="s">
        <v>320</v>
      </c>
      <c r="C7" s="284" t="s">
        <v>37</v>
      </c>
      <c r="D7" s="284">
        <v>20</v>
      </c>
      <c r="E7" s="286">
        <v>29.83</v>
      </c>
      <c r="F7" s="286">
        <f t="shared" si="0"/>
        <v>596.59999999999991</v>
      </c>
      <c r="H7" s="284"/>
      <c r="I7" s="284"/>
      <c r="J7" s="284"/>
      <c r="K7" s="284"/>
      <c r="L7" s="284"/>
      <c r="M7" s="284"/>
      <c r="N7" s="284"/>
    </row>
    <row r="8" spans="1:14" x14ac:dyDescent="0.25">
      <c r="A8" s="284" t="s">
        <v>333</v>
      </c>
      <c r="B8" s="284" t="s">
        <v>332</v>
      </c>
      <c r="C8" s="284" t="s">
        <v>125</v>
      </c>
      <c r="D8" s="284">
        <v>10</v>
      </c>
      <c r="E8" s="286">
        <v>52.41</v>
      </c>
      <c r="F8" s="286">
        <f t="shared" si="0"/>
        <v>524.09999999999991</v>
      </c>
      <c r="H8" s="284"/>
      <c r="I8" s="284"/>
      <c r="J8" s="284"/>
      <c r="K8" s="284"/>
      <c r="L8" s="284"/>
      <c r="M8" s="284"/>
      <c r="N8" s="284"/>
    </row>
    <row r="9" spans="1:14" x14ac:dyDescent="0.25">
      <c r="A9" s="284" t="s">
        <v>322</v>
      </c>
      <c r="B9" s="284" t="s">
        <v>334</v>
      </c>
      <c r="C9" s="284" t="s">
        <v>119</v>
      </c>
      <c r="D9" s="284">
        <v>40</v>
      </c>
      <c r="E9" s="286">
        <v>22.54</v>
      </c>
      <c r="F9" s="286">
        <f t="shared" si="0"/>
        <v>901.59999999999991</v>
      </c>
      <c r="H9" s="284"/>
      <c r="I9" s="284"/>
      <c r="J9" s="284"/>
      <c r="K9" s="284"/>
      <c r="L9" s="284"/>
      <c r="M9" s="284"/>
      <c r="N9" s="284"/>
    </row>
    <row r="10" spans="1:14" x14ac:dyDescent="0.25">
      <c r="A10" s="284" t="s">
        <v>321</v>
      </c>
      <c r="B10" s="284" t="s">
        <v>335</v>
      </c>
      <c r="C10" s="284" t="s">
        <v>119</v>
      </c>
      <c r="D10" s="284">
        <v>40</v>
      </c>
      <c r="E10" s="286">
        <v>17.170000000000002</v>
      </c>
      <c r="F10" s="286">
        <f t="shared" si="0"/>
        <v>686.80000000000007</v>
      </c>
      <c r="H10" s="284"/>
      <c r="I10" s="284"/>
      <c r="J10" s="284"/>
      <c r="K10" s="284"/>
      <c r="L10" s="284"/>
      <c r="M10" s="284"/>
      <c r="N10" s="284"/>
    </row>
    <row r="11" spans="1:14" x14ac:dyDescent="0.25">
      <c r="E11" s="287" t="s">
        <v>42</v>
      </c>
      <c r="F11" s="287">
        <f>SUM(F3:F10)</f>
        <v>5411.9000000000005</v>
      </c>
      <c r="H11" s="284"/>
      <c r="I11" s="284"/>
      <c r="J11" s="284"/>
      <c r="K11" s="284"/>
      <c r="L11" s="284"/>
      <c r="M11" s="284"/>
      <c r="N11" s="284"/>
    </row>
    <row r="12" spans="1:14" x14ac:dyDescent="0.25">
      <c r="E12" s="281"/>
      <c r="F12" s="281"/>
      <c r="H12" s="284"/>
      <c r="I12" s="284"/>
      <c r="J12" s="284"/>
      <c r="K12" s="284"/>
      <c r="L12" s="284"/>
      <c r="M12" s="284"/>
      <c r="N12" s="284"/>
    </row>
    <row r="13" spans="1:14" ht="15.75" thickBot="1" x14ac:dyDescent="0.3">
      <c r="A13" s="426" t="s">
        <v>351</v>
      </c>
      <c r="B13" s="426"/>
      <c r="C13" s="426"/>
      <c r="D13" s="426"/>
      <c r="E13" s="426"/>
      <c r="F13" s="426"/>
      <c r="H13" s="284"/>
      <c r="I13" s="284"/>
      <c r="J13" s="284"/>
      <c r="K13" s="284"/>
      <c r="L13" s="284"/>
      <c r="M13" s="284"/>
      <c r="N13" s="284"/>
    </row>
    <row r="14" spans="1:14" ht="15.75" thickTop="1" x14ac:dyDescent="0.25">
      <c r="A14" s="284" t="s">
        <v>380</v>
      </c>
      <c r="B14" s="284" t="s">
        <v>378</v>
      </c>
      <c r="C14" s="284" t="s">
        <v>39</v>
      </c>
      <c r="D14" s="284">
        <v>320</v>
      </c>
      <c r="E14" s="286">
        <v>10.91</v>
      </c>
      <c r="F14" s="286">
        <f t="shared" ref="F14:F22" si="1">D14*E14</f>
        <v>3491.2</v>
      </c>
      <c r="H14" s="284"/>
      <c r="I14" s="284"/>
      <c r="J14" s="284"/>
      <c r="K14" s="284"/>
      <c r="L14" s="284"/>
      <c r="M14" s="284"/>
      <c r="N14" s="284"/>
    </row>
    <row r="15" spans="1:14" x14ac:dyDescent="0.25">
      <c r="A15" s="284" t="s">
        <v>326</v>
      </c>
      <c r="B15" s="284" t="s">
        <v>338</v>
      </c>
      <c r="C15" s="284" t="s">
        <v>39</v>
      </c>
      <c r="D15" s="284">
        <v>46</v>
      </c>
      <c r="E15" s="286">
        <v>9.93</v>
      </c>
      <c r="F15" s="286">
        <f t="shared" si="1"/>
        <v>456.78</v>
      </c>
      <c r="H15" s="284"/>
      <c r="I15" s="284"/>
      <c r="J15" s="284"/>
      <c r="K15" s="284"/>
      <c r="L15" s="284"/>
      <c r="M15" s="284"/>
      <c r="N15" s="284"/>
    </row>
    <row r="16" spans="1:14" x14ac:dyDescent="0.25">
      <c r="A16" s="284" t="s">
        <v>325</v>
      </c>
      <c r="B16" s="284" t="s">
        <v>339</v>
      </c>
      <c r="C16" s="284" t="s">
        <v>39</v>
      </c>
      <c r="D16" s="284">
        <v>30</v>
      </c>
      <c r="E16" s="286">
        <v>9.1300000000000008</v>
      </c>
      <c r="F16" s="286">
        <f t="shared" si="1"/>
        <v>273.90000000000003</v>
      </c>
      <c r="H16" s="284"/>
      <c r="I16" s="284"/>
      <c r="J16" s="284"/>
      <c r="K16" s="284"/>
      <c r="L16" s="284"/>
      <c r="M16" s="284"/>
      <c r="N16" s="284"/>
    </row>
    <row r="17" spans="1:14" x14ac:dyDescent="0.25">
      <c r="A17" s="284" t="s">
        <v>341</v>
      </c>
      <c r="B17" s="284" t="s">
        <v>340</v>
      </c>
      <c r="C17" s="284" t="s">
        <v>39</v>
      </c>
      <c r="D17" s="284">
        <v>19</v>
      </c>
      <c r="E17" s="286">
        <v>37.92</v>
      </c>
      <c r="F17" s="286">
        <f t="shared" si="1"/>
        <v>720.48</v>
      </c>
      <c r="H17" s="284"/>
      <c r="I17" s="284"/>
      <c r="J17" s="284"/>
      <c r="K17" s="284"/>
      <c r="L17" s="284"/>
      <c r="M17" s="284"/>
      <c r="N17" s="284"/>
    </row>
    <row r="18" spans="1:14" x14ac:dyDescent="0.25">
      <c r="A18" s="284" t="s">
        <v>343</v>
      </c>
      <c r="B18" s="284" t="s">
        <v>342</v>
      </c>
      <c r="C18" s="284" t="s">
        <v>125</v>
      </c>
      <c r="D18" s="284">
        <v>60</v>
      </c>
      <c r="E18" s="286">
        <v>14.61</v>
      </c>
      <c r="F18" s="286">
        <f t="shared" si="1"/>
        <v>876.59999999999991</v>
      </c>
      <c r="H18" s="284"/>
      <c r="I18" s="284"/>
      <c r="J18" s="284"/>
      <c r="K18" s="284"/>
      <c r="L18" s="284"/>
      <c r="M18" s="284"/>
      <c r="N18" s="284"/>
    </row>
    <row r="19" spans="1:14" x14ac:dyDescent="0.25">
      <c r="A19" s="284" t="s">
        <v>322</v>
      </c>
      <c r="B19" s="284" t="s">
        <v>344</v>
      </c>
      <c r="C19" s="284" t="s">
        <v>119</v>
      </c>
      <c r="D19" s="284">
        <v>40</v>
      </c>
      <c r="E19" s="286">
        <v>22.54</v>
      </c>
      <c r="F19" s="286">
        <f t="shared" si="1"/>
        <v>901.59999999999991</v>
      </c>
      <c r="H19" s="284"/>
      <c r="I19" s="284"/>
      <c r="J19" s="284"/>
      <c r="K19" s="284"/>
      <c r="L19" s="285"/>
      <c r="M19" s="285"/>
      <c r="N19" s="284"/>
    </row>
    <row r="20" spans="1:14" x14ac:dyDescent="0.25">
      <c r="A20" s="284" t="s">
        <v>321</v>
      </c>
      <c r="B20" s="284" t="s">
        <v>345</v>
      </c>
      <c r="C20" s="284" t="s">
        <v>119</v>
      </c>
      <c r="D20" s="284">
        <v>40</v>
      </c>
      <c r="E20" s="286">
        <v>17.170000000000002</v>
      </c>
      <c r="F20" s="286">
        <f t="shared" si="1"/>
        <v>686.80000000000007</v>
      </c>
    </row>
    <row r="21" spans="1:14" x14ac:dyDescent="0.25">
      <c r="A21" s="284" t="s">
        <v>348</v>
      </c>
      <c r="B21" s="284" t="s">
        <v>346</v>
      </c>
      <c r="C21" s="284" t="s">
        <v>347</v>
      </c>
      <c r="D21" s="284">
        <v>32</v>
      </c>
      <c r="E21" s="286">
        <v>1.3</v>
      </c>
      <c r="F21" s="286">
        <f t="shared" si="1"/>
        <v>41.6</v>
      </c>
    </row>
    <row r="22" spans="1:14" x14ac:dyDescent="0.25">
      <c r="A22" s="284" t="s">
        <v>350</v>
      </c>
      <c r="B22" s="284" t="s">
        <v>349</v>
      </c>
      <c r="C22" s="284" t="s">
        <v>347</v>
      </c>
      <c r="D22" s="284">
        <v>32</v>
      </c>
      <c r="E22" s="286">
        <v>5</v>
      </c>
      <c r="F22" s="286">
        <f t="shared" si="1"/>
        <v>160</v>
      </c>
    </row>
    <row r="23" spans="1:14" x14ac:dyDescent="0.25">
      <c r="E23" s="287" t="s">
        <v>42</v>
      </c>
      <c r="F23" s="282">
        <f>SUM(F14:F22)</f>
        <v>7608.96</v>
      </c>
    </row>
    <row r="25" spans="1:14" ht="24" thickBot="1" x14ac:dyDescent="0.3">
      <c r="A25" s="426" t="s">
        <v>377</v>
      </c>
      <c r="B25" s="426"/>
      <c r="C25" s="426"/>
      <c r="D25" s="426"/>
      <c r="E25" s="426"/>
      <c r="F25" s="426"/>
      <c r="H25" s="293"/>
    </row>
    <row r="26" spans="1:14" ht="16.5" thickTop="1" x14ac:dyDescent="0.3">
      <c r="A26" s="284" t="s">
        <v>380</v>
      </c>
      <c r="B26" s="284" t="s">
        <v>379</v>
      </c>
      <c r="C26" s="284" t="s">
        <v>39</v>
      </c>
      <c r="D26" s="284">
        <v>45</v>
      </c>
      <c r="E26" s="286">
        <v>10.91</v>
      </c>
      <c r="F26" s="286">
        <f t="shared" ref="F26:F37" si="2">D26*E26</f>
        <v>490.95</v>
      </c>
      <c r="H26" s="294"/>
    </row>
    <row r="27" spans="1:14" x14ac:dyDescent="0.25">
      <c r="A27" s="284" t="s">
        <v>357</v>
      </c>
      <c r="B27" s="284" t="s">
        <v>356</v>
      </c>
      <c r="C27" s="284" t="s">
        <v>125</v>
      </c>
      <c r="D27" s="284">
        <v>1</v>
      </c>
      <c r="E27" s="286">
        <v>495</v>
      </c>
      <c r="F27" s="286">
        <f t="shared" si="2"/>
        <v>495</v>
      </c>
      <c r="H27" s="283"/>
      <c r="I27" s="283"/>
      <c r="J27" s="283"/>
      <c r="K27" s="283"/>
      <c r="L27" s="283"/>
      <c r="M27" s="283"/>
      <c r="N27" s="283"/>
    </row>
    <row r="28" spans="1:14" x14ac:dyDescent="0.25">
      <c r="A28" s="284" t="s">
        <v>359</v>
      </c>
      <c r="B28" s="284" t="s">
        <v>358</v>
      </c>
      <c r="C28" s="284" t="s">
        <v>37</v>
      </c>
      <c r="D28" s="284">
        <v>2.75</v>
      </c>
      <c r="E28" s="286">
        <v>45</v>
      </c>
      <c r="F28" s="286">
        <f t="shared" si="2"/>
        <v>123.75</v>
      </c>
      <c r="H28" s="284"/>
      <c r="I28" s="284"/>
      <c r="J28" s="284"/>
      <c r="K28" s="284"/>
      <c r="L28" s="284"/>
      <c r="M28" s="284"/>
      <c r="N28" s="284"/>
    </row>
    <row r="29" spans="1:14" x14ac:dyDescent="0.25">
      <c r="A29" s="284" t="s">
        <v>361</v>
      </c>
      <c r="B29" s="284" t="s">
        <v>360</v>
      </c>
      <c r="C29" s="284" t="s">
        <v>39</v>
      </c>
      <c r="D29" s="284">
        <v>3.6</v>
      </c>
      <c r="E29" s="286">
        <v>8.5</v>
      </c>
      <c r="F29" s="286">
        <f t="shared" si="2"/>
        <v>30.6</v>
      </c>
      <c r="H29" s="284"/>
      <c r="I29" s="284"/>
      <c r="J29" s="284"/>
      <c r="K29" s="284"/>
      <c r="L29" s="284"/>
      <c r="M29" s="284"/>
      <c r="N29" s="284"/>
    </row>
    <row r="30" spans="1:14" x14ac:dyDescent="0.25">
      <c r="A30" s="284" t="s">
        <v>364</v>
      </c>
      <c r="B30" s="284" t="s">
        <v>362</v>
      </c>
      <c r="C30" s="284" t="s">
        <v>363</v>
      </c>
      <c r="D30" s="284">
        <v>0.2</v>
      </c>
      <c r="E30" s="286">
        <v>65</v>
      </c>
      <c r="F30" s="286">
        <f t="shared" si="2"/>
        <v>13</v>
      </c>
      <c r="H30" s="284"/>
      <c r="I30" s="284"/>
      <c r="J30" s="284"/>
      <c r="K30" s="284"/>
      <c r="L30" s="284"/>
      <c r="M30" s="284"/>
      <c r="N30" s="284"/>
    </row>
    <row r="31" spans="1:14" x14ac:dyDescent="0.25">
      <c r="A31" s="284" t="s">
        <v>366</v>
      </c>
      <c r="B31" s="284" t="s">
        <v>365</v>
      </c>
      <c r="C31" s="284" t="s">
        <v>363</v>
      </c>
      <c r="D31" s="284">
        <v>0.4</v>
      </c>
      <c r="E31" s="286">
        <v>45</v>
      </c>
      <c r="F31" s="286">
        <f t="shared" si="2"/>
        <v>18</v>
      </c>
      <c r="H31" s="284"/>
      <c r="I31" s="284"/>
      <c r="J31" s="284"/>
      <c r="K31" s="284"/>
      <c r="L31" s="284"/>
      <c r="M31" s="284"/>
      <c r="N31" s="284"/>
    </row>
    <row r="32" spans="1:14" x14ac:dyDescent="0.25">
      <c r="A32" s="284" t="s">
        <v>321</v>
      </c>
      <c r="B32" s="284" t="s">
        <v>367</v>
      </c>
      <c r="C32" s="284" t="s">
        <v>119</v>
      </c>
      <c r="D32" s="284">
        <v>2</v>
      </c>
      <c r="E32" s="286">
        <v>25</v>
      </c>
      <c r="F32" s="286">
        <f t="shared" si="2"/>
        <v>50</v>
      </c>
      <c r="H32" s="284"/>
      <c r="I32" s="284"/>
      <c r="J32" s="284"/>
      <c r="K32" s="284"/>
      <c r="L32" s="284"/>
      <c r="M32" s="284"/>
      <c r="N32" s="284"/>
    </row>
    <row r="33" spans="1:14" x14ac:dyDescent="0.25">
      <c r="A33" s="284" t="s">
        <v>369</v>
      </c>
      <c r="B33" s="284" t="s">
        <v>368</v>
      </c>
      <c r="C33" s="284" t="s">
        <v>119</v>
      </c>
      <c r="D33" s="284">
        <v>2</v>
      </c>
      <c r="E33" s="286">
        <v>18</v>
      </c>
      <c r="F33" s="286">
        <f t="shared" si="2"/>
        <v>36</v>
      </c>
      <c r="H33" s="284"/>
      <c r="I33" s="284"/>
      <c r="J33" s="284"/>
      <c r="K33" s="284"/>
      <c r="L33" s="284"/>
      <c r="M33" s="284"/>
      <c r="N33" s="284"/>
    </row>
    <row r="34" spans="1:14" x14ac:dyDescent="0.25">
      <c r="A34" s="284" t="s">
        <v>371</v>
      </c>
      <c r="B34" s="284" t="s">
        <v>370</v>
      </c>
      <c r="C34" s="284" t="s">
        <v>119</v>
      </c>
      <c r="D34" s="284">
        <v>3</v>
      </c>
      <c r="E34" s="286">
        <v>27</v>
      </c>
      <c r="F34" s="286">
        <f t="shared" si="2"/>
        <v>81</v>
      </c>
      <c r="H34" s="284"/>
      <c r="I34" s="284"/>
      <c r="J34" s="284"/>
      <c r="K34" s="284"/>
      <c r="L34" s="284"/>
      <c r="M34" s="284"/>
      <c r="N34" s="284"/>
    </row>
    <row r="35" spans="1:14" x14ac:dyDescent="0.25">
      <c r="A35" s="284" t="s">
        <v>373</v>
      </c>
      <c r="B35" s="284" t="s">
        <v>372</v>
      </c>
      <c r="C35" s="284" t="s">
        <v>119</v>
      </c>
      <c r="D35" s="284">
        <v>3</v>
      </c>
      <c r="E35" s="286">
        <v>19</v>
      </c>
      <c r="F35" s="286">
        <f t="shared" si="2"/>
        <v>57</v>
      </c>
      <c r="H35" s="284"/>
      <c r="I35" s="284"/>
      <c r="J35" s="284"/>
      <c r="K35" s="284"/>
      <c r="L35" s="284"/>
      <c r="M35" s="284"/>
      <c r="N35" s="284"/>
    </row>
    <row r="36" spans="1:14" x14ac:dyDescent="0.25">
      <c r="A36" s="284" t="s">
        <v>375</v>
      </c>
      <c r="B36" s="284" t="s">
        <v>374</v>
      </c>
      <c r="C36" s="284" t="s">
        <v>119</v>
      </c>
      <c r="D36" s="284">
        <v>1</v>
      </c>
      <c r="E36" s="286">
        <v>22</v>
      </c>
      <c r="F36" s="286">
        <f t="shared" si="2"/>
        <v>22</v>
      </c>
      <c r="H36" s="284"/>
      <c r="I36" s="284"/>
      <c r="J36" s="284"/>
      <c r="K36" s="284"/>
      <c r="L36" s="284"/>
      <c r="M36" s="284"/>
      <c r="N36" s="284"/>
    </row>
    <row r="37" spans="1:14" x14ac:dyDescent="0.25">
      <c r="A37" s="284" t="s">
        <v>321</v>
      </c>
      <c r="B37" s="284" t="s">
        <v>167</v>
      </c>
      <c r="C37" s="284" t="s">
        <v>119</v>
      </c>
      <c r="D37" s="284">
        <v>1</v>
      </c>
      <c r="E37" s="286">
        <v>16</v>
      </c>
      <c r="F37" s="286">
        <f t="shared" si="2"/>
        <v>16</v>
      </c>
      <c r="H37" s="284"/>
      <c r="I37" s="284"/>
      <c r="J37" s="284"/>
      <c r="K37" s="284"/>
      <c r="L37" s="284"/>
      <c r="M37" s="284"/>
      <c r="N37" s="284"/>
    </row>
    <row r="38" spans="1:14" x14ac:dyDescent="0.25">
      <c r="E38" s="287" t="s">
        <v>42</v>
      </c>
      <c r="F38" s="282">
        <f>SUM(F26:F37)</f>
        <v>1433.3</v>
      </c>
      <c r="H38" s="284"/>
      <c r="I38" s="284"/>
      <c r="J38" s="284"/>
      <c r="K38" s="284"/>
      <c r="L38" s="284"/>
      <c r="M38" s="284"/>
      <c r="N38" s="284"/>
    </row>
    <row r="39" spans="1:14" ht="15.75" thickBot="1" x14ac:dyDescent="0.3">
      <c r="A39" s="426" t="s">
        <v>414</v>
      </c>
      <c r="B39" s="426"/>
      <c r="C39" s="426"/>
      <c r="D39" s="426"/>
      <c r="E39" s="426"/>
      <c r="F39" s="426"/>
      <c r="H39" s="284"/>
      <c r="I39" s="284"/>
      <c r="J39" s="284"/>
      <c r="K39" s="284"/>
      <c r="L39" s="284"/>
      <c r="M39" s="284"/>
      <c r="N39" s="284"/>
    </row>
    <row r="40" spans="1:14" ht="15.75" thickTop="1" x14ac:dyDescent="0.25">
      <c r="A40" s="284" t="s">
        <v>337</v>
      </c>
      <c r="B40" s="284" t="s">
        <v>383</v>
      </c>
      <c r="C40" s="284" t="s">
        <v>39</v>
      </c>
      <c r="D40" s="284">
        <v>60</v>
      </c>
      <c r="E40" s="286">
        <v>12.5</v>
      </c>
      <c r="F40" s="286">
        <f t="shared" ref="F40:F54" si="3">D40*E40</f>
        <v>750</v>
      </c>
      <c r="H40" s="284"/>
      <c r="I40" s="284"/>
      <c r="J40" s="284"/>
      <c r="K40" s="284"/>
      <c r="L40" s="284"/>
      <c r="M40" s="284"/>
      <c r="N40" s="284"/>
    </row>
    <row r="41" spans="1:14" x14ac:dyDescent="0.25">
      <c r="A41" s="284" t="s">
        <v>385</v>
      </c>
      <c r="B41" s="284" t="s">
        <v>384</v>
      </c>
      <c r="C41" s="284" t="s">
        <v>37</v>
      </c>
      <c r="D41" s="284">
        <v>10</v>
      </c>
      <c r="E41" s="286">
        <v>35</v>
      </c>
      <c r="F41" s="286">
        <f t="shared" si="3"/>
        <v>350</v>
      </c>
      <c r="H41" s="284"/>
      <c r="I41" s="284"/>
      <c r="J41" s="284"/>
      <c r="K41" s="284"/>
      <c r="L41" s="284"/>
      <c r="M41" s="284"/>
      <c r="N41" s="284"/>
    </row>
    <row r="42" spans="1:14" x14ac:dyDescent="0.25">
      <c r="A42" s="284" t="s">
        <v>325</v>
      </c>
      <c r="B42" s="284" t="s">
        <v>386</v>
      </c>
      <c r="C42" s="284" t="s">
        <v>39</v>
      </c>
      <c r="D42" s="284">
        <v>20</v>
      </c>
      <c r="E42" s="286">
        <v>9.5</v>
      </c>
      <c r="F42" s="286">
        <f t="shared" si="3"/>
        <v>190</v>
      </c>
      <c r="H42" s="284"/>
      <c r="I42" s="284"/>
      <c r="J42" s="284"/>
      <c r="K42" s="284"/>
      <c r="L42" s="284"/>
      <c r="M42" s="284"/>
      <c r="N42" s="284"/>
    </row>
    <row r="43" spans="1:14" x14ac:dyDescent="0.25">
      <c r="A43" s="284" t="s">
        <v>388</v>
      </c>
      <c r="B43" s="284" t="s">
        <v>387</v>
      </c>
      <c r="C43" s="284" t="s">
        <v>37</v>
      </c>
      <c r="D43" s="284">
        <v>3</v>
      </c>
      <c r="E43" s="286">
        <v>280</v>
      </c>
      <c r="F43" s="286">
        <f t="shared" si="3"/>
        <v>840</v>
      </c>
      <c r="H43" s="284"/>
      <c r="I43" s="284"/>
      <c r="J43" s="284"/>
      <c r="K43" s="284"/>
      <c r="L43" s="285"/>
      <c r="M43" s="287"/>
      <c r="N43" s="284"/>
    </row>
    <row r="44" spans="1:14" x14ac:dyDescent="0.25">
      <c r="A44" s="284" t="s">
        <v>390</v>
      </c>
      <c r="B44" s="284" t="s">
        <v>389</v>
      </c>
      <c r="C44" s="284" t="s">
        <v>37</v>
      </c>
      <c r="D44" s="284">
        <v>3</v>
      </c>
      <c r="E44" s="286">
        <v>250</v>
      </c>
      <c r="F44" s="286">
        <f t="shared" si="3"/>
        <v>750</v>
      </c>
    </row>
    <row r="45" spans="1:14" x14ac:dyDescent="0.25">
      <c r="A45" s="284" t="s">
        <v>392</v>
      </c>
      <c r="B45" s="284" t="s">
        <v>391</v>
      </c>
      <c r="C45" s="284" t="s">
        <v>135</v>
      </c>
      <c r="D45" s="284">
        <v>0.12</v>
      </c>
      <c r="E45" s="286">
        <v>350</v>
      </c>
      <c r="F45" s="286">
        <f t="shared" si="3"/>
        <v>42</v>
      </c>
    </row>
    <row r="46" spans="1:14" x14ac:dyDescent="0.25">
      <c r="A46" s="284" t="s">
        <v>394</v>
      </c>
      <c r="B46" s="284" t="s">
        <v>393</v>
      </c>
      <c r="C46" s="284" t="s">
        <v>38</v>
      </c>
      <c r="D46" s="284">
        <v>1</v>
      </c>
      <c r="E46" s="286">
        <v>15</v>
      </c>
      <c r="F46" s="286">
        <f t="shared" si="3"/>
        <v>15</v>
      </c>
    </row>
    <row r="47" spans="1:14" x14ac:dyDescent="0.25">
      <c r="A47" s="284" t="s">
        <v>396</v>
      </c>
      <c r="B47" s="284" t="s">
        <v>395</v>
      </c>
      <c r="C47" s="284" t="s">
        <v>39</v>
      </c>
      <c r="D47" s="284">
        <v>2</v>
      </c>
      <c r="E47" s="286">
        <v>25</v>
      </c>
      <c r="F47" s="286">
        <f t="shared" si="3"/>
        <v>50</v>
      </c>
    </row>
    <row r="48" spans="1:14" x14ac:dyDescent="0.25">
      <c r="A48" s="284" t="s">
        <v>398</v>
      </c>
      <c r="B48" s="284" t="s">
        <v>397</v>
      </c>
      <c r="C48" s="284" t="s">
        <v>39</v>
      </c>
      <c r="D48" s="284">
        <v>1</v>
      </c>
      <c r="E48" s="286">
        <v>30</v>
      </c>
      <c r="F48" s="286">
        <f t="shared" si="3"/>
        <v>30</v>
      </c>
    </row>
    <row r="49" spans="1:14" x14ac:dyDescent="0.25">
      <c r="A49" s="284" t="s">
        <v>321</v>
      </c>
      <c r="B49" s="284" t="s">
        <v>367</v>
      </c>
      <c r="C49" s="284" t="s">
        <v>119</v>
      </c>
      <c r="D49" s="284">
        <v>8</v>
      </c>
      <c r="E49" s="286">
        <v>25</v>
      </c>
      <c r="F49" s="286">
        <f t="shared" si="3"/>
        <v>200</v>
      </c>
    </row>
    <row r="50" spans="1:14" x14ac:dyDescent="0.25">
      <c r="A50" s="284" t="s">
        <v>369</v>
      </c>
      <c r="B50" s="284" t="s">
        <v>368</v>
      </c>
      <c r="C50" s="284" t="s">
        <v>119</v>
      </c>
      <c r="D50" s="284">
        <v>8</v>
      </c>
      <c r="E50" s="286">
        <v>18</v>
      </c>
      <c r="F50" s="286">
        <f t="shared" si="3"/>
        <v>144</v>
      </c>
    </row>
    <row r="51" spans="1:14" x14ac:dyDescent="0.25">
      <c r="A51" s="284" t="s">
        <v>371</v>
      </c>
      <c r="B51" s="284" t="s">
        <v>370</v>
      </c>
      <c r="C51" s="284" t="s">
        <v>119</v>
      </c>
      <c r="D51" s="284">
        <v>16</v>
      </c>
      <c r="E51" s="286">
        <v>27</v>
      </c>
      <c r="F51" s="286">
        <f t="shared" si="3"/>
        <v>432</v>
      </c>
    </row>
    <row r="52" spans="1:14" x14ac:dyDescent="0.25">
      <c r="A52" s="284" t="s">
        <v>373</v>
      </c>
      <c r="B52" s="284" t="s">
        <v>372</v>
      </c>
      <c r="C52" s="284" t="s">
        <v>119</v>
      </c>
      <c r="D52" s="284">
        <v>16</v>
      </c>
      <c r="E52" s="286">
        <v>19</v>
      </c>
      <c r="F52" s="286">
        <f t="shared" si="3"/>
        <v>304</v>
      </c>
    </row>
    <row r="53" spans="1:14" x14ac:dyDescent="0.25">
      <c r="A53" s="284" t="s">
        <v>400</v>
      </c>
      <c r="B53" s="284" t="s">
        <v>399</v>
      </c>
      <c r="C53" s="284" t="s">
        <v>119</v>
      </c>
      <c r="D53" s="284">
        <v>2</v>
      </c>
      <c r="E53" s="286">
        <v>22</v>
      </c>
      <c r="F53" s="286">
        <f t="shared" si="3"/>
        <v>44</v>
      </c>
    </row>
    <row r="54" spans="1:14" x14ac:dyDescent="0.25">
      <c r="A54" s="284" t="s">
        <v>321</v>
      </c>
      <c r="B54" s="284" t="s">
        <v>167</v>
      </c>
      <c r="C54" s="284" t="s">
        <v>119</v>
      </c>
      <c r="D54" s="284">
        <v>8</v>
      </c>
      <c r="E54" s="286">
        <v>16</v>
      </c>
      <c r="F54" s="286">
        <f t="shared" si="3"/>
        <v>128</v>
      </c>
    </row>
    <row r="55" spans="1:14" x14ac:dyDescent="0.25">
      <c r="E55" s="285" t="s">
        <v>376</v>
      </c>
      <c r="F55" s="282">
        <f>SUM(F40:F54)</f>
        <v>4269</v>
      </c>
    </row>
    <row r="56" spans="1:14" ht="15.75" thickBot="1" x14ac:dyDescent="0.3">
      <c r="A56" s="426" t="s">
        <v>413</v>
      </c>
      <c r="B56" s="426"/>
      <c r="C56" s="426"/>
      <c r="D56" s="426"/>
      <c r="E56" s="426"/>
      <c r="F56" s="426"/>
    </row>
    <row r="57" spans="1:14" ht="16.149999999999999" customHeight="1" thickTop="1" x14ac:dyDescent="0.25">
      <c r="A57" s="284" t="s">
        <v>328</v>
      </c>
      <c r="B57" s="284" t="s">
        <v>405</v>
      </c>
      <c r="C57" s="284" t="s">
        <v>38</v>
      </c>
      <c r="D57" s="284">
        <v>1</v>
      </c>
      <c r="E57" s="286">
        <v>180</v>
      </c>
      <c r="F57" s="286">
        <f t="shared" ref="F57:F64" si="4">D57*E57</f>
        <v>180</v>
      </c>
      <c r="H57" s="293"/>
    </row>
    <row r="58" spans="1:14" ht="15.75" x14ac:dyDescent="0.3">
      <c r="A58" s="284" t="s">
        <v>396</v>
      </c>
      <c r="B58" s="284" t="s">
        <v>395</v>
      </c>
      <c r="C58" s="284" t="s">
        <v>39</v>
      </c>
      <c r="D58" s="284">
        <v>0.5</v>
      </c>
      <c r="E58" s="286">
        <v>25</v>
      </c>
      <c r="F58" s="286">
        <f t="shared" si="4"/>
        <v>12.5</v>
      </c>
      <c r="H58" s="294"/>
    </row>
    <row r="59" spans="1:14" x14ac:dyDescent="0.25">
      <c r="A59" s="284" t="s">
        <v>407</v>
      </c>
      <c r="B59" s="284" t="s">
        <v>406</v>
      </c>
      <c r="C59" s="284" t="s">
        <v>38</v>
      </c>
      <c r="D59" s="284">
        <v>0.1</v>
      </c>
      <c r="E59" s="286">
        <v>22</v>
      </c>
      <c r="F59" s="286">
        <f t="shared" si="4"/>
        <v>2.2000000000000002</v>
      </c>
      <c r="H59" s="283"/>
      <c r="I59" s="283"/>
      <c r="J59" s="283"/>
      <c r="K59" s="283"/>
      <c r="L59" s="283"/>
      <c r="M59" s="283"/>
      <c r="N59" s="283"/>
    </row>
    <row r="60" spans="1:14" x14ac:dyDescent="0.25">
      <c r="A60" s="284" t="s">
        <v>394</v>
      </c>
      <c r="B60" s="284" t="s">
        <v>408</v>
      </c>
      <c r="C60" s="284" t="s">
        <v>38</v>
      </c>
      <c r="D60" s="284">
        <v>2</v>
      </c>
      <c r="E60" s="286">
        <v>3.5</v>
      </c>
      <c r="F60" s="286">
        <f t="shared" si="4"/>
        <v>7</v>
      </c>
      <c r="H60" s="284"/>
      <c r="I60" s="284"/>
      <c r="J60" s="284"/>
      <c r="K60" s="284"/>
      <c r="L60" s="284"/>
      <c r="M60" s="284"/>
      <c r="N60" s="284"/>
    </row>
    <row r="61" spans="1:14" x14ac:dyDescent="0.25">
      <c r="A61" s="284" t="s">
        <v>321</v>
      </c>
      <c r="B61" s="284" t="s">
        <v>367</v>
      </c>
      <c r="C61" s="284" t="s">
        <v>119</v>
      </c>
      <c r="D61" s="284">
        <v>2</v>
      </c>
      <c r="E61" s="286">
        <v>25</v>
      </c>
      <c r="F61" s="286">
        <f t="shared" si="4"/>
        <v>50</v>
      </c>
      <c r="H61" s="284"/>
      <c r="I61" s="284"/>
      <c r="J61" s="284"/>
      <c r="K61" s="284"/>
      <c r="L61" s="284"/>
      <c r="M61" s="284"/>
      <c r="N61" s="284"/>
    </row>
    <row r="62" spans="1:14" x14ac:dyDescent="0.25">
      <c r="A62" s="284" t="s">
        <v>369</v>
      </c>
      <c r="B62" s="284" t="s">
        <v>368</v>
      </c>
      <c r="C62" s="284" t="s">
        <v>119</v>
      </c>
      <c r="D62" s="284">
        <v>2</v>
      </c>
      <c r="E62" s="286">
        <v>18</v>
      </c>
      <c r="F62" s="286">
        <f t="shared" si="4"/>
        <v>36</v>
      </c>
      <c r="H62" s="284"/>
      <c r="I62" s="284"/>
      <c r="J62" s="284"/>
      <c r="K62" s="284"/>
      <c r="L62" s="284"/>
      <c r="M62" s="284"/>
      <c r="N62" s="284"/>
    </row>
    <row r="63" spans="1:14" x14ac:dyDescent="0.25">
      <c r="A63" s="284" t="s">
        <v>410</v>
      </c>
      <c r="B63" s="284" t="s">
        <v>409</v>
      </c>
      <c r="C63" s="284" t="s">
        <v>119</v>
      </c>
      <c r="D63" s="284">
        <v>2</v>
      </c>
      <c r="E63" s="286">
        <v>15</v>
      </c>
      <c r="F63" s="286">
        <f t="shared" si="4"/>
        <v>30</v>
      </c>
      <c r="H63" s="284"/>
      <c r="I63" s="284"/>
      <c r="J63" s="284"/>
      <c r="K63" s="284"/>
      <c r="L63" s="284"/>
      <c r="M63" s="284"/>
      <c r="N63" s="284"/>
    </row>
    <row r="64" spans="1:14" x14ac:dyDescent="0.25">
      <c r="A64" s="284" t="s">
        <v>412</v>
      </c>
      <c r="B64" s="284" t="s">
        <v>411</v>
      </c>
      <c r="C64" s="284" t="s">
        <v>119</v>
      </c>
      <c r="D64" s="284">
        <v>0.5</v>
      </c>
      <c r="E64" s="286">
        <v>5</v>
      </c>
      <c r="F64" s="286">
        <f t="shared" si="4"/>
        <v>2.5</v>
      </c>
      <c r="H64" s="284"/>
      <c r="I64" s="284"/>
      <c r="J64" s="284"/>
      <c r="K64" s="284"/>
      <c r="L64" s="284"/>
      <c r="M64" s="284"/>
      <c r="N64" s="284"/>
    </row>
    <row r="65" spans="1:14" x14ac:dyDescent="0.25">
      <c r="E65" s="287" t="s">
        <v>376</v>
      </c>
      <c r="F65" s="282">
        <f>SUM(F57:F64)</f>
        <v>320.2</v>
      </c>
      <c r="H65" s="284"/>
      <c r="I65" s="284"/>
      <c r="J65" s="284"/>
      <c r="K65" s="284"/>
      <c r="L65" s="284"/>
      <c r="M65" s="284"/>
      <c r="N65" s="284"/>
    </row>
    <row r="66" spans="1:14" ht="15.75" thickBot="1" x14ac:dyDescent="0.3">
      <c r="A66" s="426" t="s">
        <v>415</v>
      </c>
      <c r="B66" s="426"/>
      <c r="C66" s="426"/>
      <c r="D66" s="426"/>
      <c r="E66" s="426"/>
      <c r="F66" s="426"/>
      <c r="H66" s="284"/>
      <c r="I66" s="284"/>
      <c r="J66" s="284"/>
      <c r="K66" s="284"/>
      <c r="L66" s="284"/>
      <c r="M66" s="284"/>
      <c r="N66" s="284"/>
    </row>
    <row r="67" spans="1:14" ht="19.5" customHeight="1" thickTop="1" x14ac:dyDescent="0.25">
      <c r="A67" s="284" t="s">
        <v>325</v>
      </c>
      <c r="B67" s="284" t="s">
        <v>418</v>
      </c>
      <c r="C67" s="284" t="s">
        <v>37</v>
      </c>
      <c r="D67" s="284">
        <v>5</v>
      </c>
      <c r="E67" s="286">
        <v>250</v>
      </c>
      <c r="F67" s="286">
        <f t="shared" ref="F67:F79" si="5">D67*E67</f>
        <v>1250</v>
      </c>
      <c r="H67" s="293"/>
    </row>
    <row r="68" spans="1:14" ht="15.75" x14ac:dyDescent="0.3">
      <c r="A68" s="284" t="s">
        <v>361</v>
      </c>
      <c r="B68" s="284" t="s">
        <v>419</v>
      </c>
      <c r="C68" s="284" t="s">
        <v>39</v>
      </c>
      <c r="D68" s="284">
        <v>5</v>
      </c>
      <c r="E68" s="286">
        <v>8.5</v>
      </c>
      <c r="F68" s="286">
        <f t="shared" si="5"/>
        <v>42.5</v>
      </c>
      <c r="H68" s="294"/>
    </row>
    <row r="69" spans="1:14" x14ac:dyDescent="0.25">
      <c r="A69" s="284" t="s">
        <v>396</v>
      </c>
      <c r="B69" s="284" t="s">
        <v>395</v>
      </c>
      <c r="C69" s="284" t="s">
        <v>39</v>
      </c>
      <c r="D69" s="284">
        <v>2</v>
      </c>
      <c r="E69" s="286">
        <v>25</v>
      </c>
      <c r="F69" s="286">
        <f t="shared" si="5"/>
        <v>50</v>
      </c>
      <c r="H69" s="283"/>
      <c r="I69" s="283"/>
      <c r="J69" s="283"/>
      <c r="K69" s="283"/>
      <c r="L69" s="283"/>
      <c r="M69" s="283"/>
      <c r="N69" s="283"/>
    </row>
    <row r="70" spans="1:14" x14ac:dyDescent="0.25">
      <c r="A70" s="284" t="s">
        <v>407</v>
      </c>
      <c r="B70" s="284" t="s">
        <v>420</v>
      </c>
      <c r="C70" s="284" t="s">
        <v>38</v>
      </c>
      <c r="D70" s="284">
        <v>1</v>
      </c>
      <c r="E70" s="286">
        <v>25</v>
      </c>
      <c r="F70" s="286">
        <f t="shared" si="5"/>
        <v>25</v>
      </c>
      <c r="H70" s="284"/>
      <c r="I70" s="284"/>
      <c r="J70" s="284"/>
      <c r="K70" s="284"/>
      <c r="L70" s="284"/>
      <c r="M70" s="284"/>
      <c r="N70" s="284"/>
    </row>
    <row r="71" spans="1:14" x14ac:dyDescent="0.25">
      <c r="A71" s="284" t="s">
        <v>407</v>
      </c>
      <c r="B71" s="284" t="s">
        <v>406</v>
      </c>
      <c r="C71" s="284" t="s">
        <v>38</v>
      </c>
      <c r="D71" s="284">
        <v>2</v>
      </c>
      <c r="E71" s="286">
        <v>22</v>
      </c>
      <c r="F71" s="286">
        <f t="shared" si="5"/>
        <v>44</v>
      </c>
      <c r="H71" s="284"/>
      <c r="I71" s="284"/>
      <c r="J71" s="284"/>
      <c r="K71" s="284"/>
      <c r="L71" s="284"/>
      <c r="M71" s="284"/>
      <c r="N71" s="284"/>
    </row>
    <row r="72" spans="1:14" x14ac:dyDescent="0.25">
      <c r="A72" s="284" t="s">
        <v>394</v>
      </c>
      <c r="B72" s="284" t="s">
        <v>408</v>
      </c>
      <c r="C72" s="284" t="s">
        <v>38</v>
      </c>
      <c r="D72" s="284">
        <v>5</v>
      </c>
      <c r="E72" s="286">
        <v>3.5</v>
      </c>
      <c r="F72" s="286">
        <f t="shared" si="5"/>
        <v>17.5</v>
      </c>
      <c r="H72" s="284"/>
      <c r="I72" s="284"/>
      <c r="J72" s="284"/>
      <c r="K72" s="284"/>
      <c r="L72" s="284"/>
      <c r="M72" s="284"/>
      <c r="N72" s="284"/>
    </row>
    <row r="73" spans="1:14" x14ac:dyDescent="0.25">
      <c r="A73" s="284" t="s">
        <v>321</v>
      </c>
      <c r="B73" s="284" t="s">
        <v>367</v>
      </c>
      <c r="C73" s="284" t="s">
        <v>119</v>
      </c>
      <c r="D73" s="284">
        <v>8</v>
      </c>
      <c r="E73" s="286">
        <v>25</v>
      </c>
      <c r="F73" s="286">
        <f t="shared" si="5"/>
        <v>200</v>
      </c>
      <c r="H73" s="284"/>
      <c r="I73" s="284"/>
      <c r="J73" s="284"/>
      <c r="K73" s="284"/>
      <c r="L73" s="284"/>
      <c r="M73" s="284"/>
      <c r="N73" s="284"/>
    </row>
    <row r="74" spans="1:14" x14ac:dyDescent="0.25">
      <c r="A74" s="284" t="s">
        <v>369</v>
      </c>
      <c r="B74" s="284" t="s">
        <v>368</v>
      </c>
      <c r="C74" s="284" t="s">
        <v>119</v>
      </c>
      <c r="D74" s="284">
        <v>8</v>
      </c>
      <c r="E74" s="286">
        <v>18</v>
      </c>
      <c r="F74" s="286">
        <f t="shared" si="5"/>
        <v>144</v>
      </c>
      <c r="H74" s="284"/>
      <c r="I74" s="284"/>
      <c r="J74" s="284"/>
      <c r="K74" s="284"/>
      <c r="L74" s="284"/>
      <c r="M74" s="284"/>
      <c r="N74" s="284"/>
    </row>
    <row r="75" spans="1:14" x14ac:dyDescent="0.25">
      <c r="A75" s="284" t="s">
        <v>371</v>
      </c>
      <c r="B75" s="284" t="s">
        <v>370</v>
      </c>
      <c r="C75" s="284" t="s">
        <v>119</v>
      </c>
      <c r="D75" s="284">
        <v>6</v>
      </c>
      <c r="E75" s="286">
        <v>27</v>
      </c>
      <c r="F75" s="286">
        <f t="shared" si="5"/>
        <v>162</v>
      </c>
      <c r="H75" s="284"/>
      <c r="I75" s="284"/>
      <c r="J75" s="284"/>
      <c r="K75" s="284"/>
      <c r="L75" s="284"/>
      <c r="M75" s="284"/>
      <c r="N75" s="284"/>
    </row>
    <row r="76" spans="1:14" x14ac:dyDescent="0.25">
      <c r="A76" s="284" t="s">
        <v>373</v>
      </c>
      <c r="B76" s="284" t="s">
        <v>372</v>
      </c>
      <c r="C76" s="284" t="s">
        <v>119</v>
      </c>
      <c r="D76" s="284">
        <v>6</v>
      </c>
      <c r="E76" s="286">
        <v>19</v>
      </c>
      <c r="F76" s="286">
        <f t="shared" si="5"/>
        <v>114</v>
      </c>
      <c r="H76" s="284"/>
      <c r="I76" s="284"/>
      <c r="J76" s="284"/>
      <c r="K76" s="284"/>
      <c r="L76" s="284"/>
      <c r="M76" s="284"/>
      <c r="N76" s="284"/>
    </row>
    <row r="77" spans="1:14" x14ac:dyDescent="0.25">
      <c r="A77" s="284" t="s">
        <v>410</v>
      </c>
      <c r="B77" s="284" t="s">
        <v>409</v>
      </c>
      <c r="C77" s="284" t="s">
        <v>119</v>
      </c>
      <c r="D77" s="284">
        <v>8</v>
      </c>
      <c r="E77" s="286">
        <v>15</v>
      </c>
      <c r="F77" s="286">
        <f t="shared" si="5"/>
        <v>120</v>
      </c>
      <c r="H77" s="284"/>
      <c r="I77" s="284"/>
      <c r="J77" s="284"/>
      <c r="K77" s="284"/>
      <c r="L77" s="284"/>
      <c r="M77" s="284"/>
      <c r="N77" s="284"/>
    </row>
    <row r="78" spans="1:14" x14ac:dyDescent="0.25">
      <c r="A78" s="284" t="s">
        <v>412</v>
      </c>
      <c r="B78" s="284" t="s">
        <v>411</v>
      </c>
      <c r="C78" s="284" t="s">
        <v>119</v>
      </c>
      <c r="D78" s="284">
        <v>4</v>
      </c>
      <c r="E78" s="286">
        <v>5</v>
      </c>
      <c r="F78" s="286">
        <f t="shared" si="5"/>
        <v>20</v>
      </c>
      <c r="H78" s="284"/>
      <c r="I78" s="284"/>
      <c r="J78" s="284"/>
      <c r="K78" s="284"/>
      <c r="L78" s="284"/>
      <c r="M78" s="284"/>
      <c r="N78" s="284"/>
    </row>
    <row r="79" spans="1:14" x14ac:dyDescent="0.25">
      <c r="A79" s="284" t="s">
        <v>422</v>
      </c>
      <c r="B79" s="284" t="s">
        <v>421</v>
      </c>
      <c r="C79" s="284" t="s">
        <v>119</v>
      </c>
      <c r="D79" s="284">
        <v>2</v>
      </c>
      <c r="E79" s="286">
        <v>10</v>
      </c>
      <c r="F79" s="286">
        <f t="shared" si="5"/>
        <v>20</v>
      </c>
      <c r="H79" s="284"/>
      <c r="I79" s="284"/>
      <c r="J79" s="284"/>
      <c r="K79" s="284"/>
      <c r="L79" s="284"/>
      <c r="M79" s="284"/>
      <c r="N79" s="284"/>
    </row>
    <row r="80" spans="1:14" x14ac:dyDescent="0.25">
      <c r="E80" s="285" t="s">
        <v>376</v>
      </c>
      <c r="F80" s="282">
        <f>SUM(F67:F79)</f>
        <v>2209</v>
      </c>
      <c r="H80" s="284"/>
      <c r="I80" s="284"/>
      <c r="J80" s="284"/>
      <c r="K80" s="284"/>
      <c r="L80" s="284"/>
      <c r="M80" s="284"/>
      <c r="N80" s="284"/>
    </row>
    <row r="81" spans="1:14" ht="15.75" thickBot="1" x14ac:dyDescent="0.3">
      <c r="A81" s="426" t="s">
        <v>425</v>
      </c>
      <c r="B81" s="426"/>
      <c r="C81" s="426"/>
      <c r="D81" s="426"/>
      <c r="E81" s="426"/>
      <c r="F81" s="426"/>
      <c r="H81" s="284"/>
      <c r="I81" s="284"/>
      <c r="J81" s="284"/>
      <c r="K81" s="284"/>
      <c r="L81" s="284"/>
      <c r="M81" s="284"/>
      <c r="N81" s="284"/>
    </row>
    <row r="82" spans="1:14" ht="20.25" customHeight="1" thickTop="1" x14ac:dyDescent="0.25">
      <c r="A82" s="284" t="s">
        <v>427</v>
      </c>
      <c r="B82" s="284" t="s">
        <v>426</v>
      </c>
      <c r="C82" s="284" t="s">
        <v>38</v>
      </c>
      <c r="D82" s="284">
        <v>1</v>
      </c>
      <c r="E82" s="286">
        <v>5.5</v>
      </c>
      <c r="F82" s="286">
        <f t="shared" ref="F82:F90" si="6">D82*E82</f>
        <v>5.5</v>
      </c>
      <c r="H82" s="293"/>
    </row>
    <row r="83" spans="1:14" ht="15.75" x14ac:dyDescent="0.3">
      <c r="A83" s="284" t="s">
        <v>394</v>
      </c>
      <c r="B83" s="284" t="s">
        <v>428</v>
      </c>
      <c r="C83" s="284" t="s">
        <v>38</v>
      </c>
      <c r="D83" s="284">
        <v>1</v>
      </c>
      <c r="E83" s="286">
        <v>4.5</v>
      </c>
      <c r="F83" s="286">
        <f t="shared" si="6"/>
        <v>4.5</v>
      </c>
      <c r="H83" s="294"/>
    </row>
    <row r="84" spans="1:14" x14ac:dyDescent="0.25">
      <c r="A84" s="284" t="s">
        <v>430</v>
      </c>
      <c r="B84" s="284" t="s">
        <v>429</v>
      </c>
      <c r="C84" s="284" t="s">
        <v>38</v>
      </c>
      <c r="D84" s="284">
        <v>0.1</v>
      </c>
      <c r="E84" s="286">
        <v>35</v>
      </c>
      <c r="F84" s="286">
        <f t="shared" si="6"/>
        <v>3.5</v>
      </c>
      <c r="H84" s="283"/>
      <c r="I84" s="283"/>
      <c r="J84" s="283"/>
      <c r="K84" s="283"/>
      <c r="L84" s="283"/>
      <c r="M84" s="283"/>
      <c r="N84" s="283"/>
    </row>
    <row r="85" spans="1:14" x14ac:dyDescent="0.25">
      <c r="A85" s="284" t="s">
        <v>328</v>
      </c>
      <c r="B85" s="284" t="s">
        <v>431</v>
      </c>
      <c r="C85" s="284" t="s">
        <v>38</v>
      </c>
      <c r="D85" s="284">
        <v>0.05</v>
      </c>
      <c r="E85" s="286">
        <v>80</v>
      </c>
      <c r="F85" s="286">
        <f t="shared" si="6"/>
        <v>4</v>
      </c>
      <c r="H85" s="284"/>
      <c r="I85" s="284"/>
      <c r="J85" s="284"/>
      <c r="K85" s="284"/>
      <c r="L85" s="284"/>
      <c r="M85" s="284"/>
      <c r="N85" s="284"/>
    </row>
    <row r="86" spans="1:14" x14ac:dyDescent="0.25">
      <c r="A86" s="284" t="s">
        <v>398</v>
      </c>
      <c r="B86" s="284" t="s">
        <v>432</v>
      </c>
      <c r="C86" s="284" t="s">
        <v>363</v>
      </c>
      <c r="D86" s="284">
        <v>0.1</v>
      </c>
      <c r="E86" s="286">
        <v>20</v>
      </c>
      <c r="F86" s="286">
        <f t="shared" si="6"/>
        <v>2</v>
      </c>
      <c r="H86" s="284"/>
      <c r="I86" s="284"/>
      <c r="J86" s="284"/>
      <c r="K86" s="284"/>
      <c r="L86" s="284"/>
      <c r="M86" s="284"/>
      <c r="N86" s="284"/>
    </row>
    <row r="87" spans="1:14" x14ac:dyDescent="0.25">
      <c r="A87" s="284" t="s">
        <v>434</v>
      </c>
      <c r="B87" s="284" t="s">
        <v>433</v>
      </c>
      <c r="C87" s="284" t="s">
        <v>39</v>
      </c>
      <c r="D87" s="284">
        <v>0.1</v>
      </c>
      <c r="E87" s="286">
        <v>15</v>
      </c>
      <c r="F87" s="286">
        <f t="shared" si="6"/>
        <v>1.5</v>
      </c>
      <c r="H87" s="284"/>
      <c r="I87" s="284"/>
      <c r="J87" s="284"/>
      <c r="K87" s="284"/>
      <c r="L87" s="284"/>
      <c r="M87" s="284"/>
      <c r="N87" s="284"/>
    </row>
    <row r="88" spans="1:14" x14ac:dyDescent="0.25">
      <c r="A88" s="284" t="s">
        <v>322</v>
      </c>
      <c r="B88" s="284" t="s">
        <v>344</v>
      </c>
      <c r="C88" s="284" t="s">
        <v>119</v>
      </c>
      <c r="D88" s="284">
        <v>1</v>
      </c>
      <c r="E88" s="286">
        <v>22</v>
      </c>
      <c r="F88" s="286">
        <f t="shared" si="6"/>
        <v>22</v>
      </c>
      <c r="H88" s="284"/>
      <c r="I88" s="284"/>
      <c r="J88" s="284"/>
      <c r="K88" s="284"/>
      <c r="L88" s="284"/>
      <c r="M88" s="284"/>
      <c r="N88" s="284"/>
    </row>
    <row r="89" spans="1:14" x14ac:dyDescent="0.25">
      <c r="A89" s="284" t="s">
        <v>373</v>
      </c>
      <c r="B89" s="284" t="s">
        <v>345</v>
      </c>
      <c r="C89" s="284" t="s">
        <v>119</v>
      </c>
      <c r="D89" s="284">
        <v>1</v>
      </c>
      <c r="E89" s="286">
        <v>16</v>
      </c>
      <c r="F89" s="286">
        <f t="shared" si="6"/>
        <v>16</v>
      </c>
      <c r="H89" s="284"/>
      <c r="I89" s="284"/>
      <c r="J89" s="284"/>
      <c r="K89" s="284"/>
      <c r="L89" s="284"/>
      <c r="M89" s="284"/>
      <c r="N89" s="284"/>
    </row>
    <row r="90" spans="1:14" x14ac:dyDescent="0.25">
      <c r="A90" s="284" t="s">
        <v>412</v>
      </c>
      <c r="B90" s="284" t="s">
        <v>435</v>
      </c>
      <c r="C90" s="284" t="s">
        <v>119</v>
      </c>
      <c r="D90" s="284">
        <v>0.5</v>
      </c>
      <c r="E90" s="286">
        <v>5</v>
      </c>
      <c r="F90" s="286">
        <f t="shared" si="6"/>
        <v>2.5</v>
      </c>
      <c r="H90" s="284"/>
      <c r="I90" s="284"/>
      <c r="J90" s="284"/>
      <c r="K90" s="284"/>
      <c r="L90" s="284"/>
      <c r="M90" s="284"/>
      <c r="N90" s="284"/>
    </row>
    <row r="91" spans="1:14" x14ac:dyDescent="0.25">
      <c r="E91" s="285" t="s">
        <v>376</v>
      </c>
      <c r="F91" s="282">
        <f>SUM(F82:F90)</f>
        <v>61.5</v>
      </c>
      <c r="H91" s="284"/>
      <c r="I91" s="284"/>
      <c r="J91" s="284"/>
      <c r="K91" s="284"/>
      <c r="L91" s="284"/>
      <c r="M91" s="284"/>
      <c r="N91" s="284"/>
    </row>
    <row r="92" spans="1:14" ht="15.75" thickBot="1" x14ac:dyDescent="0.3">
      <c r="A92" s="426" t="s">
        <v>436</v>
      </c>
      <c r="B92" s="426"/>
      <c r="C92" s="426"/>
      <c r="D92" s="426"/>
      <c r="E92" s="426"/>
      <c r="F92" s="426"/>
      <c r="H92" s="284"/>
      <c r="I92" s="284"/>
      <c r="J92" s="284"/>
      <c r="K92" s="284"/>
      <c r="L92" s="284"/>
      <c r="M92" s="284"/>
      <c r="N92" s="284"/>
    </row>
    <row r="93" spans="1:14" ht="24" thickTop="1" x14ac:dyDescent="0.25">
      <c r="A93" s="284" t="s">
        <v>337</v>
      </c>
      <c r="B93" s="284" t="s">
        <v>437</v>
      </c>
      <c r="C93" s="284" t="s">
        <v>39</v>
      </c>
      <c r="D93" s="284">
        <v>16</v>
      </c>
      <c r="E93" s="286">
        <v>9.5</v>
      </c>
      <c r="F93" s="286">
        <f t="shared" ref="F93:F105" si="7">D93*E93</f>
        <v>152</v>
      </c>
      <c r="H93" s="293"/>
    </row>
    <row r="94" spans="1:14" ht="15.75" x14ac:dyDescent="0.3">
      <c r="A94" s="284" t="s">
        <v>361</v>
      </c>
      <c r="B94" s="284" t="s">
        <v>438</v>
      </c>
      <c r="C94" s="284" t="s">
        <v>39</v>
      </c>
      <c r="D94" s="284">
        <v>6</v>
      </c>
      <c r="E94" s="286">
        <v>8.5</v>
      </c>
      <c r="F94" s="286">
        <f t="shared" si="7"/>
        <v>51</v>
      </c>
      <c r="H94" s="294"/>
    </row>
    <row r="95" spans="1:14" x14ac:dyDescent="0.25">
      <c r="A95" s="284" t="s">
        <v>440</v>
      </c>
      <c r="B95" s="284" t="s">
        <v>439</v>
      </c>
      <c r="C95" s="284" t="s">
        <v>38</v>
      </c>
      <c r="D95" s="284">
        <v>16</v>
      </c>
      <c r="E95" s="286">
        <v>8</v>
      </c>
      <c r="F95" s="286">
        <f t="shared" si="7"/>
        <v>128</v>
      </c>
      <c r="H95" s="283"/>
      <c r="I95" s="283"/>
      <c r="J95" s="283"/>
      <c r="K95" s="283"/>
      <c r="L95" s="283"/>
      <c r="M95" s="283"/>
      <c r="N95" s="283"/>
    </row>
    <row r="96" spans="1:14" x14ac:dyDescent="0.25">
      <c r="A96" s="284" t="s">
        <v>328</v>
      </c>
      <c r="B96" s="284" t="s">
        <v>441</v>
      </c>
      <c r="C96" s="284" t="s">
        <v>125</v>
      </c>
      <c r="D96" s="284">
        <v>0.08</v>
      </c>
      <c r="E96" s="286">
        <v>250</v>
      </c>
      <c r="F96" s="286">
        <f t="shared" si="7"/>
        <v>20</v>
      </c>
      <c r="H96" s="284"/>
      <c r="I96" s="284"/>
      <c r="J96" s="284"/>
      <c r="K96" s="284"/>
      <c r="L96" s="284"/>
      <c r="M96" s="284"/>
      <c r="N96" s="284"/>
    </row>
    <row r="97" spans="1:14" x14ac:dyDescent="0.25">
      <c r="A97" s="284" t="s">
        <v>396</v>
      </c>
      <c r="B97" s="284" t="s">
        <v>395</v>
      </c>
      <c r="C97" s="284" t="s">
        <v>39</v>
      </c>
      <c r="D97" s="284">
        <v>1</v>
      </c>
      <c r="E97" s="286">
        <v>25</v>
      </c>
      <c r="F97" s="286">
        <f t="shared" si="7"/>
        <v>25</v>
      </c>
      <c r="H97" s="284"/>
      <c r="I97" s="284"/>
      <c r="J97" s="284"/>
      <c r="K97" s="284"/>
      <c r="L97" s="284"/>
      <c r="M97" s="284"/>
      <c r="N97" s="284"/>
    </row>
    <row r="98" spans="1:14" x14ac:dyDescent="0.25">
      <c r="A98" s="284" t="s">
        <v>407</v>
      </c>
      <c r="B98" s="284" t="s">
        <v>420</v>
      </c>
      <c r="C98" s="284" t="s">
        <v>38</v>
      </c>
      <c r="D98" s="284">
        <v>0.5</v>
      </c>
      <c r="E98" s="286">
        <v>25</v>
      </c>
      <c r="F98" s="286">
        <f t="shared" si="7"/>
        <v>12.5</v>
      </c>
      <c r="H98" s="284"/>
      <c r="I98" s="284"/>
      <c r="J98" s="284"/>
      <c r="K98" s="284"/>
      <c r="L98" s="284"/>
      <c r="M98" s="284"/>
      <c r="N98" s="284"/>
    </row>
    <row r="99" spans="1:14" x14ac:dyDescent="0.25">
      <c r="A99" s="284" t="s">
        <v>443</v>
      </c>
      <c r="B99" s="284" t="s">
        <v>442</v>
      </c>
      <c r="C99" s="284" t="s">
        <v>363</v>
      </c>
      <c r="D99" s="284">
        <v>0.5</v>
      </c>
      <c r="E99" s="286">
        <v>35</v>
      </c>
      <c r="F99" s="286">
        <f t="shared" si="7"/>
        <v>17.5</v>
      </c>
      <c r="H99" s="284"/>
      <c r="I99" s="284"/>
      <c r="J99" s="284"/>
      <c r="K99" s="284"/>
      <c r="L99" s="284"/>
      <c r="M99" s="284"/>
      <c r="N99" s="284"/>
    </row>
    <row r="100" spans="1:14" x14ac:dyDescent="0.25">
      <c r="A100" s="284" t="s">
        <v>366</v>
      </c>
      <c r="B100" s="284" t="s">
        <v>365</v>
      </c>
      <c r="C100" s="284" t="s">
        <v>363</v>
      </c>
      <c r="D100" s="284">
        <v>0.5</v>
      </c>
      <c r="E100" s="286">
        <v>28</v>
      </c>
      <c r="F100" s="286">
        <f t="shared" si="7"/>
        <v>14</v>
      </c>
      <c r="H100" s="284"/>
      <c r="I100" s="284"/>
      <c r="J100" s="284"/>
      <c r="K100" s="284"/>
      <c r="L100" s="284"/>
      <c r="M100" s="284"/>
      <c r="N100" s="284"/>
    </row>
    <row r="101" spans="1:14" x14ac:dyDescent="0.25">
      <c r="A101" s="284" t="s">
        <v>322</v>
      </c>
      <c r="B101" s="284" t="s">
        <v>344</v>
      </c>
      <c r="C101" s="284" t="s">
        <v>119</v>
      </c>
      <c r="D101" s="284">
        <v>6</v>
      </c>
      <c r="E101" s="286">
        <v>22</v>
      </c>
      <c r="F101" s="286">
        <f t="shared" si="7"/>
        <v>132</v>
      </c>
      <c r="H101" s="284"/>
      <c r="I101" s="284"/>
      <c r="J101" s="284"/>
      <c r="K101" s="284"/>
      <c r="L101" s="284"/>
      <c r="M101" s="284"/>
      <c r="N101" s="284"/>
    </row>
    <row r="102" spans="1:14" x14ac:dyDescent="0.25">
      <c r="A102" s="284" t="s">
        <v>373</v>
      </c>
      <c r="B102" s="284" t="s">
        <v>345</v>
      </c>
      <c r="C102" s="284" t="s">
        <v>119</v>
      </c>
      <c r="D102" s="284">
        <v>6</v>
      </c>
      <c r="E102" s="286">
        <v>16</v>
      </c>
      <c r="F102" s="286">
        <f t="shared" si="7"/>
        <v>96</v>
      </c>
      <c r="H102" s="284"/>
      <c r="I102" s="284"/>
      <c r="J102" s="284"/>
      <c r="K102" s="284"/>
      <c r="L102" s="284"/>
      <c r="M102" s="284"/>
      <c r="N102" s="284"/>
    </row>
    <row r="103" spans="1:14" x14ac:dyDescent="0.25">
      <c r="A103" s="284" t="s">
        <v>375</v>
      </c>
      <c r="B103" s="284" t="s">
        <v>374</v>
      </c>
      <c r="C103" s="284" t="s">
        <v>119</v>
      </c>
      <c r="D103" s="284">
        <v>2</v>
      </c>
      <c r="E103" s="286">
        <v>22</v>
      </c>
      <c r="F103" s="286">
        <f t="shared" si="7"/>
        <v>44</v>
      </c>
      <c r="H103" s="284"/>
      <c r="I103" s="284"/>
      <c r="J103" s="284"/>
      <c r="K103" s="284"/>
      <c r="L103" s="284"/>
      <c r="M103" s="284"/>
      <c r="N103" s="284"/>
    </row>
    <row r="104" spans="1:14" x14ac:dyDescent="0.25">
      <c r="A104" s="284" t="s">
        <v>410</v>
      </c>
      <c r="B104" s="284" t="s">
        <v>409</v>
      </c>
      <c r="C104" s="284" t="s">
        <v>119</v>
      </c>
      <c r="D104" s="284">
        <v>4</v>
      </c>
      <c r="E104" s="286">
        <v>15</v>
      </c>
      <c r="F104" s="286">
        <f t="shared" si="7"/>
        <v>60</v>
      </c>
      <c r="H104" s="284"/>
      <c r="I104" s="284"/>
      <c r="J104" s="284"/>
      <c r="K104" s="284"/>
      <c r="L104" s="284"/>
      <c r="M104" s="284"/>
      <c r="N104" s="284"/>
    </row>
    <row r="105" spans="1:14" x14ac:dyDescent="0.25">
      <c r="A105" s="284" t="s">
        <v>412</v>
      </c>
      <c r="B105" s="284" t="s">
        <v>444</v>
      </c>
      <c r="C105" s="284" t="s">
        <v>119</v>
      </c>
      <c r="D105" s="284">
        <v>2</v>
      </c>
      <c r="E105" s="286">
        <v>5</v>
      </c>
      <c r="F105" s="286">
        <f t="shared" si="7"/>
        <v>10</v>
      </c>
      <c r="H105" s="284"/>
      <c r="I105" s="284"/>
      <c r="J105" s="284"/>
      <c r="K105" s="284"/>
      <c r="L105" s="284"/>
      <c r="M105" s="284"/>
      <c r="N105" s="284"/>
    </row>
    <row r="106" spans="1:14" x14ac:dyDescent="0.25">
      <c r="E106" s="285" t="s">
        <v>376</v>
      </c>
      <c r="F106" s="282">
        <f>SUM(F93:F105)</f>
        <v>762</v>
      </c>
      <c r="H106" s="284"/>
      <c r="I106" s="284"/>
      <c r="J106" s="284"/>
      <c r="K106" s="284"/>
      <c r="L106" s="284"/>
      <c r="M106" s="284"/>
      <c r="N106" s="284"/>
    </row>
    <row r="107" spans="1:14" ht="15.75" thickBot="1" x14ac:dyDescent="0.3">
      <c r="A107" s="426" t="s">
        <v>445</v>
      </c>
      <c r="B107" s="426"/>
      <c r="C107" s="426"/>
      <c r="D107" s="426"/>
      <c r="E107" s="426"/>
      <c r="F107" s="426"/>
      <c r="H107" s="284"/>
      <c r="I107" s="284"/>
      <c r="J107" s="284"/>
      <c r="K107" s="284"/>
      <c r="L107" s="284"/>
      <c r="M107" s="284"/>
      <c r="N107" s="284"/>
    </row>
    <row r="108" spans="1:14" ht="17.25" customHeight="1" thickTop="1" x14ac:dyDescent="0.25">
      <c r="A108" s="284" t="s">
        <v>328</v>
      </c>
      <c r="B108" s="284" t="s">
        <v>448</v>
      </c>
      <c r="C108" s="284" t="s">
        <v>125</v>
      </c>
      <c r="D108" s="284">
        <v>3</v>
      </c>
      <c r="E108" s="286">
        <v>180</v>
      </c>
      <c r="F108" s="286">
        <f t="shared" ref="F108:F118" si="8">D108*E108</f>
        <v>540</v>
      </c>
      <c r="H108" s="293"/>
    </row>
    <row r="109" spans="1:14" ht="15.75" x14ac:dyDescent="0.3">
      <c r="A109" s="284" t="s">
        <v>328</v>
      </c>
      <c r="B109" s="284" t="s">
        <v>449</v>
      </c>
      <c r="C109" s="284" t="s">
        <v>363</v>
      </c>
      <c r="D109" s="284">
        <v>5</v>
      </c>
      <c r="E109" s="286">
        <v>50</v>
      </c>
      <c r="F109" s="286">
        <f t="shared" si="8"/>
        <v>250</v>
      </c>
      <c r="H109" s="294"/>
    </row>
    <row r="110" spans="1:14" x14ac:dyDescent="0.25">
      <c r="A110" s="284" t="s">
        <v>451</v>
      </c>
      <c r="B110" s="284" t="s">
        <v>450</v>
      </c>
      <c r="C110" s="284" t="s">
        <v>330</v>
      </c>
      <c r="D110" s="284">
        <v>1</v>
      </c>
      <c r="E110" s="286">
        <v>30</v>
      </c>
      <c r="F110" s="286">
        <f t="shared" si="8"/>
        <v>30</v>
      </c>
      <c r="H110" s="283"/>
      <c r="I110" s="283"/>
      <c r="J110" s="283"/>
      <c r="K110" s="283"/>
      <c r="L110" s="283"/>
      <c r="M110" s="283"/>
      <c r="N110" s="283"/>
    </row>
    <row r="111" spans="1:14" x14ac:dyDescent="0.25">
      <c r="A111" s="284" t="s">
        <v>453</v>
      </c>
      <c r="B111" s="284" t="s">
        <v>452</v>
      </c>
      <c r="C111" s="284" t="s">
        <v>38</v>
      </c>
      <c r="D111" s="284">
        <v>1</v>
      </c>
      <c r="E111" s="286">
        <v>25</v>
      </c>
      <c r="F111" s="286">
        <f t="shared" si="8"/>
        <v>25</v>
      </c>
      <c r="H111" s="284"/>
      <c r="I111" s="284"/>
      <c r="J111" s="284"/>
      <c r="K111" s="284"/>
      <c r="L111" s="284"/>
      <c r="M111" s="284"/>
      <c r="N111" s="284"/>
    </row>
    <row r="112" spans="1:14" x14ac:dyDescent="0.25">
      <c r="A112" s="284" t="s">
        <v>407</v>
      </c>
      <c r="B112" s="284" t="s">
        <v>454</v>
      </c>
      <c r="C112" s="284" t="s">
        <v>38</v>
      </c>
      <c r="D112" s="284">
        <v>2</v>
      </c>
      <c r="E112" s="286">
        <v>15</v>
      </c>
      <c r="F112" s="286">
        <f t="shared" si="8"/>
        <v>30</v>
      </c>
      <c r="H112" s="284"/>
      <c r="I112" s="284"/>
      <c r="J112" s="284"/>
      <c r="K112" s="284"/>
      <c r="L112" s="284"/>
      <c r="M112" s="284"/>
      <c r="N112" s="284"/>
    </row>
    <row r="113" spans="1:14" x14ac:dyDescent="0.25">
      <c r="A113" s="284" t="s">
        <v>394</v>
      </c>
      <c r="B113" s="284" t="s">
        <v>455</v>
      </c>
      <c r="C113" s="284" t="s">
        <v>38</v>
      </c>
      <c r="D113" s="284">
        <v>5</v>
      </c>
      <c r="E113" s="286">
        <v>3</v>
      </c>
      <c r="F113" s="286">
        <f t="shared" si="8"/>
        <v>15</v>
      </c>
      <c r="H113" s="284"/>
      <c r="I113" s="284"/>
      <c r="J113" s="284"/>
      <c r="K113" s="284"/>
      <c r="L113" s="284"/>
      <c r="M113" s="284"/>
      <c r="N113" s="284"/>
    </row>
    <row r="114" spans="1:14" x14ac:dyDescent="0.25">
      <c r="A114" s="284" t="s">
        <v>322</v>
      </c>
      <c r="B114" s="284" t="s">
        <v>456</v>
      </c>
      <c r="C114" s="284" t="s">
        <v>119</v>
      </c>
      <c r="D114" s="284">
        <v>8</v>
      </c>
      <c r="E114" s="286">
        <v>25</v>
      </c>
      <c r="F114" s="286">
        <f t="shared" si="8"/>
        <v>200</v>
      </c>
      <c r="H114" s="284"/>
      <c r="I114" s="284"/>
      <c r="J114" s="284"/>
      <c r="K114" s="284"/>
      <c r="L114" s="284"/>
      <c r="M114" s="284"/>
      <c r="N114" s="284"/>
    </row>
    <row r="115" spans="1:14" x14ac:dyDescent="0.25">
      <c r="A115" s="284" t="s">
        <v>373</v>
      </c>
      <c r="B115" s="284" t="s">
        <v>345</v>
      </c>
      <c r="C115" s="284" t="s">
        <v>119</v>
      </c>
      <c r="D115" s="284">
        <v>8</v>
      </c>
      <c r="E115" s="286">
        <v>18</v>
      </c>
      <c r="F115" s="286">
        <f t="shared" si="8"/>
        <v>144</v>
      </c>
      <c r="H115" s="284"/>
      <c r="I115" s="284"/>
      <c r="J115" s="284"/>
      <c r="K115" s="284"/>
      <c r="L115" s="284"/>
      <c r="M115" s="284"/>
      <c r="N115" s="284"/>
    </row>
    <row r="116" spans="1:14" x14ac:dyDescent="0.25">
      <c r="A116" s="284" t="s">
        <v>412</v>
      </c>
      <c r="B116" s="284" t="s">
        <v>457</v>
      </c>
      <c r="C116" s="284" t="s">
        <v>119</v>
      </c>
      <c r="D116" s="284">
        <v>2</v>
      </c>
      <c r="E116" s="286">
        <v>10</v>
      </c>
      <c r="F116" s="286">
        <f t="shared" si="8"/>
        <v>20</v>
      </c>
      <c r="H116" s="284"/>
      <c r="I116" s="284"/>
      <c r="J116" s="284"/>
      <c r="K116" s="284"/>
      <c r="L116" s="284"/>
      <c r="M116" s="284"/>
      <c r="N116" s="284"/>
    </row>
    <row r="117" spans="1:14" x14ac:dyDescent="0.25">
      <c r="A117" s="284" t="s">
        <v>412</v>
      </c>
      <c r="B117" s="284" t="s">
        <v>458</v>
      </c>
      <c r="C117" s="284" t="s">
        <v>119</v>
      </c>
      <c r="D117" s="284">
        <v>2</v>
      </c>
      <c r="E117" s="286">
        <v>5</v>
      </c>
      <c r="F117" s="286">
        <f t="shared" si="8"/>
        <v>10</v>
      </c>
      <c r="H117" s="284"/>
      <c r="I117" s="284"/>
      <c r="J117" s="284"/>
      <c r="K117" s="284"/>
      <c r="L117" s="284"/>
      <c r="M117" s="284"/>
      <c r="N117" s="284"/>
    </row>
    <row r="118" spans="1:14" x14ac:dyDescent="0.25">
      <c r="A118" s="284" t="s">
        <v>460</v>
      </c>
      <c r="B118" s="284" t="s">
        <v>459</v>
      </c>
      <c r="C118" s="284" t="s">
        <v>330</v>
      </c>
      <c r="D118" s="284">
        <v>0.1</v>
      </c>
      <c r="E118" s="286">
        <v>200</v>
      </c>
      <c r="F118" s="286">
        <f t="shared" si="8"/>
        <v>20</v>
      </c>
      <c r="H118" s="284"/>
      <c r="I118" s="284"/>
      <c r="J118" s="284"/>
      <c r="K118" s="284"/>
      <c r="L118" s="284"/>
      <c r="M118" s="284"/>
      <c r="N118" s="284"/>
    </row>
    <row r="119" spans="1:14" x14ac:dyDescent="0.25">
      <c r="E119" s="285" t="s">
        <v>376</v>
      </c>
      <c r="F119" s="282">
        <f>SUM(F108:F118)</f>
        <v>1284</v>
      </c>
      <c r="H119" s="284"/>
      <c r="I119" s="284"/>
      <c r="J119" s="284"/>
      <c r="K119" s="284"/>
      <c r="L119" s="284"/>
      <c r="M119" s="284"/>
      <c r="N119" s="284"/>
    </row>
    <row r="120" spans="1:14" ht="15.75" thickBot="1" x14ac:dyDescent="0.3">
      <c r="A120" s="426" t="s">
        <v>461</v>
      </c>
      <c r="B120" s="426"/>
      <c r="C120" s="426"/>
      <c r="D120" s="426"/>
      <c r="E120" s="426"/>
      <c r="F120" s="426"/>
      <c r="H120" s="284"/>
      <c r="I120" s="284"/>
      <c r="J120" s="284"/>
      <c r="K120" s="284"/>
      <c r="L120" s="284"/>
      <c r="M120" s="284"/>
      <c r="N120" s="284"/>
    </row>
    <row r="121" spans="1:14" ht="22.5" customHeight="1" thickTop="1" x14ac:dyDescent="0.25">
      <c r="A121" s="284" t="s">
        <v>321</v>
      </c>
      <c r="B121" s="284" t="s">
        <v>167</v>
      </c>
      <c r="C121" s="284" t="s">
        <v>119</v>
      </c>
      <c r="D121" s="284">
        <v>0.35</v>
      </c>
      <c r="E121" s="286">
        <v>14.11</v>
      </c>
      <c r="F121" s="286">
        <f t="shared" ref="F121:F128" si="9">D121*E121</f>
        <v>4.9384999999999994</v>
      </c>
      <c r="H121" s="293"/>
    </row>
    <row r="122" spans="1:14" ht="15.75" x14ac:dyDescent="0.3">
      <c r="A122" s="284" t="s">
        <v>463</v>
      </c>
      <c r="B122" s="284" t="s">
        <v>462</v>
      </c>
      <c r="C122" s="284" t="s">
        <v>119</v>
      </c>
      <c r="D122" s="284">
        <v>0.35</v>
      </c>
      <c r="E122" s="286">
        <v>20.07</v>
      </c>
      <c r="F122" s="286">
        <f t="shared" si="9"/>
        <v>7.0244999999999997</v>
      </c>
      <c r="H122" s="294"/>
    </row>
    <row r="123" spans="1:14" x14ac:dyDescent="0.25">
      <c r="A123" s="284" t="s">
        <v>465</v>
      </c>
      <c r="B123" s="284" t="s">
        <v>464</v>
      </c>
      <c r="C123" s="284" t="s">
        <v>119</v>
      </c>
      <c r="D123" s="284">
        <v>0.35</v>
      </c>
      <c r="E123" s="286">
        <v>14.81</v>
      </c>
      <c r="F123" s="286">
        <f t="shared" si="9"/>
        <v>5.1834999999999996</v>
      </c>
      <c r="H123" s="283"/>
      <c r="I123" s="283"/>
      <c r="J123" s="283"/>
      <c r="K123" s="283"/>
      <c r="L123" s="283"/>
      <c r="M123" s="283"/>
      <c r="N123" s="283"/>
    </row>
    <row r="124" spans="1:14" ht="30" x14ac:dyDescent="0.25">
      <c r="A124" s="284" t="s">
        <v>468</v>
      </c>
      <c r="B124" s="284" t="s">
        <v>466</v>
      </c>
      <c r="C124" s="284" t="s">
        <v>467</v>
      </c>
      <c r="D124" s="284">
        <v>0.2</v>
      </c>
      <c r="E124" s="286">
        <v>8.57</v>
      </c>
      <c r="F124" s="286">
        <f t="shared" si="9"/>
        <v>1.7140000000000002</v>
      </c>
      <c r="H124" s="284"/>
      <c r="I124" s="284"/>
      <c r="J124" s="284"/>
      <c r="K124" s="284"/>
      <c r="L124" s="284"/>
      <c r="M124" s="284"/>
      <c r="N124" s="284"/>
    </row>
    <row r="125" spans="1:14" ht="30" x14ac:dyDescent="0.25">
      <c r="A125" s="284" t="s">
        <v>470</v>
      </c>
      <c r="B125" s="284" t="s">
        <v>469</v>
      </c>
      <c r="C125" s="284" t="s">
        <v>119</v>
      </c>
      <c r="D125" s="284">
        <v>0.05</v>
      </c>
      <c r="E125" s="286">
        <v>13.37</v>
      </c>
      <c r="F125" s="286">
        <f t="shared" si="9"/>
        <v>0.66849999999999998</v>
      </c>
      <c r="H125" s="284"/>
      <c r="I125" s="284"/>
      <c r="J125" s="284"/>
      <c r="K125" s="284"/>
      <c r="L125" s="284"/>
      <c r="M125" s="284"/>
      <c r="N125" s="284"/>
    </row>
    <row r="126" spans="1:14" x14ac:dyDescent="0.25">
      <c r="A126" s="284" t="s">
        <v>472</v>
      </c>
      <c r="B126" s="284" t="s">
        <v>471</v>
      </c>
      <c r="C126" s="284" t="s">
        <v>119</v>
      </c>
      <c r="D126" s="284">
        <v>0.05</v>
      </c>
      <c r="E126" s="286">
        <v>1.72</v>
      </c>
      <c r="F126" s="286">
        <f t="shared" si="9"/>
        <v>8.6000000000000007E-2</v>
      </c>
      <c r="H126" s="284"/>
      <c r="I126" s="284"/>
      <c r="J126" s="284"/>
      <c r="K126" s="284"/>
      <c r="L126" s="284"/>
      <c r="M126" s="284"/>
      <c r="N126" s="284"/>
    </row>
    <row r="127" spans="1:14" x14ac:dyDescent="0.25">
      <c r="A127" s="284" t="s">
        <v>460</v>
      </c>
      <c r="B127" s="284" t="s">
        <v>473</v>
      </c>
      <c r="C127" s="284" t="s">
        <v>330</v>
      </c>
      <c r="D127" s="284">
        <v>0.01</v>
      </c>
      <c r="E127" s="286">
        <v>136.62</v>
      </c>
      <c r="F127" s="286">
        <f t="shared" si="9"/>
        <v>1.3662000000000001</v>
      </c>
      <c r="H127" s="284"/>
      <c r="I127" s="284"/>
      <c r="J127" s="284"/>
      <c r="K127" s="284"/>
      <c r="L127" s="284"/>
      <c r="M127" s="284"/>
      <c r="N127" s="284"/>
    </row>
    <row r="128" spans="1:14" x14ac:dyDescent="0.25">
      <c r="A128" s="284" t="s">
        <v>475</v>
      </c>
      <c r="B128" s="284" t="s">
        <v>474</v>
      </c>
      <c r="C128" s="284" t="s">
        <v>135</v>
      </c>
      <c r="D128" s="284">
        <v>0.02</v>
      </c>
      <c r="E128" s="286">
        <v>23.44</v>
      </c>
      <c r="F128" s="286">
        <f t="shared" si="9"/>
        <v>0.46880000000000005</v>
      </c>
      <c r="H128" s="284"/>
      <c r="I128" s="284"/>
      <c r="J128" s="284"/>
      <c r="K128" s="284"/>
      <c r="L128" s="284"/>
      <c r="M128" s="284"/>
      <c r="N128" s="284"/>
    </row>
    <row r="129" spans="1:14" x14ac:dyDescent="0.25">
      <c r="E129" s="285" t="s">
        <v>376</v>
      </c>
      <c r="F129" s="282">
        <f>SUM(F121:F128)</f>
        <v>21.45</v>
      </c>
      <c r="H129" s="284"/>
      <c r="I129" s="284"/>
      <c r="J129" s="284"/>
      <c r="K129" s="284"/>
      <c r="L129" s="284"/>
      <c r="M129" s="284"/>
      <c r="N129" s="284"/>
    </row>
    <row r="130" spans="1:14" ht="15.75" thickBot="1" x14ac:dyDescent="0.3">
      <c r="A130" s="426" t="s">
        <v>478</v>
      </c>
      <c r="B130" s="426"/>
      <c r="C130" s="426"/>
      <c r="D130" s="426"/>
      <c r="E130" s="426"/>
      <c r="F130" s="426"/>
      <c r="H130" s="284"/>
      <c r="I130" s="284"/>
      <c r="J130" s="284"/>
      <c r="K130" s="284"/>
      <c r="L130" s="284"/>
      <c r="M130" s="284"/>
      <c r="N130" s="284"/>
    </row>
    <row r="131" spans="1:14" ht="15.75" thickTop="1" x14ac:dyDescent="0.25">
      <c r="A131" s="284" t="s">
        <v>321</v>
      </c>
      <c r="B131" s="284" t="s">
        <v>167</v>
      </c>
      <c r="C131" s="284" t="s">
        <v>119</v>
      </c>
      <c r="D131" s="284">
        <v>0.2</v>
      </c>
      <c r="E131" s="286">
        <v>14.11</v>
      </c>
      <c r="F131" s="286">
        <f t="shared" ref="F131:F139" si="10">D131*E131</f>
        <v>2.8220000000000001</v>
      </c>
      <c r="H131" s="284"/>
      <c r="I131" s="284"/>
      <c r="J131" s="284"/>
      <c r="K131" s="284"/>
      <c r="L131" s="284"/>
      <c r="M131" s="284"/>
      <c r="N131" s="284"/>
    </row>
    <row r="132" spans="1:14" ht="23.25" x14ac:dyDescent="0.25">
      <c r="A132" s="284" t="s">
        <v>479</v>
      </c>
      <c r="B132" s="284" t="s">
        <v>189</v>
      </c>
      <c r="C132" s="284" t="s">
        <v>119</v>
      </c>
      <c r="D132" s="284">
        <v>0.02</v>
      </c>
      <c r="E132" s="286">
        <v>22.96</v>
      </c>
      <c r="F132" s="286">
        <f t="shared" si="10"/>
        <v>0.45920000000000005</v>
      </c>
      <c r="H132" s="293"/>
    </row>
    <row r="133" spans="1:14" ht="15.75" x14ac:dyDescent="0.3">
      <c r="A133" s="284" t="s">
        <v>481</v>
      </c>
      <c r="B133" s="284" t="s">
        <v>480</v>
      </c>
      <c r="C133" s="284" t="s">
        <v>38</v>
      </c>
      <c r="D133" s="284">
        <v>3.0000000000000001E-3</v>
      </c>
      <c r="E133" s="286">
        <v>9.9</v>
      </c>
      <c r="F133" s="286">
        <f t="shared" si="10"/>
        <v>2.9700000000000001E-2</v>
      </c>
      <c r="H133" s="294"/>
    </row>
    <row r="134" spans="1:14" x14ac:dyDescent="0.25">
      <c r="A134" s="284" t="s">
        <v>483</v>
      </c>
      <c r="B134" s="284" t="s">
        <v>482</v>
      </c>
      <c r="C134" s="284" t="s">
        <v>38</v>
      </c>
      <c r="D134" s="284">
        <v>0.05</v>
      </c>
      <c r="E134" s="286">
        <v>0.5</v>
      </c>
      <c r="F134" s="286">
        <f t="shared" si="10"/>
        <v>2.5000000000000001E-2</v>
      </c>
      <c r="H134" s="283"/>
      <c r="I134" s="283"/>
      <c r="J134" s="283"/>
      <c r="K134" s="283"/>
      <c r="L134" s="283"/>
      <c r="M134" s="283"/>
      <c r="N134" s="283"/>
    </row>
    <row r="135" spans="1:14" x14ac:dyDescent="0.25">
      <c r="A135" s="284" t="s">
        <v>485</v>
      </c>
      <c r="B135" s="284" t="s">
        <v>484</v>
      </c>
      <c r="C135" s="284" t="s">
        <v>38</v>
      </c>
      <c r="D135" s="284">
        <v>1E-3</v>
      </c>
      <c r="E135" s="286">
        <v>24.29</v>
      </c>
      <c r="F135" s="286">
        <f t="shared" si="10"/>
        <v>2.4289999999999999E-2</v>
      </c>
      <c r="H135" s="284"/>
      <c r="I135" s="284"/>
      <c r="J135" s="284"/>
      <c r="K135" s="284"/>
      <c r="L135" s="284"/>
      <c r="M135" s="284"/>
      <c r="N135" s="284"/>
    </row>
    <row r="136" spans="1:14" x14ac:dyDescent="0.25">
      <c r="A136" s="284" t="s">
        <v>487</v>
      </c>
      <c r="B136" s="284" t="s">
        <v>486</v>
      </c>
      <c r="C136" s="284" t="s">
        <v>38</v>
      </c>
      <c r="D136" s="284">
        <v>1E-3</v>
      </c>
      <c r="E136" s="286">
        <v>109</v>
      </c>
      <c r="F136" s="286">
        <f t="shared" si="10"/>
        <v>0.109</v>
      </c>
      <c r="H136" s="284"/>
      <c r="I136" s="284"/>
      <c r="J136" s="284"/>
      <c r="K136" s="284"/>
      <c r="L136" s="284"/>
      <c r="M136" s="284"/>
      <c r="N136" s="284"/>
    </row>
    <row r="137" spans="1:14" x14ac:dyDescent="0.25">
      <c r="A137" s="284" t="s">
        <v>489</v>
      </c>
      <c r="B137" s="284" t="s">
        <v>488</v>
      </c>
      <c r="C137" s="284" t="s">
        <v>119</v>
      </c>
      <c r="D137" s="284">
        <v>5.0000000000000001E-3</v>
      </c>
      <c r="E137" s="286">
        <v>158.38999999999999</v>
      </c>
      <c r="F137" s="286">
        <f t="shared" si="10"/>
        <v>0.79194999999999993</v>
      </c>
      <c r="H137" s="284"/>
      <c r="I137" s="284"/>
      <c r="J137" s="284"/>
      <c r="K137" s="284"/>
      <c r="L137" s="284"/>
      <c r="M137" s="284"/>
      <c r="N137" s="284"/>
    </row>
    <row r="138" spans="1:14" x14ac:dyDescent="0.25">
      <c r="A138" s="284" t="s">
        <v>491</v>
      </c>
      <c r="B138" s="284" t="s">
        <v>490</v>
      </c>
      <c r="C138" s="284" t="s">
        <v>135</v>
      </c>
      <c r="D138" s="284">
        <v>0.01</v>
      </c>
      <c r="E138" s="286">
        <v>25</v>
      </c>
      <c r="F138" s="286">
        <f t="shared" si="10"/>
        <v>0.25</v>
      </c>
      <c r="H138" s="284"/>
      <c r="I138" s="284"/>
      <c r="J138" s="284"/>
      <c r="K138" s="284"/>
      <c r="L138" s="284"/>
      <c r="M138" s="284"/>
      <c r="N138" s="284"/>
    </row>
    <row r="139" spans="1:14" x14ac:dyDescent="0.25">
      <c r="A139" s="284" t="s">
        <v>460</v>
      </c>
      <c r="B139" s="284" t="s">
        <v>492</v>
      </c>
      <c r="C139" s="284" t="s">
        <v>330</v>
      </c>
      <c r="D139" s="284">
        <v>2E-3</v>
      </c>
      <c r="E139" s="286">
        <v>136.62</v>
      </c>
      <c r="F139" s="286">
        <f t="shared" si="10"/>
        <v>0.27324000000000004</v>
      </c>
      <c r="H139" s="284"/>
      <c r="I139" s="284"/>
      <c r="J139" s="284"/>
      <c r="K139" s="284"/>
      <c r="L139" s="284"/>
      <c r="M139" s="284"/>
      <c r="N139" s="284"/>
    </row>
    <row r="140" spans="1:14" x14ac:dyDescent="0.25">
      <c r="E140" s="285" t="s">
        <v>376</v>
      </c>
      <c r="F140" s="282">
        <f>SUM(F131:F139)</f>
        <v>4.7843800000000005</v>
      </c>
      <c r="H140" s="284"/>
      <c r="I140" s="284"/>
      <c r="J140" s="284"/>
      <c r="K140" s="284"/>
      <c r="L140" s="284"/>
      <c r="M140" s="284"/>
      <c r="N140" s="284"/>
    </row>
    <row r="141" spans="1:14" ht="15.75" thickBot="1" x14ac:dyDescent="0.3">
      <c r="A141" s="425" t="s">
        <v>506</v>
      </c>
      <c r="B141" s="425"/>
      <c r="C141" s="425"/>
      <c r="D141" s="425"/>
      <c r="E141" s="425"/>
      <c r="F141" s="425"/>
      <c r="H141" s="284"/>
      <c r="I141" s="284"/>
      <c r="J141" s="284"/>
      <c r="K141" s="284"/>
      <c r="L141" s="284"/>
      <c r="M141" s="284"/>
      <c r="N141" s="284"/>
    </row>
    <row r="142" spans="1:14" ht="24" thickTop="1" x14ac:dyDescent="0.25">
      <c r="A142" s="295">
        <v>44210</v>
      </c>
      <c r="B142" s="284" t="s">
        <v>498</v>
      </c>
      <c r="C142" s="284" t="s">
        <v>39</v>
      </c>
      <c r="D142" s="284">
        <v>30.8</v>
      </c>
      <c r="E142" s="286">
        <v>9.51</v>
      </c>
      <c r="F142" s="286">
        <f t="shared" ref="F142:F154" si="11">D142*E142</f>
        <v>292.90800000000002</v>
      </c>
      <c r="H142" s="293"/>
    </row>
    <row r="143" spans="1:14" ht="15.75" x14ac:dyDescent="0.3">
      <c r="A143" s="295">
        <v>43057</v>
      </c>
      <c r="B143" s="284" t="s">
        <v>438</v>
      </c>
      <c r="C143" s="284" t="s">
        <v>39</v>
      </c>
      <c r="D143" s="284">
        <v>6</v>
      </c>
      <c r="E143" s="286">
        <v>8.4</v>
      </c>
      <c r="F143" s="286">
        <f t="shared" si="11"/>
        <v>50.400000000000006</v>
      </c>
      <c r="H143" s="294"/>
    </row>
    <row r="144" spans="1:14" x14ac:dyDescent="0.25">
      <c r="A144" s="295">
        <v>4322</v>
      </c>
      <c r="B144" s="284" t="s">
        <v>439</v>
      </c>
      <c r="C144" s="284" t="s">
        <v>38</v>
      </c>
      <c r="D144" s="284">
        <v>4</v>
      </c>
      <c r="E144" s="286">
        <v>7.91</v>
      </c>
      <c r="F144" s="286">
        <f t="shared" si="11"/>
        <v>31.64</v>
      </c>
      <c r="H144" s="283"/>
      <c r="I144" s="283"/>
      <c r="J144" s="283"/>
      <c r="K144" s="283"/>
      <c r="L144" s="283"/>
      <c r="M144" s="283"/>
      <c r="N144" s="283"/>
    </row>
    <row r="145" spans="1:14" x14ac:dyDescent="0.25">
      <c r="A145" s="295" t="s">
        <v>328</v>
      </c>
      <c r="B145" s="284" t="s">
        <v>499</v>
      </c>
      <c r="C145" s="284" t="s">
        <v>125</v>
      </c>
      <c r="D145" s="284">
        <v>0.04</v>
      </c>
      <c r="E145" s="286">
        <v>250</v>
      </c>
      <c r="F145" s="286">
        <f t="shared" si="11"/>
        <v>10</v>
      </c>
      <c r="H145" s="284"/>
      <c r="I145" s="284"/>
      <c r="M145" s="284"/>
    </row>
    <row r="146" spans="1:14" x14ac:dyDescent="0.25">
      <c r="A146" s="295">
        <v>343</v>
      </c>
      <c r="B146" s="284" t="s">
        <v>500</v>
      </c>
      <c r="C146" s="284" t="s">
        <v>39</v>
      </c>
      <c r="D146" s="284">
        <v>0.5</v>
      </c>
      <c r="E146" s="286">
        <v>25.76</v>
      </c>
      <c r="F146" s="286">
        <f t="shared" si="11"/>
        <v>12.88</v>
      </c>
      <c r="H146" s="284"/>
      <c r="I146" s="284"/>
      <c r="M146" s="284"/>
    </row>
    <row r="147" spans="1:14" x14ac:dyDescent="0.25">
      <c r="A147" s="295">
        <v>37395</v>
      </c>
      <c r="B147" s="284" t="s">
        <v>501</v>
      </c>
      <c r="C147" s="284" t="s">
        <v>38</v>
      </c>
      <c r="D147" s="284">
        <v>0.25</v>
      </c>
      <c r="E147" s="286">
        <v>22.9</v>
      </c>
      <c r="F147" s="286">
        <f t="shared" si="11"/>
        <v>5.7249999999999996</v>
      </c>
      <c r="H147" s="284"/>
      <c r="I147" s="284"/>
      <c r="M147" s="284"/>
    </row>
    <row r="148" spans="1:14" x14ac:dyDescent="0.25">
      <c r="A148" s="295">
        <v>7307</v>
      </c>
      <c r="B148" s="284" t="s">
        <v>362</v>
      </c>
      <c r="C148" s="284" t="s">
        <v>363</v>
      </c>
      <c r="D148" s="284">
        <v>0.2</v>
      </c>
      <c r="E148" s="286">
        <v>35.880000000000003</v>
      </c>
      <c r="F148" s="286">
        <f t="shared" si="11"/>
        <v>7.176000000000001</v>
      </c>
      <c r="H148" s="284"/>
      <c r="I148" s="284"/>
      <c r="M148" s="284"/>
    </row>
    <row r="149" spans="1:14" x14ac:dyDescent="0.25">
      <c r="A149" s="295">
        <v>7311</v>
      </c>
      <c r="B149" s="284" t="s">
        <v>502</v>
      </c>
      <c r="C149" s="284" t="s">
        <v>363</v>
      </c>
      <c r="D149" s="284">
        <v>0.25</v>
      </c>
      <c r="E149" s="286">
        <v>28.33</v>
      </c>
      <c r="F149" s="286">
        <f t="shared" si="11"/>
        <v>7.0824999999999996</v>
      </c>
      <c r="H149" s="284"/>
      <c r="I149" s="284"/>
      <c r="M149" s="284"/>
    </row>
    <row r="150" spans="1:14" x14ac:dyDescent="0.25">
      <c r="A150" s="295">
        <v>88315</v>
      </c>
      <c r="B150" s="284" t="s">
        <v>503</v>
      </c>
      <c r="C150" s="284" t="s">
        <v>119</v>
      </c>
      <c r="D150" s="284">
        <v>4</v>
      </c>
      <c r="E150" s="286">
        <v>24.39</v>
      </c>
      <c r="F150" s="286">
        <f t="shared" si="11"/>
        <v>97.56</v>
      </c>
      <c r="H150" s="284"/>
      <c r="I150" s="284"/>
      <c r="M150" s="284"/>
    </row>
    <row r="151" spans="1:14" ht="30" x14ac:dyDescent="0.25">
      <c r="A151" s="295">
        <v>88251</v>
      </c>
      <c r="B151" s="284" t="s">
        <v>504</v>
      </c>
      <c r="C151" s="284" t="s">
        <v>119</v>
      </c>
      <c r="D151" s="284">
        <v>4</v>
      </c>
      <c r="E151" s="286">
        <v>18.260000000000002</v>
      </c>
      <c r="F151" s="286">
        <f t="shared" si="11"/>
        <v>73.040000000000006</v>
      </c>
      <c r="H151" s="284"/>
      <c r="I151" s="284"/>
      <c r="M151" s="284"/>
    </row>
    <row r="152" spans="1:14" x14ac:dyDescent="0.25">
      <c r="A152" s="295">
        <v>88310</v>
      </c>
      <c r="B152" s="284" t="s">
        <v>505</v>
      </c>
      <c r="C152" s="284" t="s">
        <v>119</v>
      </c>
      <c r="D152" s="284">
        <v>1</v>
      </c>
      <c r="E152" s="286">
        <v>24.91</v>
      </c>
      <c r="F152" s="286">
        <f t="shared" si="11"/>
        <v>24.91</v>
      </c>
      <c r="H152" s="284"/>
      <c r="I152" s="284"/>
      <c r="M152" s="284"/>
    </row>
    <row r="153" spans="1:14" x14ac:dyDescent="0.25">
      <c r="A153" s="295">
        <v>14120</v>
      </c>
      <c r="B153" s="284" t="s">
        <v>409</v>
      </c>
      <c r="C153" s="284" t="s">
        <v>347</v>
      </c>
      <c r="D153" s="284">
        <v>2</v>
      </c>
      <c r="E153" s="286">
        <v>15.2</v>
      </c>
      <c r="F153" s="286">
        <f t="shared" si="11"/>
        <v>30.4</v>
      </c>
      <c r="H153" s="284"/>
      <c r="I153" s="284"/>
      <c r="M153" s="284"/>
    </row>
    <row r="154" spans="1:14" x14ac:dyDescent="0.25">
      <c r="A154" s="295">
        <v>14119</v>
      </c>
      <c r="B154" s="284" t="s">
        <v>444</v>
      </c>
      <c r="C154" s="284" t="s">
        <v>347</v>
      </c>
      <c r="D154" s="284">
        <v>1</v>
      </c>
      <c r="E154" s="286">
        <v>5.97</v>
      </c>
      <c r="F154" s="286">
        <f t="shared" si="11"/>
        <v>5.97</v>
      </c>
      <c r="H154" s="284"/>
      <c r="I154" s="284"/>
      <c r="M154" s="284"/>
    </row>
    <row r="155" spans="1:14" x14ac:dyDescent="0.25">
      <c r="E155" s="285" t="s">
        <v>376</v>
      </c>
      <c r="F155" s="296">
        <f>SUM(F142:F154)</f>
        <v>649.69149999999991</v>
      </c>
      <c r="H155" s="284"/>
      <c r="I155" s="284"/>
      <c r="M155" s="284"/>
    </row>
    <row r="156" spans="1:14" ht="15.75" thickBot="1" x14ac:dyDescent="0.3">
      <c r="A156" s="426" t="s">
        <v>514</v>
      </c>
      <c r="B156" s="426"/>
      <c r="C156" s="426"/>
      <c r="D156" s="426"/>
      <c r="E156" s="426"/>
      <c r="F156" s="426"/>
      <c r="H156" s="284"/>
      <c r="I156" s="284"/>
      <c r="M156" s="284"/>
    </row>
    <row r="157" spans="1:14" ht="24" thickTop="1" x14ac:dyDescent="0.25">
      <c r="A157" s="284">
        <v>44210</v>
      </c>
      <c r="B157" s="284" t="s">
        <v>508</v>
      </c>
      <c r="C157" s="284" t="s">
        <v>39</v>
      </c>
      <c r="D157" s="284">
        <v>1</v>
      </c>
      <c r="E157" s="284">
        <v>9.51</v>
      </c>
      <c r="F157" s="286">
        <f t="shared" ref="F157:F169" si="12">D157*E157</f>
        <v>9.51</v>
      </c>
      <c r="H157" s="293"/>
    </row>
    <row r="158" spans="1:14" ht="15.75" x14ac:dyDescent="0.3">
      <c r="A158" s="284">
        <v>4330</v>
      </c>
      <c r="B158" s="284" t="s">
        <v>509</v>
      </c>
      <c r="C158" s="284" t="s">
        <v>38</v>
      </c>
      <c r="D158" s="284">
        <v>0.15</v>
      </c>
      <c r="E158" s="284">
        <v>4.8600000000000003</v>
      </c>
      <c r="F158" s="286">
        <f t="shared" si="12"/>
        <v>0.72899999999999998</v>
      </c>
      <c r="H158" s="294"/>
    </row>
    <row r="159" spans="1:14" x14ac:dyDescent="0.25">
      <c r="A159" s="284">
        <v>4375</v>
      </c>
      <c r="B159" s="284" t="s">
        <v>510</v>
      </c>
      <c r="C159" s="284" t="s">
        <v>38</v>
      </c>
      <c r="D159" s="284">
        <v>0.15</v>
      </c>
      <c r="E159" s="284">
        <v>1.02</v>
      </c>
      <c r="F159" s="286">
        <f t="shared" si="12"/>
        <v>0.153</v>
      </c>
      <c r="H159" s="283"/>
      <c r="I159" s="283"/>
      <c r="J159" s="283"/>
      <c r="K159" s="283"/>
      <c r="L159" s="283"/>
      <c r="M159" s="283"/>
      <c r="N159" s="283"/>
    </row>
    <row r="160" spans="1:14" x14ac:dyDescent="0.25">
      <c r="A160" s="284">
        <v>39997</v>
      </c>
      <c r="B160" s="284" t="s">
        <v>511</v>
      </c>
      <c r="C160" s="284" t="s">
        <v>38</v>
      </c>
      <c r="D160" s="284">
        <v>0.3</v>
      </c>
      <c r="E160" s="284">
        <v>0.32</v>
      </c>
      <c r="F160" s="286">
        <f t="shared" si="12"/>
        <v>9.6000000000000002E-2</v>
      </c>
      <c r="H160" s="284"/>
      <c r="M160" s="284"/>
    </row>
    <row r="161" spans="1:14" x14ac:dyDescent="0.25">
      <c r="A161" s="284">
        <v>343</v>
      </c>
      <c r="B161" s="284" t="s">
        <v>500</v>
      </c>
      <c r="C161" s="284" t="s">
        <v>39</v>
      </c>
      <c r="D161" s="284">
        <v>0.03</v>
      </c>
      <c r="E161" s="284">
        <v>25.76</v>
      </c>
      <c r="F161" s="286">
        <f t="shared" si="12"/>
        <v>0.77280000000000004</v>
      </c>
      <c r="H161" s="284"/>
      <c r="M161" s="284"/>
    </row>
    <row r="162" spans="1:14" x14ac:dyDescent="0.25">
      <c r="A162" s="284">
        <v>37395</v>
      </c>
      <c r="B162" s="284" t="s">
        <v>501</v>
      </c>
      <c r="C162" s="284" t="s">
        <v>38</v>
      </c>
      <c r="D162" s="284">
        <v>0.01</v>
      </c>
      <c r="E162" s="284">
        <v>22.9</v>
      </c>
      <c r="F162" s="286">
        <f t="shared" si="12"/>
        <v>0.22899999999999998</v>
      </c>
      <c r="H162" s="284"/>
      <c r="M162" s="284"/>
    </row>
    <row r="163" spans="1:14" x14ac:dyDescent="0.25">
      <c r="A163" s="284">
        <v>7307</v>
      </c>
      <c r="B163" s="284" t="s">
        <v>362</v>
      </c>
      <c r="C163" s="284" t="s">
        <v>363</v>
      </c>
      <c r="D163" s="284">
        <v>5.0000000000000001E-3</v>
      </c>
      <c r="E163" s="284">
        <v>35.880000000000003</v>
      </c>
      <c r="F163" s="286">
        <f t="shared" si="12"/>
        <v>0.1794</v>
      </c>
      <c r="H163" s="284"/>
      <c r="M163" s="284"/>
    </row>
    <row r="164" spans="1:14" x14ac:dyDescent="0.25">
      <c r="A164" s="284">
        <v>7311</v>
      </c>
      <c r="B164" s="284" t="s">
        <v>502</v>
      </c>
      <c r="C164" s="284" t="s">
        <v>363</v>
      </c>
      <c r="D164" s="284">
        <v>0.01</v>
      </c>
      <c r="E164" s="284">
        <v>28.33</v>
      </c>
      <c r="F164" s="286">
        <f t="shared" si="12"/>
        <v>0.2833</v>
      </c>
      <c r="H164" s="284"/>
      <c r="M164" s="284"/>
    </row>
    <row r="165" spans="1:14" ht="30" x14ac:dyDescent="0.25">
      <c r="A165" s="284">
        <v>88278</v>
      </c>
      <c r="B165" s="284" t="s">
        <v>512</v>
      </c>
      <c r="C165" s="284" t="s">
        <v>119</v>
      </c>
      <c r="D165" s="284">
        <v>0.15</v>
      </c>
      <c r="E165" s="284">
        <v>26.39</v>
      </c>
      <c r="F165" s="286">
        <f t="shared" si="12"/>
        <v>3.9584999999999999</v>
      </c>
      <c r="H165" s="284"/>
      <c r="M165" s="284"/>
    </row>
    <row r="166" spans="1:14" ht="30" x14ac:dyDescent="0.25">
      <c r="A166" s="284">
        <v>88316</v>
      </c>
      <c r="B166" s="284" t="s">
        <v>513</v>
      </c>
      <c r="C166" s="284" t="s">
        <v>119</v>
      </c>
      <c r="D166" s="284">
        <v>0.15</v>
      </c>
      <c r="E166" s="284">
        <v>19.309999999999999</v>
      </c>
      <c r="F166" s="286">
        <f t="shared" si="12"/>
        <v>2.8964999999999996</v>
      </c>
      <c r="H166" s="284"/>
      <c r="M166" s="284"/>
    </row>
    <row r="167" spans="1:14" x14ac:dyDescent="0.25">
      <c r="A167" s="284">
        <v>88310</v>
      </c>
      <c r="B167" s="284" t="s">
        <v>505</v>
      </c>
      <c r="C167" s="284" t="s">
        <v>119</v>
      </c>
      <c r="D167" s="284">
        <v>0.03</v>
      </c>
      <c r="E167" s="284">
        <v>24.91</v>
      </c>
      <c r="F167" s="286">
        <f t="shared" si="12"/>
        <v>0.74729999999999996</v>
      </c>
      <c r="H167" s="284"/>
      <c r="M167" s="284"/>
    </row>
    <row r="168" spans="1:14" x14ac:dyDescent="0.25">
      <c r="A168" s="284">
        <v>14120</v>
      </c>
      <c r="B168" s="284" t="s">
        <v>409</v>
      </c>
      <c r="C168" s="284" t="s">
        <v>347</v>
      </c>
      <c r="D168" s="284">
        <v>0.05</v>
      </c>
      <c r="E168" s="284">
        <v>15.2</v>
      </c>
      <c r="F168" s="286">
        <f t="shared" si="12"/>
        <v>0.76</v>
      </c>
      <c r="H168" s="284"/>
      <c r="M168" s="284"/>
    </row>
    <row r="169" spans="1:14" x14ac:dyDescent="0.25">
      <c r="A169" s="284">
        <v>14119</v>
      </c>
      <c r="B169" s="284" t="s">
        <v>444</v>
      </c>
      <c r="C169" s="284" t="s">
        <v>347</v>
      </c>
      <c r="D169" s="284">
        <v>0.02</v>
      </c>
      <c r="E169" s="284">
        <v>5.97</v>
      </c>
      <c r="F169" s="286">
        <f t="shared" si="12"/>
        <v>0.11939999999999999</v>
      </c>
      <c r="H169" s="284"/>
      <c r="M169" s="284"/>
    </row>
    <row r="170" spans="1:14" x14ac:dyDescent="0.25">
      <c r="A170" s="298"/>
      <c r="B170" s="298"/>
      <c r="C170" s="298"/>
      <c r="D170" s="298"/>
      <c r="E170" s="299" t="s">
        <v>376</v>
      </c>
      <c r="F170" s="300">
        <f>SUM(F157:F169)</f>
        <v>20.434199999999997</v>
      </c>
      <c r="H170" s="284"/>
      <c r="M170" s="284"/>
    </row>
    <row r="171" spans="1:14" x14ac:dyDescent="0.25">
      <c r="H171" s="284"/>
      <c r="M171" s="284"/>
    </row>
    <row r="172" spans="1:14" x14ac:dyDescent="0.25">
      <c r="H172" s="284"/>
      <c r="M172" s="284"/>
    </row>
    <row r="173" spans="1:14" x14ac:dyDescent="0.25">
      <c r="H173" s="284"/>
      <c r="I173" s="284"/>
      <c r="J173" s="284"/>
      <c r="K173" s="284"/>
      <c r="L173" s="285"/>
      <c r="M173" s="285"/>
      <c r="N173" s="284"/>
    </row>
  </sheetData>
  <mergeCells count="13">
    <mergeCell ref="A141:F141"/>
    <mergeCell ref="A156:F156"/>
    <mergeCell ref="A2:F2"/>
    <mergeCell ref="A13:F13"/>
    <mergeCell ref="A25:F25"/>
    <mergeCell ref="A39:F39"/>
    <mergeCell ref="A130:F130"/>
    <mergeCell ref="A56:F56"/>
    <mergeCell ref="A66:F66"/>
    <mergeCell ref="A81:F81"/>
    <mergeCell ref="A92:F92"/>
    <mergeCell ref="A107:F107"/>
    <mergeCell ref="A120:F120"/>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9:K62"/>
  <sheetViews>
    <sheetView showGridLines="0" workbookViewId="0">
      <selection activeCell="A22" sqref="A22: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3.28515625" customWidth="1"/>
    <col min="7" max="7" width="11.140625" customWidth="1"/>
    <col min="8" max="8" width="12.28515625" customWidth="1"/>
  </cols>
  <sheetData>
    <row r="9" spans="1:8" x14ac:dyDescent="0.25">
      <c r="A9" s="428" t="s">
        <v>51</v>
      </c>
      <c r="B9" s="428"/>
      <c r="C9" s="428"/>
      <c r="D9" s="428"/>
      <c r="E9" s="428"/>
      <c r="F9" s="428"/>
      <c r="G9" s="428"/>
      <c r="H9" s="428"/>
    </row>
    <row r="10" spans="1:8" x14ac:dyDescent="0.25">
      <c r="A10" s="26" t="s">
        <v>29</v>
      </c>
      <c r="B10" s="27"/>
      <c r="C10" s="27"/>
      <c r="D10" s="27"/>
      <c r="E10" s="27"/>
      <c r="F10" s="28"/>
      <c r="G10" s="469" t="s">
        <v>52</v>
      </c>
      <c r="H10" s="470"/>
    </row>
    <row r="11" spans="1:8" ht="12.75" customHeight="1" x14ac:dyDescent="0.25">
      <c r="A11" s="456" t="e">
        <f>PLANILHA!#REF!</f>
        <v>#REF!</v>
      </c>
      <c r="B11" s="457"/>
      <c r="C11" s="457"/>
      <c r="D11" s="457"/>
      <c r="E11" s="457"/>
      <c r="F11" s="458"/>
      <c r="G11" s="465">
        <f>CAPA!C8</f>
        <v>41671</v>
      </c>
      <c r="H11" s="466"/>
    </row>
    <row r="12" spans="1:8" ht="12.75" customHeight="1" x14ac:dyDescent="0.25">
      <c r="A12" s="459"/>
      <c r="B12" s="460"/>
      <c r="C12" s="460"/>
      <c r="D12" s="460"/>
      <c r="E12" s="460"/>
      <c r="F12" s="461"/>
      <c r="G12" s="169"/>
      <c r="H12" s="170"/>
    </row>
    <row r="13" spans="1:8" ht="12.75" hidden="1" customHeight="1" x14ac:dyDescent="0.25">
      <c r="A13" s="459"/>
      <c r="B13" s="460"/>
      <c r="C13" s="460"/>
      <c r="D13" s="460"/>
      <c r="E13" s="460"/>
      <c r="F13" s="461"/>
      <c r="G13" s="248"/>
      <c r="H13" s="248"/>
    </row>
    <row r="14" spans="1:8" hidden="1" x14ac:dyDescent="0.25">
      <c r="A14" s="462"/>
      <c r="B14" s="463"/>
      <c r="C14" s="463"/>
      <c r="D14" s="463"/>
      <c r="E14" s="463"/>
      <c r="F14" s="464"/>
      <c r="G14" s="176"/>
      <c r="H14" s="176"/>
    </row>
    <row r="15" spans="1:8" x14ac:dyDescent="0.25">
      <c r="A15" s="467" t="s">
        <v>53</v>
      </c>
      <c r="B15" s="467"/>
      <c r="C15" s="467"/>
      <c r="D15" s="467"/>
      <c r="E15" s="467"/>
      <c r="F15" s="467"/>
      <c r="G15" s="468"/>
      <c r="H15" s="468"/>
    </row>
    <row r="16" spans="1:8" x14ac:dyDescent="0.25">
      <c r="A16" s="467" t="s">
        <v>54</v>
      </c>
      <c r="B16" s="467"/>
      <c r="C16" s="467"/>
      <c r="D16" s="467"/>
      <c r="E16" s="467"/>
      <c r="F16" s="467"/>
      <c r="G16" s="468" t="s">
        <v>55</v>
      </c>
      <c r="H16" s="468"/>
    </row>
    <row r="17" spans="1:11" x14ac:dyDescent="0.25">
      <c r="A17" s="478" t="s">
        <v>56</v>
      </c>
      <c r="B17" s="479"/>
      <c r="C17" s="479"/>
      <c r="D17" s="479"/>
      <c r="E17" s="479"/>
      <c r="F17" s="479"/>
      <c r="G17" s="479"/>
      <c r="H17" s="480"/>
    </row>
    <row r="18" spans="1:11" ht="45" customHeight="1" thickBot="1" x14ac:dyDescent="0.3">
      <c r="A18" s="29" t="s">
        <v>57</v>
      </c>
      <c r="B18" s="481" t="s">
        <v>58</v>
      </c>
      <c r="C18" s="482"/>
      <c r="D18" s="482"/>
      <c r="E18" s="482"/>
      <c r="F18" s="482"/>
      <c r="G18" s="483"/>
      <c r="H18" s="135" t="s">
        <v>59</v>
      </c>
      <c r="K18" s="134"/>
    </row>
    <row r="19" spans="1:11" ht="15" customHeight="1" x14ac:dyDescent="0.25">
      <c r="A19" s="484" t="s">
        <v>60</v>
      </c>
      <c r="B19" s="427" t="s">
        <v>61</v>
      </c>
      <c r="C19" s="427" t="s">
        <v>62</v>
      </c>
      <c r="D19" s="427" t="s">
        <v>63</v>
      </c>
      <c r="E19" s="427"/>
      <c r="F19" s="427" t="s">
        <v>64</v>
      </c>
      <c r="G19" s="427"/>
      <c r="H19" s="429" t="s">
        <v>65</v>
      </c>
    </row>
    <row r="20" spans="1:11" x14ac:dyDescent="0.25">
      <c r="A20" s="485"/>
      <c r="B20" s="428"/>
      <c r="C20" s="428"/>
      <c r="D20" s="249" t="s">
        <v>66</v>
      </c>
      <c r="E20" s="249" t="s">
        <v>67</v>
      </c>
      <c r="F20" s="249" t="s">
        <v>66</v>
      </c>
      <c r="G20" s="249" t="s">
        <v>67</v>
      </c>
      <c r="H20" s="430"/>
    </row>
    <row r="21" spans="1:11" x14ac:dyDescent="0.25">
      <c r="A21" s="30"/>
      <c r="B21" s="31"/>
      <c r="C21" s="146"/>
      <c r="D21" s="142"/>
      <c r="E21" s="32"/>
      <c r="F21" s="142"/>
      <c r="G21" s="142"/>
      <c r="H21" s="141"/>
    </row>
    <row r="22" spans="1:11" ht="11.25" customHeight="1" x14ac:dyDescent="0.25">
      <c r="A22" s="475" t="s">
        <v>68</v>
      </c>
      <c r="B22" s="145"/>
      <c r="C22" s="144"/>
      <c r="D22" s="144"/>
      <c r="E22" s="144"/>
      <c r="F22" s="144"/>
      <c r="G22" s="145"/>
      <c r="H22" s="13"/>
    </row>
    <row r="23" spans="1:11" ht="11.25" customHeight="1" x14ac:dyDescent="0.25">
      <c r="A23" s="475"/>
      <c r="B23" s="35"/>
      <c r="C23" s="35"/>
      <c r="D23" s="143"/>
      <c r="E23" s="36"/>
      <c r="F23" s="143"/>
      <c r="G23" s="143"/>
      <c r="H23" s="139"/>
    </row>
    <row r="24" spans="1:11" ht="11.25" customHeight="1" x14ac:dyDescent="0.25">
      <c r="A24" s="475"/>
      <c r="B24" s="35" t="s">
        <v>69</v>
      </c>
      <c r="C24" s="175">
        <v>1</v>
      </c>
      <c r="D24" s="36">
        <v>177.56</v>
      </c>
      <c r="E24" s="36"/>
      <c r="F24" s="36"/>
      <c r="G24" s="36"/>
      <c r="H24" s="40">
        <f>C24*D24</f>
        <v>177.56</v>
      </c>
    </row>
    <row r="25" spans="1:11" ht="11.25" customHeight="1" x14ac:dyDescent="0.25">
      <c r="A25" s="34"/>
      <c r="B25" s="35"/>
      <c r="C25" s="35"/>
      <c r="D25" s="36"/>
      <c r="E25" s="36"/>
      <c r="F25" s="36"/>
      <c r="G25" s="36"/>
      <c r="H25" s="139"/>
    </row>
    <row r="26" spans="1:11" ht="11.25" customHeight="1" x14ac:dyDescent="0.25">
      <c r="A26" s="474" t="s">
        <v>70</v>
      </c>
      <c r="B26" s="35"/>
      <c r="C26" s="35"/>
      <c r="D26" s="36"/>
      <c r="E26" s="36"/>
      <c r="F26" s="36"/>
      <c r="G26" s="36"/>
      <c r="H26" s="139"/>
    </row>
    <row r="27" spans="1:11" ht="11.25" customHeight="1" x14ac:dyDescent="0.25">
      <c r="A27" s="474"/>
      <c r="B27" s="35"/>
      <c r="C27" s="35"/>
      <c r="D27" s="36"/>
      <c r="E27" s="36"/>
      <c r="F27" s="36"/>
      <c r="G27" s="36"/>
      <c r="H27" s="139"/>
    </row>
    <row r="28" spans="1:11" ht="11.25" customHeight="1" x14ac:dyDescent="0.25">
      <c r="A28" s="474"/>
      <c r="B28" s="35"/>
      <c r="C28" s="35"/>
      <c r="D28" s="36"/>
      <c r="E28" s="36"/>
      <c r="F28" s="36"/>
      <c r="G28" s="36"/>
      <c r="H28" s="139"/>
    </row>
    <row r="29" spans="1:11" ht="12.75" customHeight="1" x14ac:dyDescent="0.25">
      <c r="A29" s="474"/>
      <c r="B29" s="35" t="s">
        <v>69</v>
      </c>
      <c r="C29" s="35">
        <v>1</v>
      </c>
      <c r="D29" s="36">
        <v>287.98</v>
      </c>
      <c r="E29" s="36"/>
      <c r="F29" s="36"/>
      <c r="G29" s="36"/>
      <c r="H29" s="40">
        <f>C29*D29</f>
        <v>287.98</v>
      </c>
    </row>
    <row r="30" spans="1:11" ht="14.25" customHeight="1" thickBot="1" x14ac:dyDescent="0.3">
      <c r="A30" s="41"/>
      <c r="B30" s="42"/>
      <c r="C30" s="42"/>
      <c r="D30" s="43"/>
      <c r="E30" s="43"/>
      <c r="F30" s="43"/>
      <c r="G30" s="43"/>
      <c r="H30" s="44"/>
    </row>
    <row r="31" spans="1:11" ht="15.75" thickBot="1" x14ac:dyDescent="0.3">
      <c r="A31" s="41"/>
      <c r="B31" s="45"/>
      <c r="C31" s="45"/>
      <c r="D31" s="45"/>
      <c r="E31" s="45"/>
      <c r="F31" s="45"/>
      <c r="G31" s="46" t="s">
        <v>71</v>
      </c>
      <c r="H31" s="47">
        <f>SUM(H21:H30)</f>
        <v>465.54</v>
      </c>
    </row>
    <row r="32" spans="1:11" x14ac:dyDescent="0.25">
      <c r="A32" s="431" t="s">
        <v>72</v>
      </c>
      <c r="B32" s="432"/>
      <c r="C32" s="433"/>
      <c r="D32" s="443" t="s">
        <v>73</v>
      </c>
      <c r="E32" s="443" t="s">
        <v>74</v>
      </c>
      <c r="F32" s="476" t="s">
        <v>75</v>
      </c>
      <c r="G32" s="445" t="s">
        <v>76</v>
      </c>
      <c r="H32" s="429" t="s">
        <v>65</v>
      </c>
    </row>
    <row r="33" spans="1:8" ht="12.75" customHeight="1" x14ac:dyDescent="0.25">
      <c r="A33" s="434"/>
      <c r="B33" s="435"/>
      <c r="C33" s="436"/>
      <c r="D33" s="444"/>
      <c r="E33" s="444" t="s">
        <v>66</v>
      </c>
      <c r="F33" s="477" t="s">
        <v>67</v>
      </c>
      <c r="G33" s="446"/>
      <c r="H33" s="430"/>
    </row>
    <row r="34" spans="1:8" x14ac:dyDescent="0.25">
      <c r="A34" s="440" t="s">
        <v>77</v>
      </c>
      <c r="B34" s="441"/>
      <c r="C34" s="442"/>
      <c r="D34" s="31">
        <v>2708</v>
      </c>
      <c r="E34" s="31" t="s">
        <v>78</v>
      </c>
      <c r="F34" s="31">
        <v>2</v>
      </c>
      <c r="G34" s="31">
        <v>75.260000000000005</v>
      </c>
      <c r="H34" s="52">
        <f>F34*G34</f>
        <v>150.52000000000001</v>
      </c>
    </row>
    <row r="35" spans="1:8" x14ac:dyDescent="0.25">
      <c r="A35" s="437" t="s">
        <v>79</v>
      </c>
      <c r="B35" s="438"/>
      <c r="C35" s="439"/>
      <c r="D35" s="35">
        <v>4083</v>
      </c>
      <c r="E35" s="35" t="s">
        <v>78</v>
      </c>
      <c r="F35" s="35">
        <v>4</v>
      </c>
      <c r="G35" s="35">
        <v>7.35</v>
      </c>
      <c r="H35" s="139">
        <f>F35*G35</f>
        <v>29.4</v>
      </c>
    </row>
    <row r="36" spans="1:8" x14ac:dyDescent="0.25">
      <c r="A36" s="437" t="s">
        <v>80</v>
      </c>
      <c r="B36" s="438"/>
      <c r="C36" s="439"/>
      <c r="D36" s="35">
        <v>2436</v>
      </c>
      <c r="E36" s="35" t="s">
        <v>78</v>
      </c>
      <c r="F36" s="35">
        <v>2</v>
      </c>
      <c r="G36" s="35">
        <v>10.81</v>
      </c>
      <c r="H36" s="139">
        <f>F36*G36</f>
        <v>21.62</v>
      </c>
    </row>
    <row r="37" spans="1:8" x14ac:dyDescent="0.25">
      <c r="A37" s="437" t="s">
        <v>81</v>
      </c>
      <c r="B37" s="438"/>
      <c r="C37" s="439"/>
      <c r="D37" s="35">
        <v>4095</v>
      </c>
      <c r="E37" s="35" t="s">
        <v>78</v>
      </c>
      <c r="F37" s="35">
        <v>4</v>
      </c>
      <c r="G37" s="35">
        <v>4.8899999999999997</v>
      </c>
      <c r="H37" s="139">
        <f>F37*G37</f>
        <v>19.559999999999999</v>
      </c>
    </row>
    <row r="38" spans="1:8" x14ac:dyDescent="0.25">
      <c r="A38" s="437"/>
      <c r="B38" s="438"/>
      <c r="C38" s="439"/>
      <c r="D38" s="39"/>
      <c r="E38" s="35"/>
      <c r="F38" s="35"/>
      <c r="G38" s="35"/>
      <c r="H38" s="139"/>
    </row>
    <row r="39" spans="1:8" x14ac:dyDescent="0.25">
      <c r="A39" s="437"/>
      <c r="B39" s="438"/>
      <c r="C39" s="439"/>
      <c r="D39" s="39"/>
      <c r="E39" s="35"/>
      <c r="F39" s="35"/>
      <c r="G39" s="35"/>
      <c r="H39" s="139"/>
    </row>
    <row r="40" spans="1:8" x14ac:dyDescent="0.25">
      <c r="A40" s="437"/>
      <c r="B40" s="438"/>
      <c r="C40" s="439"/>
      <c r="D40" s="39"/>
      <c r="E40" s="35"/>
      <c r="F40" s="35"/>
      <c r="G40" s="35"/>
      <c r="H40" s="139"/>
    </row>
    <row r="41" spans="1:8" ht="15.75" thickBot="1" x14ac:dyDescent="0.3">
      <c r="A41" s="53"/>
      <c r="B41" s="54"/>
      <c r="C41" s="55"/>
      <c r="D41" s="56"/>
      <c r="E41" s="42"/>
      <c r="F41" s="42"/>
      <c r="G41" s="42"/>
      <c r="H41" s="57"/>
    </row>
    <row r="42" spans="1:8" x14ac:dyDescent="0.25">
      <c r="A42" s="58"/>
      <c r="B42" s="49"/>
      <c r="C42" s="49"/>
      <c r="D42" s="59"/>
      <c r="E42" s="60"/>
      <c r="F42" s="60"/>
      <c r="G42" s="61" t="s">
        <v>82</v>
      </c>
      <c r="H42" s="62">
        <f>SUM(H34:H41)</f>
        <v>221.10000000000002</v>
      </c>
    </row>
    <row r="43" spans="1:8" ht="15.75" thickBot="1" x14ac:dyDescent="0.3">
      <c r="A43" s="63" t="s">
        <v>83</v>
      </c>
      <c r="B43" s="64"/>
      <c r="C43" s="64"/>
      <c r="D43" s="65">
        <f>Enc_Sociais!C43</f>
        <v>1.1066036000000001</v>
      </c>
      <c r="E43" s="66"/>
      <c r="F43" s="66"/>
      <c r="G43" s="66"/>
      <c r="H43" s="140">
        <f>ROUND(H42*D43,2)</f>
        <v>244.67</v>
      </c>
    </row>
    <row r="44" spans="1:8" ht="15.75" thickBot="1" x14ac:dyDescent="0.3">
      <c r="A44" s="67"/>
      <c r="B44" s="45"/>
      <c r="C44" s="45"/>
      <c r="D44" s="68"/>
      <c r="E44" s="61" t="s">
        <v>84</v>
      </c>
      <c r="F44" s="45"/>
      <c r="G44" s="61"/>
      <c r="H44" s="71">
        <f>+H42+H43</f>
        <v>465.77</v>
      </c>
    </row>
    <row r="45" spans="1:8" x14ac:dyDescent="0.25">
      <c r="A45" s="431" t="s">
        <v>85</v>
      </c>
      <c r="B45" s="432"/>
      <c r="C45" s="433"/>
      <c r="D45" s="443"/>
      <c r="E45" s="443" t="s">
        <v>74</v>
      </c>
      <c r="F45" s="445" t="s">
        <v>75</v>
      </c>
      <c r="G45" s="445" t="s">
        <v>86</v>
      </c>
      <c r="H45" s="429" t="s">
        <v>87</v>
      </c>
    </row>
    <row r="46" spans="1:8" ht="12.75" customHeight="1" x14ac:dyDescent="0.25">
      <c r="A46" s="434"/>
      <c r="B46" s="435"/>
      <c r="C46" s="436"/>
      <c r="D46" s="444"/>
      <c r="E46" s="444" t="s">
        <v>66</v>
      </c>
      <c r="F46" s="446" t="s">
        <v>67</v>
      </c>
      <c r="G46" s="446"/>
      <c r="H46" s="430"/>
    </row>
    <row r="47" spans="1:8" x14ac:dyDescent="0.25">
      <c r="A47" s="48"/>
      <c r="B47" s="49"/>
      <c r="C47" s="50"/>
      <c r="D47" s="51"/>
      <c r="E47" s="31"/>
      <c r="F47" s="32"/>
      <c r="G47" s="32"/>
      <c r="H47" s="69"/>
    </row>
    <row r="48" spans="1:8" ht="15.75" thickBot="1" x14ac:dyDescent="0.3">
      <c r="A48" s="471"/>
      <c r="B48" s="472"/>
      <c r="C48" s="473"/>
      <c r="D48" s="56" t="s">
        <v>88</v>
      </c>
      <c r="E48" s="42"/>
      <c r="F48" s="43"/>
      <c r="G48" s="43"/>
      <c r="H48" s="44"/>
    </row>
    <row r="49" spans="1:8" ht="15.75" thickBot="1" x14ac:dyDescent="0.3">
      <c r="A49" s="70"/>
      <c r="B49" s="45"/>
      <c r="C49" s="45"/>
      <c r="D49" s="45"/>
      <c r="E49" s="45"/>
      <c r="F49" s="45"/>
      <c r="G49" s="61" t="s">
        <v>89</v>
      </c>
      <c r="H49" s="71">
        <f>SUM(H47:H48)</f>
        <v>0</v>
      </c>
    </row>
    <row r="50" spans="1:8" x14ac:dyDescent="0.25">
      <c r="A50" s="431" t="s">
        <v>90</v>
      </c>
      <c r="B50" s="432"/>
      <c r="C50" s="433"/>
      <c r="D50" s="443" t="s">
        <v>91</v>
      </c>
      <c r="E50" s="443" t="s">
        <v>92</v>
      </c>
      <c r="F50" s="443" t="s">
        <v>34</v>
      </c>
      <c r="G50" s="445" t="s">
        <v>86</v>
      </c>
      <c r="H50" s="429" t="s">
        <v>87</v>
      </c>
    </row>
    <row r="51" spans="1:8" ht="15" customHeight="1" x14ac:dyDescent="0.25">
      <c r="A51" s="434"/>
      <c r="B51" s="435"/>
      <c r="C51" s="436"/>
      <c r="D51" s="444"/>
      <c r="E51" s="444" t="s">
        <v>66</v>
      </c>
      <c r="F51" s="444" t="s">
        <v>67</v>
      </c>
      <c r="G51" s="446"/>
      <c r="H51" s="430"/>
    </row>
    <row r="52" spans="1:8" x14ac:dyDescent="0.25">
      <c r="A52" s="48"/>
      <c r="B52" s="49"/>
      <c r="C52" s="50"/>
      <c r="D52" s="51"/>
      <c r="E52" s="31"/>
      <c r="F52" s="31"/>
      <c r="G52" s="31"/>
      <c r="H52" s="72"/>
    </row>
    <row r="53" spans="1:8" x14ac:dyDescent="0.25">
      <c r="A53" s="450" t="s">
        <v>93</v>
      </c>
      <c r="B53" s="451"/>
      <c r="C53" s="452"/>
      <c r="D53" s="73">
        <v>30</v>
      </c>
      <c r="E53" s="73" t="s">
        <v>94</v>
      </c>
      <c r="F53" s="73">
        <f>30*10</f>
        <v>300</v>
      </c>
      <c r="G53" s="74">
        <v>0.57999999999999996</v>
      </c>
      <c r="H53" s="75">
        <f>F53*G53</f>
        <v>174</v>
      </c>
    </row>
    <row r="54" spans="1:8" x14ac:dyDescent="0.25">
      <c r="A54" s="76" t="s">
        <v>95</v>
      </c>
      <c r="B54" s="49"/>
      <c r="C54" s="50"/>
      <c r="D54" s="39"/>
      <c r="E54" s="35"/>
      <c r="F54" s="35"/>
      <c r="G54" s="35"/>
      <c r="H54" s="77"/>
    </row>
    <row r="55" spans="1:8" ht="12.75" customHeight="1" thickBot="1" x14ac:dyDescent="0.3">
      <c r="A55" s="53"/>
      <c r="B55" s="54"/>
      <c r="C55" s="55"/>
      <c r="D55" s="56" t="s">
        <v>88</v>
      </c>
      <c r="E55" s="42"/>
      <c r="F55" s="42"/>
      <c r="G55" s="42"/>
      <c r="H55" s="78"/>
    </row>
    <row r="56" spans="1:8" ht="15.75" thickBot="1" x14ac:dyDescent="0.3">
      <c r="A56" s="45"/>
      <c r="B56" s="45"/>
      <c r="C56" s="45"/>
      <c r="D56" s="45"/>
      <c r="E56" s="45"/>
      <c r="F56" s="45"/>
      <c r="G56" s="93" t="s">
        <v>96</v>
      </c>
      <c r="H56" s="94">
        <f>SUM(H52:H55)</f>
        <v>174</v>
      </c>
    </row>
    <row r="57" spans="1:8" x14ac:dyDescent="0.25">
      <c r="A57" s="79" t="s">
        <v>97</v>
      </c>
      <c r="B57" s="80"/>
      <c r="C57" s="80"/>
      <c r="D57" s="81"/>
      <c r="E57" s="82"/>
      <c r="F57" s="82"/>
      <c r="G57" s="83" t="s">
        <v>98</v>
      </c>
      <c r="H57" s="84">
        <f>+H31+H44+H49+H56</f>
        <v>1105.31</v>
      </c>
    </row>
    <row r="58" spans="1:8" x14ac:dyDescent="0.25">
      <c r="A58" s="85" t="s">
        <v>99</v>
      </c>
      <c r="B58" s="86"/>
      <c r="C58" s="86"/>
      <c r="D58" s="87">
        <v>0.26229999999999998</v>
      </c>
      <c r="E58" s="88"/>
      <c r="F58" s="88"/>
      <c r="G58" s="89" t="s">
        <v>98</v>
      </c>
      <c r="H58" s="90">
        <f>ROUND(H57*D58,2)</f>
        <v>289.92</v>
      </c>
    </row>
    <row r="59" spans="1:8" x14ac:dyDescent="0.25">
      <c r="A59" s="85" t="s">
        <v>100</v>
      </c>
      <c r="B59" s="86"/>
      <c r="C59" s="86"/>
      <c r="D59" s="91"/>
      <c r="E59" s="88"/>
      <c r="F59" s="88"/>
      <c r="G59" s="89" t="s">
        <v>98</v>
      </c>
      <c r="H59" s="92">
        <f>+H57+H58</f>
        <v>1395.23</v>
      </c>
    </row>
    <row r="60" spans="1:8" ht="15.75" thickBot="1" x14ac:dyDescent="0.3">
      <c r="A60" s="453" t="s">
        <v>101</v>
      </c>
      <c r="B60" s="454"/>
      <c r="C60" s="454"/>
      <c r="D60" s="454"/>
      <c r="E60" s="454"/>
      <c r="F60" s="454"/>
      <c r="G60" s="454"/>
      <c r="H60" s="455"/>
    </row>
    <row r="61" spans="1:8" ht="33.75" customHeight="1" x14ac:dyDescent="0.25">
      <c r="A61" s="447" t="s">
        <v>102</v>
      </c>
      <c r="B61" s="448"/>
      <c r="C61" s="448"/>
      <c r="D61" s="448"/>
      <c r="E61" s="448"/>
      <c r="F61" s="448"/>
      <c r="G61" s="448"/>
      <c r="H61" s="449"/>
    </row>
    <row r="62" spans="1:8" ht="15" customHeight="1" x14ac:dyDescent="0.25"/>
  </sheetData>
  <mergeCells count="47">
    <mergeCell ref="A48:C48"/>
    <mergeCell ref="A26:A29"/>
    <mergeCell ref="A22:A24"/>
    <mergeCell ref="G45:G46"/>
    <mergeCell ref="G16:H16"/>
    <mergeCell ref="A16:F16"/>
    <mergeCell ref="A32:C33"/>
    <mergeCell ref="D32:D33"/>
    <mergeCell ref="E32:E33"/>
    <mergeCell ref="F32:F33"/>
    <mergeCell ref="A17:H17"/>
    <mergeCell ref="B18:G18"/>
    <mergeCell ref="A19:A20"/>
    <mergeCell ref="B19:B20"/>
    <mergeCell ref="H32:H33"/>
    <mergeCell ref="G32:G33"/>
    <mergeCell ref="A9:H9"/>
    <mergeCell ref="A11:F14"/>
    <mergeCell ref="G11:H11"/>
    <mergeCell ref="A15:F15"/>
    <mergeCell ref="G15:H15"/>
    <mergeCell ref="G10:H10"/>
    <mergeCell ref="A61:H61"/>
    <mergeCell ref="G50:G51"/>
    <mergeCell ref="H50:H51"/>
    <mergeCell ref="A53:C53"/>
    <mergeCell ref="A60:H60"/>
    <mergeCell ref="A50:C51"/>
    <mergeCell ref="D50:D51"/>
    <mergeCell ref="E50:E51"/>
    <mergeCell ref="F50:F51"/>
    <mergeCell ref="C19:C20"/>
    <mergeCell ref="D19:E19"/>
    <mergeCell ref="F19:G19"/>
    <mergeCell ref="H19:H20"/>
    <mergeCell ref="A45:C46"/>
    <mergeCell ref="H45:H46"/>
    <mergeCell ref="A38:C38"/>
    <mergeCell ref="A39:C39"/>
    <mergeCell ref="A40:C40"/>
    <mergeCell ref="A34:C34"/>
    <mergeCell ref="A37:C37"/>
    <mergeCell ref="D45:D46"/>
    <mergeCell ref="E45:E46"/>
    <mergeCell ref="F45:F46"/>
    <mergeCell ref="A35:C35"/>
    <mergeCell ref="A36:C36"/>
  </mergeCells>
  <printOptions horizontalCentered="1"/>
  <pageMargins left="0" right="0" top="0" bottom="0" header="0.31496062992125984" footer="0.31496062992125984"/>
  <pageSetup paperSize="9" scale="94"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9:K61"/>
  <sheetViews>
    <sheetView showGridLines="0" topLeftCell="A15" workbookViewId="0">
      <selection activeCell="A22" sqref="A22: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0.7109375" customWidth="1"/>
    <col min="7" max="7" width="11.140625" customWidth="1"/>
    <col min="8" max="8" width="12.28515625" customWidth="1"/>
  </cols>
  <sheetData>
    <row r="9" spans="1:8" x14ac:dyDescent="0.25">
      <c r="A9" s="428" t="s">
        <v>51</v>
      </c>
      <c r="B9" s="428"/>
      <c r="C9" s="428"/>
      <c r="D9" s="428"/>
      <c r="E9" s="428"/>
      <c r="F9" s="428"/>
      <c r="G9" s="428"/>
      <c r="H9" s="428"/>
    </row>
    <row r="10" spans="1:8" x14ac:dyDescent="0.25">
      <c r="A10" s="26" t="s">
        <v>29</v>
      </c>
      <c r="B10" s="27"/>
      <c r="C10" s="27"/>
      <c r="D10" s="27"/>
      <c r="E10" s="27"/>
      <c r="F10" s="28"/>
      <c r="G10" s="469" t="s">
        <v>52</v>
      </c>
      <c r="H10" s="470"/>
    </row>
    <row r="11" spans="1:8" ht="12.75" customHeight="1" x14ac:dyDescent="0.25">
      <c r="A11" s="456" t="s">
        <v>103</v>
      </c>
      <c r="B11" s="457"/>
      <c r="C11" s="457"/>
      <c r="D11" s="457"/>
      <c r="E11" s="457"/>
      <c r="F11" s="458"/>
      <c r="G11" s="465">
        <f>'I-1'!G11:H11</f>
        <v>41671</v>
      </c>
      <c r="H11" s="466"/>
    </row>
    <row r="12" spans="1:8" ht="12.75" customHeight="1" x14ac:dyDescent="0.25">
      <c r="A12" s="459"/>
      <c r="B12" s="460"/>
      <c r="C12" s="460"/>
      <c r="D12" s="460"/>
      <c r="E12" s="460"/>
      <c r="F12" s="461"/>
      <c r="G12" s="169"/>
      <c r="H12" s="170"/>
    </row>
    <row r="13" spans="1:8" ht="12.75" hidden="1" customHeight="1" x14ac:dyDescent="0.25">
      <c r="A13" s="459"/>
      <c r="B13" s="460"/>
      <c r="C13" s="460"/>
      <c r="D13" s="460"/>
      <c r="E13" s="460"/>
      <c r="F13" s="461"/>
      <c r="G13" s="248"/>
      <c r="H13" s="248"/>
    </row>
    <row r="14" spans="1:8" hidden="1" x14ac:dyDescent="0.25">
      <c r="A14" s="462"/>
      <c r="B14" s="463"/>
      <c r="C14" s="463"/>
      <c r="D14" s="463"/>
      <c r="E14" s="463"/>
      <c r="F14" s="464"/>
      <c r="G14" s="248"/>
      <c r="H14" s="248"/>
    </row>
    <row r="15" spans="1:8" x14ac:dyDescent="0.25">
      <c r="A15" s="467" t="s">
        <v>53</v>
      </c>
      <c r="B15" s="467"/>
      <c r="C15" s="467"/>
      <c r="D15" s="467"/>
      <c r="E15" s="467"/>
      <c r="F15" s="467"/>
      <c r="G15" s="468"/>
      <c r="H15" s="468"/>
    </row>
    <row r="16" spans="1:8" x14ac:dyDescent="0.25">
      <c r="A16" s="467" t="s">
        <v>54</v>
      </c>
      <c r="B16" s="467"/>
      <c r="C16" s="467"/>
      <c r="D16" s="467"/>
      <c r="E16" s="467"/>
      <c r="F16" s="467"/>
      <c r="G16" s="468" t="str">
        <f>'I-1'!G16:H16</f>
        <v>SINAPI - FEV 2014</v>
      </c>
      <c r="H16" s="468"/>
    </row>
    <row r="17" spans="1:11" x14ac:dyDescent="0.25">
      <c r="A17" s="478" t="s">
        <v>56</v>
      </c>
      <c r="B17" s="479"/>
      <c r="C17" s="479"/>
      <c r="D17" s="479"/>
      <c r="E17" s="479"/>
      <c r="F17" s="479"/>
      <c r="G17" s="479"/>
      <c r="H17" s="480"/>
    </row>
    <row r="18" spans="1:11" ht="45" customHeight="1" thickBot="1" x14ac:dyDescent="0.3">
      <c r="A18" s="29" t="s">
        <v>104</v>
      </c>
      <c r="B18" s="481" t="s">
        <v>105</v>
      </c>
      <c r="C18" s="482"/>
      <c r="D18" s="482"/>
      <c r="E18" s="482"/>
      <c r="F18" s="482"/>
      <c r="G18" s="483"/>
      <c r="H18" s="135" t="s">
        <v>59</v>
      </c>
      <c r="K18" s="134"/>
    </row>
    <row r="19" spans="1:11" x14ac:dyDescent="0.25">
      <c r="A19" s="484" t="s">
        <v>60</v>
      </c>
      <c r="B19" s="427" t="s">
        <v>61</v>
      </c>
      <c r="C19" s="427" t="s">
        <v>62</v>
      </c>
      <c r="D19" s="427" t="s">
        <v>63</v>
      </c>
      <c r="E19" s="427"/>
      <c r="F19" s="427" t="s">
        <v>64</v>
      </c>
      <c r="G19" s="427"/>
      <c r="H19" s="429" t="s">
        <v>65</v>
      </c>
    </row>
    <row r="20" spans="1:11" x14ac:dyDescent="0.25">
      <c r="A20" s="485"/>
      <c r="B20" s="428"/>
      <c r="C20" s="428"/>
      <c r="D20" s="249" t="s">
        <v>66</v>
      </c>
      <c r="E20" s="249" t="s">
        <v>67</v>
      </c>
      <c r="F20" s="249" t="s">
        <v>66</v>
      </c>
      <c r="G20" s="249" t="s">
        <v>67</v>
      </c>
      <c r="H20" s="430"/>
    </row>
    <row r="21" spans="1:11" x14ac:dyDescent="0.25">
      <c r="A21" s="30"/>
      <c r="B21" s="31"/>
      <c r="C21" s="31"/>
      <c r="D21" s="32"/>
      <c r="E21" s="32"/>
      <c r="F21" s="32"/>
      <c r="G21" s="32"/>
      <c r="H21" s="33"/>
    </row>
    <row r="22" spans="1:11" x14ac:dyDescent="0.25">
      <c r="A22" s="475" t="s">
        <v>68</v>
      </c>
      <c r="B22" s="145"/>
      <c r="C22" s="144"/>
      <c r="D22" s="144"/>
      <c r="E22" s="144"/>
      <c r="F22" s="144"/>
      <c r="G22" s="145"/>
      <c r="H22" s="13"/>
    </row>
    <row r="23" spans="1:11" x14ac:dyDescent="0.25">
      <c r="A23" s="475"/>
      <c r="B23" s="35"/>
      <c r="C23" s="35"/>
      <c r="D23" s="143"/>
      <c r="E23" s="36"/>
      <c r="F23" s="143"/>
      <c r="G23" s="143"/>
      <c r="H23" s="139"/>
    </row>
    <row r="24" spans="1:11" x14ac:dyDescent="0.25">
      <c r="A24" s="475"/>
      <c r="B24" s="35" t="s">
        <v>69</v>
      </c>
      <c r="C24" s="35">
        <v>1</v>
      </c>
      <c r="D24" s="36">
        <v>177.56</v>
      </c>
      <c r="E24" s="36"/>
      <c r="F24" s="36"/>
      <c r="G24" s="36"/>
      <c r="H24" s="40">
        <f>C24*D24</f>
        <v>177.56</v>
      </c>
    </row>
    <row r="25" spans="1:11" x14ac:dyDescent="0.25">
      <c r="A25" s="474" t="s">
        <v>70</v>
      </c>
      <c r="B25" s="35"/>
      <c r="C25" s="35"/>
      <c r="D25" s="36"/>
      <c r="E25" s="36"/>
      <c r="F25" s="36"/>
      <c r="G25" s="36"/>
      <c r="H25" s="139"/>
    </row>
    <row r="26" spans="1:11" x14ac:dyDescent="0.25">
      <c r="A26" s="474"/>
      <c r="B26" s="35"/>
      <c r="C26" s="35"/>
      <c r="D26" s="36"/>
      <c r="E26" s="36"/>
      <c r="F26" s="36"/>
      <c r="G26" s="36"/>
      <c r="H26" s="139"/>
    </row>
    <row r="27" spans="1:11" x14ac:dyDescent="0.25">
      <c r="A27" s="474"/>
      <c r="B27" s="35"/>
      <c r="C27" s="35"/>
      <c r="D27" s="36"/>
      <c r="E27" s="36"/>
      <c r="F27" s="36"/>
      <c r="G27" s="36"/>
      <c r="H27" s="139"/>
    </row>
    <row r="28" spans="1:11" ht="12.75" customHeight="1" x14ac:dyDescent="0.25">
      <c r="A28" s="474"/>
      <c r="B28" s="35" t="s">
        <v>69</v>
      </c>
      <c r="C28" s="35">
        <v>1</v>
      </c>
      <c r="D28" s="36">
        <v>287.98</v>
      </c>
      <c r="E28" s="36"/>
      <c r="F28" s="36"/>
      <c r="G28" s="36"/>
      <c r="H28" s="40">
        <f>C28*D28</f>
        <v>287.98</v>
      </c>
    </row>
    <row r="29" spans="1:11" ht="12.75" customHeight="1" thickBot="1" x14ac:dyDescent="0.3">
      <c r="A29" s="41"/>
      <c r="B29" s="42"/>
      <c r="C29" s="42"/>
      <c r="D29" s="43"/>
      <c r="E29" s="43"/>
      <c r="F29" s="43"/>
      <c r="G29" s="43"/>
      <c r="H29" s="44"/>
    </row>
    <row r="30" spans="1:11" ht="13.5" customHeight="1" thickBot="1" x14ac:dyDescent="0.3">
      <c r="A30" s="41"/>
      <c r="B30" s="45"/>
      <c r="C30" s="45"/>
      <c r="D30" s="45"/>
      <c r="E30" s="45"/>
      <c r="F30" s="45"/>
      <c r="G30" s="46" t="s">
        <v>71</v>
      </c>
      <c r="H30" s="47">
        <f>SUM(H21:H29)</f>
        <v>465.54</v>
      </c>
    </row>
    <row r="31" spans="1:11" ht="12.75" customHeight="1" x14ac:dyDescent="0.25">
      <c r="A31" s="431" t="s">
        <v>72</v>
      </c>
      <c r="B31" s="432"/>
      <c r="C31" s="433"/>
      <c r="D31" s="443"/>
      <c r="E31" s="443" t="s">
        <v>74</v>
      </c>
      <c r="F31" s="445" t="s">
        <v>75</v>
      </c>
      <c r="G31" s="445" t="s">
        <v>76</v>
      </c>
      <c r="H31" s="489" t="s">
        <v>65</v>
      </c>
    </row>
    <row r="32" spans="1:11" x14ac:dyDescent="0.25">
      <c r="A32" s="434"/>
      <c r="B32" s="435"/>
      <c r="C32" s="436"/>
      <c r="D32" s="444"/>
      <c r="E32" s="444" t="s">
        <v>66</v>
      </c>
      <c r="F32" s="446" t="s">
        <v>67</v>
      </c>
      <c r="G32" s="446"/>
      <c r="H32" s="490"/>
    </row>
    <row r="33" spans="1:8" ht="15" customHeight="1" x14ac:dyDescent="0.25">
      <c r="A33" s="440" t="s">
        <v>77</v>
      </c>
      <c r="B33" s="441"/>
      <c r="C33" s="442"/>
      <c r="D33" s="31">
        <v>2708</v>
      </c>
      <c r="E33" s="31" t="s">
        <v>78</v>
      </c>
      <c r="F33" s="31">
        <v>2</v>
      </c>
      <c r="G33" s="31">
        <v>75.260000000000005</v>
      </c>
      <c r="H33" s="52">
        <f>F33*G33</f>
        <v>150.52000000000001</v>
      </c>
    </row>
    <row r="34" spans="1:8" x14ac:dyDescent="0.25">
      <c r="A34" s="437" t="s">
        <v>79</v>
      </c>
      <c r="B34" s="438"/>
      <c r="C34" s="439"/>
      <c r="D34" s="35">
        <v>4083</v>
      </c>
      <c r="E34" s="35" t="s">
        <v>78</v>
      </c>
      <c r="F34" s="35">
        <v>4</v>
      </c>
      <c r="G34" s="35">
        <v>7.35</v>
      </c>
      <c r="H34" s="139">
        <f>F34*G34</f>
        <v>29.4</v>
      </c>
    </row>
    <row r="35" spans="1:8" x14ac:dyDescent="0.25">
      <c r="A35" s="437" t="s">
        <v>80</v>
      </c>
      <c r="B35" s="438"/>
      <c r="C35" s="439"/>
      <c r="D35" s="35">
        <v>2436</v>
      </c>
      <c r="E35" s="35" t="s">
        <v>78</v>
      </c>
      <c r="F35" s="35">
        <v>2</v>
      </c>
      <c r="G35" s="35">
        <v>10.81</v>
      </c>
      <c r="H35" s="139">
        <f>F35*G35</f>
        <v>21.62</v>
      </c>
    </row>
    <row r="36" spans="1:8" x14ac:dyDescent="0.25">
      <c r="A36" s="437" t="s">
        <v>81</v>
      </c>
      <c r="B36" s="438"/>
      <c r="C36" s="439"/>
      <c r="D36" s="35">
        <v>4095</v>
      </c>
      <c r="E36" s="35" t="s">
        <v>78</v>
      </c>
      <c r="F36" s="35">
        <v>4</v>
      </c>
      <c r="G36" s="35">
        <v>4.8899999999999997</v>
      </c>
      <c r="H36" s="139">
        <f>F36*G36</f>
        <v>19.559999999999999</v>
      </c>
    </row>
    <row r="37" spans="1:8" x14ac:dyDescent="0.25">
      <c r="A37" s="450"/>
      <c r="B37" s="451"/>
      <c r="C37" s="452"/>
      <c r="D37" s="39"/>
      <c r="E37" s="35"/>
      <c r="F37" s="35"/>
      <c r="G37" s="35"/>
      <c r="H37" s="139"/>
    </row>
    <row r="38" spans="1:8" x14ac:dyDescent="0.25">
      <c r="A38" s="450"/>
      <c r="B38" s="451"/>
      <c r="C38" s="452"/>
      <c r="D38" s="39"/>
      <c r="E38" s="35"/>
      <c r="F38" s="35"/>
      <c r="G38" s="35"/>
      <c r="H38" s="139"/>
    </row>
    <row r="39" spans="1:8" x14ac:dyDescent="0.25">
      <c r="A39" s="450"/>
      <c r="B39" s="451"/>
      <c r="C39" s="452"/>
      <c r="D39" s="39"/>
      <c r="E39" s="35"/>
      <c r="F39" s="35"/>
      <c r="G39" s="35"/>
      <c r="H39" s="139"/>
    </row>
    <row r="40" spans="1:8" x14ac:dyDescent="0.25">
      <c r="A40" s="450"/>
      <c r="B40" s="451"/>
      <c r="C40" s="452"/>
      <c r="D40" s="39"/>
      <c r="E40" s="35"/>
      <c r="F40" s="35"/>
      <c r="G40" s="35"/>
      <c r="H40" s="139"/>
    </row>
    <row r="41" spans="1:8" ht="15.75" thickBot="1" x14ac:dyDescent="0.3">
      <c r="A41" s="471"/>
      <c r="B41" s="472"/>
      <c r="C41" s="473"/>
      <c r="D41" s="56"/>
      <c r="E41" s="42"/>
      <c r="F41" s="42"/>
      <c r="G41" s="42"/>
      <c r="H41" s="57"/>
    </row>
    <row r="42" spans="1:8" x14ac:dyDescent="0.25">
      <c r="A42" s="58"/>
      <c r="B42" s="49"/>
      <c r="C42" s="49"/>
      <c r="D42" s="59"/>
      <c r="E42" s="60"/>
      <c r="F42" s="60"/>
      <c r="G42" s="61" t="s">
        <v>82</v>
      </c>
      <c r="H42" s="62">
        <f>SUM(H33:H41)</f>
        <v>221.10000000000002</v>
      </c>
    </row>
    <row r="43" spans="1:8" ht="15.75" thickBot="1" x14ac:dyDescent="0.3">
      <c r="A43" s="63" t="s">
        <v>83</v>
      </c>
      <c r="B43" s="64"/>
      <c r="C43" s="64"/>
      <c r="D43" s="65">
        <f>Enc_Sociais!C43</f>
        <v>1.1066036000000001</v>
      </c>
      <c r="E43" s="66"/>
      <c r="F43" s="66"/>
      <c r="G43" s="66"/>
      <c r="H43" s="140">
        <f>ROUND(H42*D43,2)</f>
        <v>244.67</v>
      </c>
    </row>
    <row r="44" spans="1:8" ht="15.75" thickBot="1" x14ac:dyDescent="0.3">
      <c r="A44" s="67"/>
      <c r="B44" s="45"/>
      <c r="C44" s="45"/>
      <c r="D44" s="68"/>
      <c r="E44" s="61" t="s">
        <v>84</v>
      </c>
      <c r="F44" s="45"/>
      <c r="G44" s="61"/>
      <c r="H44" s="71">
        <f>+H42+H43</f>
        <v>465.77</v>
      </c>
    </row>
    <row r="45" spans="1:8" ht="12.75" customHeight="1" x14ac:dyDescent="0.25">
      <c r="A45" s="431" t="s">
        <v>85</v>
      </c>
      <c r="B45" s="432"/>
      <c r="C45" s="433"/>
      <c r="D45" s="443"/>
      <c r="E45" s="443" t="s">
        <v>74</v>
      </c>
      <c r="F45" s="445" t="s">
        <v>75</v>
      </c>
      <c r="G45" s="445" t="s">
        <v>86</v>
      </c>
      <c r="H45" s="429" t="s">
        <v>87</v>
      </c>
    </row>
    <row r="46" spans="1:8" x14ac:dyDescent="0.25">
      <c r="A46" s="434"/>
      <c r="B46" s="435"/>
      <c r="C46" s="436"/>
      <c r="D46" s="444"/>
      <c r="E46" s="444" t="s">
        <v>66</v>
      </c>
      <c r="F46" s="446" t="s">
        <v>67</v>
      </c>
      <c r="G46" s="446"/>
      <c r="H46" s="430"/>
    </row>
    <row r="47" spans="1:8" x14ac:dyDescent="0.25">
      <c r="A47" s="48"/>
      <c r="B47" s="49"/>
      <c r="C47" s="50"/>
      <c r="D47" s="51"/>
      <c r="E47" s="31"/>
      <c r="F47" s="32"/>
      <c r="G47" s="32"/>
      <c r="H47" s="69"/>
    </row>
    <row r="48" spans="1:8" ht="15.75" thickBot="1" x14ac:dyDescent="0.3">
      <c r="A48" s="471"/>
      <c r="B48" s="472"/>
      <c r="C48" s="473"/>
      <c r="D48" s="56" t="s">
        <v>88</v>
      </c>
      <c r="E48" s="42"/>
      <c r="F48" s="43"/>
      <c r="G48" s="43"/>
      <c r="H48" s="44"/>
    </row>
    <row r="49" spans="1:8" ht="15.75" thickBot="1" x14ac:dyDescent="0.3">
      <c r="A49" s="70"/>
      <c r="B49" s="45"/>
      <c r="C49" s="45"/>
      <c r="D49" s="45"/>
      <c r="E49" s="45"/>
      <c r="F49" s="45"/>
      <c r="G49" s="61" t="s">
        <v>89</v>
      </c>
      <c r="H49" s="71">
        <f>SUM(H47:H48)</f>
        <v>0</v>
      </c>
    </row>
    <row r="50" spans="1:8" ht="12.75" customHeight="1" x14ac:dyDescent="0.25">
      <c r="A50" s="431" t="s">
        <v>90</v>
      </c>
      <c r="B50" s="432"/>
      <c r="C50" s="433"/>
      <c r="D50" s="443" t="s">
        <v>91</v>
      </c>
      <c r="E50" s="443" t="s">
        <v>92</v>
      </c>
      <c r="F50" s="443" t="s">
        <v>34</v>
      </c>
      <c r="G50" s="445" t="s">
        <v>86</v>
      </c>
      <c r="H50" s="429" t="s">
        <v>87</v>
      </c>
    </row>
    <row r="51" spans="1:8" x14ac:dyDescent="0.25">
      <c r="A51" s="434"/>
      <c r="B51" s="435"/>
      <c r="C51" s="436"/>
      <c r="D51" s="444"/>
      <c r="E51" s="444" t="s">
        <v>66</v>
      </c>
      <c r="F51" s="444" t="s">
        <v>67</v>
      </c>
      <c r="G51" s="446"/>
      <c r="H51" s="430"/>
    </row>
    <row r="52" spans="1:8" x14ac:dyDescent="0.25">
      <c r="A52" s="48"/>
      <c r="B52" s="49"/>
      <c r="C52" s="50"/>
      <c r="D52" s="51"/>
      <c r="E52" s="31"/>
      <c r="F52" s="31"/>
      <c r="G52" s="31"/>
      <c r="H52" s="72"/>
    </row>
    <row r="53" spans="1:8" x14ac:dyDescent="0.25">
      <c r="A53" s="450" t="s">
        <v>93</v>
      </c>
      <c r="B53" s="451"/>
      <c r="C53" s="452"/>
      <c r="D53" s="73">
        <v>30</v>
      </c>
      <c r="E53" s="73" t="s">
        <v>94</v>
      </c>
      <c r="F53" s="73">
        <f>30*10</f>
        <v>300</v>
      </c>
      <c r="G53" s="74">
        <v>0.57999999999999996</v>
      </c>
      <c r="H53" s="75">
        <f>F53*G53</f>
        <v>174</v>
      </c>
    </row>
    <row r="54" spans="1:8" ht="12.75" customHeight="1" x14ac:dyDescent="0.25">
      <c r="A54" s="76" t="s">
        <v>95</v>
      </c>
      <c r="B54" s="49"/>
      <c r="C54" s="50"/>
      <c r="D54" s="39"/>
      <c r="E54" s="35"/>
      <c r="F54" s="35"/>
      <c r="G54" s="35"/>
      <c r="H54" s="77"/>
    </row>
    <row r="55" spans="1:8" ht="15.75" thickBot="1" x14ac:dyDescent="0.3">
      <c r="A55" s="53"/>
      <c r="B55" s="54"/>
      <c r="C55" s="55"/>
      <c r="D55" s="56" t="s">
        <v>88</v>
      </c>
      <c r="E55" s="42"/>
      <c r="F55" s="42"/>
      <c r="G55" s="42"/>
      <c r="H55" s="78"/>
    </row>
    <row r="56" spans="1:8" ht="15.75" thickBot="1" x14ac:dyDescent="0.3">
      <c r="A56" s="45"/>
      <c r="B56" s="45"/>
      <c r="C56" s="45"/>
      <c r="D56" s="45"/>
      <c r="E56" s="45"/>
      <c r="F56" s="45"/>
      <c r="G56" s="93" t="s">
        <v>96</v>
      </c>
      <c r="H56" s="94">
        <f>SUM(H52:H55)</f>
        <v>174</v>
      </c>
    </row>
    <row r="57" spans="1:8" x14ac:dyDescent="0.25">
      <c r="A57" s="79" t="s">
        <v>97</v>
      </c>
      <c r="B57" s="80"/>
      <c r="C57" s="80"/>
      <c r="D57" s="81"/>
      <c r="E57" s="82"/>
      <c r="F57" s="82"/>
      <c r="G57" s="83" t="s">
        <v>98</v>
      </c>
      <c r="H57" s="84">
        <f>+H30+H44+H49+H56</f>
        <v>1105.31</v>
      </c>
    </row>
    <row r="58" spans="1:8" x14ac:dyDescent="0.25">
      <c r="A58" s="85" t="s">
        <v>99</v>
      </c>
      <c r="B58" s="86"/>
      <c r="C58" s="86"/>
      <c r="D58" s="87">
        <v>0.26229999999999998</v>
      </c>
      <c r="E58" s="88"/>
      <c r="F58" s="88"/>
      <c r="G58" s="89" t="s">
        <v>98</v>
      </c>
      <c r="H58" s="90">
        <f>ROUND(H57*D58,2)</f>
        <v>289.92</v>
      </c>
    </row>
    <row r="59" spans="1:8" x14ac:dyDescent="0.25">
      <c r="A59" s="85" t="s">
        <v>100</v>
      </c>
      <c r="B59" s="86"/>
      <c r="C59" s="86"/>
      <c r="D59" s="91"/>
      <c r="E59" s="88"/>
      <c r="F59" s="88"/>
      <c r="G59" s="89" t="s">
        <v>98</v>
      </c>
      <c r="H59" s="92">
        <f>+H57+H58</f>
        <v>1395.23</v>
      </c>
    </row>
    <row r="60" spans="1:8" ht="15.75" thickBot="1" x14ac:dyDescent="0.3">
      <c r="A60" s="453" t="s">
        <v>101</v>
      </c>
      <c r="B60" s="454"/>
      <c r="C60" s="454"/>
      <c r="D60" s="454"/>
      <c r="E60" s="454"/>
      <c r="F60" s="454"/>
      <c r="G60" s="454"/>
      <c r="H60" s="455"/>
    </row>
    <row r="61" spans="1:8" ht="33" customHeight="1" x14ac:dyDescent="0.25">
      <c r="A61" s="486" t="s">
        <v>102</v>
      </c>
      <c r="B61" s="487"/>
      <c r="C61" s="487"/>
      <c r="D61" s="487"/>
      <c r="E61" s="487"/>
      <c r="F61" s="487"/>
      <c r="G61" s="487"/>
      <c r="H61" s="488"/>
    </row>
  </sheetData>
  <mergeCells count="49">
    <mergeCell ref="A48:C48"/>
    <mergeCell ref="A33:C33"/>
    <mergeCell ref="A34:C34"/>
    <mergeCell ref="A35:C35"/>
    <mergeCell ref="A36:C36"/>
    <mergeCell ref="A37:C37"/>
    <mergeCell ref="A38:C38"/>
    <mergeCell ref="A39:C39"/>
    <mergeCell ref="A16:F16"/>
    <mergeCell ref="G16:H16"/>
    <mergeCell ref="G10:H10"/>
    <mergeCell ref="A22:A24"/>
    <mergeCell ref="A25:A28"/>
    <mergeCell ref="A17:H17"/>
    <mergeCell ref="B18:G18"/>
    <mergeCell ref="A19:A20"/>
    <mergeCell ref="B19:B20"/>
    <mergeCell ref="C19:C20"/>
    <mergeCell ref="D19:E19"/>
    <mergeCell ref="F19:G19"/>
    <mergeCell ref="H19:H20"/>
    <mergeCell ref="A9:H9"/>
    <mergeCell ref="A11:F14"/>
    <mergeCell ref="G11:H11"/>
    <mergeCell ref="A15:F15"/>
    <mergeCell ref="G15:H15"/>
    <mergeCell ref="F45:F46"/>
    <mergeCell ref="G45:G46"/>
    <mergeCell ref="H45:H46"/>
    <mergeCell ref="H31:H32"/>
    <mergeCell ref="A45:C46"/>
    <mergeCell ref="D45:D46"/>
    <mergeCell ref="E45:E46"/>
    <mergeCell ref="D31:D32"/>
    <mergeCell ref="E31:E32"/>
    <mergeCell ref="A40:C40"/>
    <mergeCell ref="A41:C41"/>
    <mergeCell ref="F31:F32"/>
    <mergeCell ref="G31:G32"/>
    <mergeCell ref="A31:C32"/>
    <mergeCell ref="A61:H61"/>
    <mergeCell ref="A50:C51"/>
    <mergeCell ref="D50:D51"/>
    <mergeCell ref="E50:E51"/>
    <mergeCell ref="F50:F51"/>
    <mergeCell ref="G50:G51"/>
    <mergeCell ref="A53:C53"/>
    <mergeCell ref="A60:H60"/>
    <mergeCell ref="H50:H51"/>
  </mergeCells>
  <printOptions horizontalCentered="1"/>
  <pageMargins left="0" right="0" top="0" bottom="0" header="0.31496062992125984" footer="0.31496062992125984"/>
  <pageSetup paperSize="9" scale="92"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9:K53"/>
  <sheetViews>
    <sheetView showGridLines="0" topLeftCell="A13" workbookViewId="0">
      <selection activeCell="A22" sqref="A22: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3.28515625" customWidth="1"/>
    <col min="7" max="7" width="11.140625" customWidth="1"/>
    <col min="8" max="8" width="10"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97" t="str">
        <f>'I-1'!G10:H10</f>
        <v>Data Base</v>
      </c>
      <c r="H10" s="498"/>
    </row>
    <row r="11" spans="1:11" x14ac:dyDescent="0.25">
      <c r="A11" s="491" t="e">
        <f>PLANILHA!#REF!</f>
        <v>#REF!</v>
      </c>
      <c r="B11" s="492"/>
      <c r="C11" s="492"/>
      <c r="D11" s="492"/>
      <c r="E11" s="492"/>
      <c r="F11" s="493"/>
      <c r="G11" s="465">
        <f>'I-1'!G11:H11</f>
        <v>41671</v>
      </c>
      <c r="H11" s="466"/>
    </row>
    <row r="12" spans="1:11" x14ac:dyDescent="0.25">
      <c r="A12" s="494"/>
      <c r="B12" s="495"/>
      <c r="C12" s="495"/>
      <c r="D12" s="495"/>
      <c r="E12" s="495"/>
      <c r="F12" s="496"/>
      <c r="G12" s="169"/>
      <c r="H12" s="170"/>
    </row>
    <row r="13" spans="1:11" x14ac:dyDescent="0.25">
      <c r="A13" s="467" t="s">
        <v>53</v>
      </c>
      <c r="B13" s="467"/>
      <c r="C13" s="467"/>
      <c r="D13" s="467"/>
      <c r="E13" s="467"/>
      <c r="F13" s="467"/>
      <c r="G13" s="468"/>
      <c r="H13" s="468"/>
    </row>
    <row r="14" spans="1:11" x14ac:dyDescent="0.25">
      <c r="A14" s="467" t="s">
        <v>54</v>
      </c>
      <c r="B14" s="467"/>
      <c r="C14" s="467"/>
      <c r="D14" s="467"/>
      <c r="E14" s="467"/>
      <c r="F14" s="467"/>
      <c r="G14" s="468" t="str">
        <f>'I-1'!G16:H16</f>
        <v>SINAPI - FEV 2014</v>
      </c>
      <c r="H14" s="468"/>
    </row>
    <row r="15" spans="1:11" x14ac:dyDescent="0.25">
      <c r="A15" s="478" t="s">
        <v>56</v>
      </c>
      <c r="B15" s="479"/>
      <c r="C15" s="479"/>
      <c r="D15" s="479"/>
      <c r="E15" s="479"/>
      <c r="F15" s="479"/>
      <c r="G15" s="479"/>
      <c r="H15" s="480"/>
    </row>
    <row r="16" spans="1:11" ht="26.25" thickBot="1" x14ac:dyDescent="0.3">
      <c r="A16" s="29" t="s">
        <v>106</v>
      </c>
      <c r="B16" s="481" t="e">
        <f>PLANILHA!#REF!</f>
        <v>#REF!</v>
      </c>
      <c r="C16" s="482"/>
      <c r="D16" s="482"/>
      <c r="E16" s="482"/>
      <c r="F16" s="482"/>
      <c r="G16" s="483"/>
      <c r="H16" s="135" t="s">
        <v>107</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x14ac:dyDescent="0.25">
      <c r="A19" s="30"/>
      <c r="B19" s="31"/>
      <c r="C19" s="31"/>
      <c r="D19" s="32"/>
      <c r="E19" s="32"/>
      <c r="F19" s="32"/>
      <c r="G19" s="32"/>
      <c r="H19" s="33"/>
    </row>
    <row r="20" spans="1:8" x14ac:dyDescent="0.25">
      <c r="A20" s="34"/>
      <c r="B20" s="35"/>
      <c r="C20" s="35"/>
      <c r="D20" s="36"/>
      <c r="E20" s="36"/>
      <c r="F20" s="36"/>
      <c r="G20" s="36"/>
      <c r="H20" s="37"/>
    </row>
    <row r="21" spans="1:8" x14ac:dyDescent="0.25">
      <c r="A21" s="38"/>
      <c r="B21" s="39"/>
      <c r="C21" s="35"/>
      <c r="D21" s="36"/>
      <c r="E21" s="36"/>
      <c r="F21" s="36"/>
      <c r="G21" s="36"/>
      <c r="H21" s="40"/>
    </row>
    <row r="22" spans="1:8" ht="15.75" thickBot="1" x14ac:dyDescent="0.3">
      <c r="A22" s="41"/>
      <c r="B22" s="42"/>
      <c r="C22" s="42"/>
      <c r="D22" s="43"/>
      <c r="E22" s="43"/>
      <c r="F22" s="43"/>
      <c r="G22" s="43"/>
      <c r="H22" s="44"/>
    </row>
    <row r="23" spans="1:8" ht="15.75" thickBot="1" x14ac:dyDescent="0.3">
      <c r="A23" s="41"/>
      <c r="B23" s="45"/>
      <c r="C23" s="45"/>
      <c r="D23" s="45"/>
      <c r="E23" s="45"/>
      <c r="F23" s="45"/>
      <c r="G23" s="46" t="s">
        <v>71</v>
      </c>
      <c r="H23" s="47">
        <f>SUM(H19:H22)</f>
        <v>0</v>
      </c>
    </row>
    <row r="24" spans="1:8" x14ac:dyDescent="0.25">
      <c r="A24" s="431" t="s">
        <v>72</v>
      </c>
      <c r="B24" s="432"/>
      <c r="C24" s="433"/>
      <c r="D24" s="443" t="s">
        <v>73</v>
      </c>
      <c r="E24" s="443" t="s">
        <v>74</v>
      </c>
      <c r="F24" s="476" t="s">
        <v>75</v>
      </c>
      <c r="G24" s="445" t="s">
        <v>76</v>
      </c>
      <c r="H24" s="429" t="s">
        <v>65</v>
      </c>
    </row>
    <row r="25" spans="1:8" x14ac:dyDescent="0.25">
      <c r="A25" s="434"/>
      <c r="B25" s="435"/>
      <c r="C25" s="436"/>
      <c r="D25" s="444"/>
      <c r="E25" s="444" t="s">
        <v>66</v>
      </c>
      <c r="F25" s="477" t="s">
        <v>67</v>
      </c>
      <c r="G25" s="446"/>
      <c r="H25" s="430"/>
    </row>
    <row r="26" spans="1:8" x14ac:dyDescent="0.25">
      <c r="A26" s="440"/>
      <c r="B26" s="441"/>
      <c r="C26" s="442"/>
      <c r="D26" s="51"/>
      <c r="E26" s="31"/>
      <c r="F26" s="31"/>
      <c r="G26" s="31"/>
      <c r="H26" s="52"/>
    </row>
    <row r="27" spans="1:8" x14ac:dyDescent="0.25">
      <c r="A27" s="437"/>
      <c r="B27" s="438"/>
      <c r="C27" s="439"/>
      <c r="D27" s="39"/>
      <c r="E27" s="35"/>
      <c r="F27" s="35"/>
      <c r="G27" s="35"/>
      <c r="H27" s="139"/>
    </row>
    <row r="28" spans="1:8" x14ac:dyDescent="0.25">
      <c r="A28" s="437"/>
      <c r="B28" s="438"/>
      <c r="C28" s="439"/>
      <c r="D28" s="39"/>
      <c r="E28" s="35"/>
      <c r="F28" s="35"/>
      <c r="G28" s="35"/>
      <c r="H28" s="139"/>
    </row>
    <row r="29" spans="1:8" x14ac:dyDescent="0.25">
      <c r="A29" s="437"/>
      <c r="B29" s="438"/>
      <c r="C29" s="439"/>
      <c r="D29" s="39"/>
      <c r="E29" s="35"/>
      <c r="F29" s="35"/>
      <c r="G29" s="35"/>
      <c r="H29" s="139"/>
    </row>
    <row r="30" spans="1:8" x14ac:dyDescent="0.25">
      <c r="A30" s="437"/>
      <c r="B30" s="438"/>
      <c r="C30" s="439"/>
      <c r="D30" s="39"/>
      <c r="E30" s="35"/>
      <c r="F30" s="35"/>
      <c r="G30" s="35"/>
      <c r="H30" s="139"/>
    </row>
    <row r="31" spans="1:8" x14ac:dyDescent="0.25">
      <c r="A31" s="437"/>
      <c r="B31" s="438"/>
      <c r="C31" s="439"/>
      <c r="D31" s="39"/>
      <c r="E31" s="35"/>
      <c r="F31" s="35"/>
      <c r="G31" s="35"/>
      <c r="H31" s="139"/>
    </row>
    <row r="32" spans="1:8" x14ac:dyDescent="0.25">
      <c r="A32" s="437"/>
      <c r="B32" s="438"/>
      <c r="C32" s="439"/>
      <c r="D32" s="39"/>
      <c r="E32" s="35"/>
      <c r="F32" s="35"/>
      <c r="G32" s="35"/>
      <c r="H32" s="139"/>
    </row>
    <row r="33" spans="1:8" ht="15.75" thickBot="1" x14ac:dyDescent="0.3">
      <c r="A33" s="53"/>
      <c r="B33" s="54"/>
      <c r="C33" s="55"/>
      <c r="D33" s="56"/>
      <c r="E33" s="42"/>
      <c r="F33" s="42"/>
      <c r="G33" s="42"/>
      <c r="H33" s="57"/>
    </row>
    <row r="34" spans="1:8" x14ac:dyDescent="0.25">
      <c r="A34" s="58"/>
      <c r="B34" s="49"/>
      <c r="C34" s="49"/>
      <c r="D34" s="59"/>
      <c r="E34" s="60"/>
      <c r="F34" s="60"/>
      <c r="G34" s="61" t="s">
        <v>82</v>
      </c>
      <c r="H34" s="62">
        <f>SUM(H26:H33)</f>
        <v>0</v>
      </c>
    </row>
    <row r="35" spans="1:8" ht="15.75" thickBot="1" x14ac:dyDescent="0.3">
      <c r="A35" s="63" t="s">
        <v>83</v>
      </c>
      <c r="B35" s="64"/>
      <c r="C35" s="64"/>
      <c r="D35" s="65">
        <f>Enc_Sociais!C43</f>
        <v>1.1066036000000001</v>
      </c>
      <c r="E35" s="66"/>
      <c r="F35" s="66"/>
      <c r="G35" s="66"/>
      <c r="H35" s="140">
        <f>ROUND(H34*D35,2)</f>
        <v>0</v>
      </c>
    </row>
    <row r="36" spans="1:8" ht="15.75" thickBot="1" x14ac:dyDescent="0.3">
      <c r="A36" s="67"/>
      <c r="B36" s="45"/>
      <c r="C36" s="45"/>
      <c r="D36" s="68"/>
      <c r="E36" s="61" t="s">
        <v>84</v>
      </c>
      <c r="F36" s="45"/>
      <c r="G36" s="61"/>
      <c r="H36" s="71">
        <f>+H34+H35</f>
        <v>0</v>
      </c>
    </row>
    <row r="37" spans="1:8" x14ac:dyDescent="0.25">
      <c r="A37" s="431" t="s">
        <v>85</v>
      </c>
      <c r="B37" s="432"/>
      <c r="C37" s="433"/>
      <c r="D37" s="443" t="s">
        <v>108</v>
      </c>
      <c r="E37" s="443" t="s">
        <v>74</v>
      </c>
      <c r="F37" s="476" t="s">
        <v>75</v>
      </c>
      <c r="G37" s="445" t="s">
        <v>86</v>
      </c>
      <c r="H37" s="429" t="s">
        <v>87</v>
      </c>
    </row>
    <row r="38" spans="1:8" x14ac:dyDescent="0.25">
      <c r="A38" s="434"/>
      <c r="B38" s="435"/>
      <c r="C38" s="436"/>
      <c r="D38" s="444"/>
      <c r="E38" s="444" t="s">
        <v>66</v>
      </c>
      <c r="F38" s="477" t="s">
        <v>67</v>
      </c>
      <c r="G38" s="446"/>
      <c r="H38" s="430"/>
    </row>
    <row r="39" spans="1:8" x14ac:dyDescent="0.25">
      <c r="A39" s="440" t="s">
        <v>109</v>
      </c>
      <c r="B39" s="441"/>
      <c r="C39" s="442"/>
      <c r="D39" s="51">
        <v>10776</v>
      </c>
      <c r="E39" s="31" t="s">
        <v>110</v>
      </c>
      <c r="F39" s="32">
        <v>1</v>
      </c>
      <c r="G39" s="32">
        <v>662.5</v>
      </c>
      <c r="H39" s="69">
        <f>F39*G39</f>
        <v>662.5</v>
      </c>
    </row>
    <row r="40" spans="1:8" ht="15.75" thickBot="1" x14ac:dyDescent="0.3">
      <c r="A40" s="471"/>
      <c r="B40" s="472"/>
      <c r="C40" s="473"/>
      <c r="D40" s="56" t="s">
        <v>88</v>
      </c>
      <c r="E40" s="42"/>
      <c r="F40" s="43"/>
      <c r="G40" s="43"/>
      <c r="H40" s="44"/>
    </row>
    <row r="41" spans="1:8" ht="15.75" thickBot="1" x14ac:dyDescent="0.3">
      <c r="A41" s="70"/>
      <c r="B41" s="45"/>
      <c r="C41" s="45"/>
      <c r="D41" s="45"/>
      <c r="E41" s="45"/>
      <c r="F41" s="45"/>
      <c r="G41" s="61" t="s">
        <v>89</v>
      </c>
      <c r="H41" s="71">
        <f>SUM(H39:H40)</f>
        <v>662.5</v>
      </c>
    </row>
    <row r="42" spans="1:8" x14ac:dyDescent="0.25">
      <c r="A42" s="431" t="s">
        <v>90</v>
      </c>
      <c r="B42" s="432"/>
      <c r="C42" s="433"/>
      <c r="D42" s="443" t="s">
        <v>91</v>
      </c>
      <c r="E42" s="443" t="s">
        <v>92</v>
      </c>
      <c r="F42" s="443" t="s">
        <v>34</v>
      </c>
      <c r="G42" s="445" t="s">
        <v>86</v>
      </c>
      <c r="H42" s="429" t="s">
        <v>87</v>
      </c>
    </row>
    <row r="43" spans="1:8" x14ac:dyDescent="0.25">
      <c r="A43" s="434"/>
      <c r="B43" s="435"/>
      <c r="C43" s="436"/>
      <c r="D43" s="444"/>
      <c r="E43" s="444" t="s">
        <v>66</v>
      </c>
      <c r="F43" s="444" t="s">
        <v>67</v>
      </c>
      <c r="G43" s="446"/>
      <c r="H43" s="430"/>
    </row>
    <row r="44" spans="1:8" x14ac:dyDescent="0.25">
      <c r="A44" s="48"/>
      <c r="B44" s="49"/>
      <c r="C44" s="50"/>
      <c r="D44" s="51"/>
      <c r="E44" s="31"/>
      <c r="F44" s="31"/>
      <c r="G44" s="31"/>
      <c r="H44" s="72"/>
    </row>
    <row r="45" spans="1:8" x14ac:dyDescent="0.25">
      <c r="A45" s="450"/>
      <c r="B45" s="451"/>
      <c r="C45" s="452"/>
      <c r="D45" s="73"/>
      <c r="E45" s="73"/>
      <c r="F45" s="73"/>
      <c r="G45" s="74"/>
      <c r="H45" s="75"/>
    </row>
    <row r="46" spans="1:8" x14ac:dyDescent="0.25">
      <c r="A46" s="76"/>
      <c r="B46" s="49"/>
      <c r="C46" s="50"/>
      <c r="D46" s="39"/>
      <c r="E46" s="35"/>
      <c r="F46" s="35"/>
      <c r="G46" s="35"/>
      <c r="H46" s="77"/>
    </row>
    <row r="47" spans="1:8" ht="15.75" thickBot="1" x14ac:dyDescent="0.3">
      <c r="A47" s="53"/>
      <c r="B47" s="54"/>
      <c r="C47" s="55"/>
      <c r="D47" s="56" t="s">
        <v>88</v>
      </c>
      <c r="E47" s="42"/>
      <c r="F47" s="42"/>
      <c r="G47" s="42"/>
      <c r="H47" s="78"/>
    </row>
    <row r="48" spans="1:8" ht="15.75" thickBot="1" x14ac:dyDescent="0.3">
      <c r="A48" s="45"/>
      <c r="B48" s="45"/>
      <c r="C48" s="45"/>
      <c r="D48" s="45"/>
      <c r="E48" s="45"/>
      <c r="F48" s="45"/>
      <c r="G48" s="93" t="s">
        <v>96</v>
      </c>
      <c r="H48" s="94">
        <f>SUM(H44:H47)</f>
        <v>0</v>
      </c>
    </row>
    <row r="49" spans="1:8" x14ac:dyDescent="0.25">
      <c r="A49" s="79" t="s">
        <v>97</v>
      </c>
      <c r="B49" s="80"/>
      <c r="C49" s="80"/>
      <c r="D49" s="81"/>
      <c r="E49" s="82"/>
      <c r="F49" s="82"/>
      <c r="G49" s="83" t="s">
        <v>98</v>
      </c>
      <c r="H49" s="84">
        <f>+H23+H36+H41+H48</f>
        <v>662.5</v>
      </c>
    </row>
    <row r="50" spans="1:8" x14ac:dyDescent="0.25">
      <c r="A50" s="85" t="s">
        <v>99</v>
      </c>
      <c r="B50" s="86"/>
      <c r="C50" s="86"/>
      <c r="D50" s="87">
        <v>0.26229999999999998</v>
      </c>
      <c r="E50" s="88"/>
      <c r="F50" s="88"/>
      <c r="G50" s="89" t="s">
        <v>98</v>
      </c>
      <c r="H50" s="90">
        <f>ROUND(H49*D50,2)</f>
        <v>173.77</v>
      </c>
    </row>
    <row r="51" spans="1:8" x14ac:dyDescent="0.25">
      <c r="A51" s="85" t="s">
        <v>100</v>
      </c>
      <c r="B51" s="86"/>
      <c r="C51" s="86"/>
      <c r="D51" s="91"/>
      <c r="E51" s="88"/>
      <c r="F51" s="88"/>
      <c r="G51" s="89" t="s">
        <v>98</v>
      </c>
      <c r="H51" s="92">
        <f>+H49+H50</f>
        <v>836.27</v>
      </c>
    </row>
    <row r="52" spans="1:8" ht="15.75" thickBot="1" x14ac:dyDescent="0.3">
      <c r="A52" s="453" t="s">
        <v>101</v>
      </c>
      <c r="B52" s="454"/>
      <c r="C52" s="454"/>
      <c r="D52" s="454"/>
      <c r="E52" s="454"/>
      <c r="F52" s="454"/>
      <c r="G52" s="454"/>
      <c r="H52" s="455"/>
    </row>
    <row r="53" spans="1:8" x14ac:dyDescent="0.25">
      <c r="A53" s="486" t="s">
        <v>111</v>
      </c>
      <c r="B53" s="487"/>
      <c r="C53" s="487"/>
      <c r="D53" s="487"/>
      <c r="E53" s="487"/>
      <c r="F53" s="487"/>
      <c r="G53" s="487"/>
      <c r="H53" s="488"/>
    </row>
  </sheetData>
  <mergeCells count="46">
    <mergeCell ref="A52:H52"/>
    <mergeCell ref="A53:H53"/>
    <mergeCell ref="H37:H38"/>
    <mergeCell ref="A40:C40"/>
    <mergeCell ref="A42:C43"/>
    <mergeCell ref="D42:D43"/>
    <mergeCell ref="E42:E43"/>
    <mergeCell ref="F42:F43"/>
    <mergeCell ref="G42:G43"/>
    <mergeCell ref="H42:H43"/>
    <mergeCell ref="G37:G38"/>
    <mergeCell ref="A45:C45"/>
    <mergeCell ref="A39:C39"/>
    <mergeCell ref="A31:C31"/>
    <mergeCell ref="A24:C25"/>
    <mergeCell ref="D24:D25"/>
    <mergeCell ref="E24:E25"/>
    <mergeCell ref="F24:F25"/>
    <mergeCell ref="A26:C26"/>
    <mergeCell ref="A27:C27"/>
    <mergeCell ref="A28:C28"/>
    <mergeCell ref="A29:C29"/>
    <mergeCell ref="A30:C30"/>
    <mergeCell ref="A32:C32"/>
    <mergeCell ref="A37:C38"/>
    <mergeCell ref="D37:D38"/>
    <mergeCell ref="E37:E38"/>
    <mergeCell ref="F37:F38"/>
    <mergeCell ref="G24:G25"/>
    <mergeCell ref="H24:H25"/>
    <mergeCell ref="A15:H15"/>
    <mergeCell ref="B16:G16"/>
    <mergeCell ref="A17:A18"/>
    <mergeCell ref="B17:B18"/>
    <mergeCell ref="C17:C18"/>
    <mergeCell ref="D17:E17"/>
    <mergeCell ref="F17:G17"/>
    <mergeCell ref="H17:H18"/>
    <mergeCell ref="A14:F14"/>
    <mergeCell ref="G14:H14"/>
    <mergeCell ref="A9:H9"/>
    <mergeCell ref="A11:F12"/>
    <mergeCell ref="G11:H11"/>
    <mergeCell ref="A13:F13"/>
    <mergeCell ref="G13:H13"/>
    <mergeCell ref="G10:H10"/>
  </mergeCells>
  <printOptions horizontalCentered="1"/>
  <pageMargins left="0" right="0" top="0" bottom="0" header="0.31496062992125984" footer="0.31496062992125984"/>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9:K56"/>
  <sheetViews>
    <sheetView showGridLines="0" zoomScale="115" zoomScaleNormal="115" workbookViewId="0">
      <selection activeCell="A22" sqref="A22: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3.85546875"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97" t="str">
        <f>'I-1'!G10:H10</f>
        <v>Data Base</v>
      </c>
      <c r="H10" s="498"/>
    </row>
    <row r="11" spans="1:11" x14ac:dyDescent="0.25">
      <c r="A11" s="491" t="e">
        <f>PLANILHA!#REF!</f>
        <v>#REF!</v>
      </c>
      <c r="B11" s="492"/>
      <c r="C11" s="492"/>
      <c r="D11" s="492"/>
      <c r="E11" s="492"/>
      <c r="F11" s="493"/>
      <c r="G11" s="465">
        <f>'I-1'!G11:H11</f>
        <v>41671</v>
      </c>
      <c r="H11" s="466"/>
    </row>
    <row r="12" spans="1:11" x14ac:dyDescent="0.25">
      <c r="A12" s="494"/>
      <c r="B12" s="495"/>
      <c r="C12" s="495"/>
      <c r="D12" s="495"/>
      <c r="E12" s="495"/>
      <c r="F12" s="496"/>
      <c r="G12" s="169"/>
      <c r="H12" s="170"/>
    </row>
    <row r="13" spans="1:11" x14ac:dyDescent="0.25">
      <c r="A13" s="505" t="s">
        <v>53</v>
      </c>
      <c r="B13" s="506"/>
      <c r="C13" s="506"/>
      <c r="D13" s="506"/>
      <c r="E13" s="506"/>
      <c r="F13" s="507"/>
      <c r="G13" s="468"/>
      <c r="H13" s="468"/>
    </row>
    <row r="14" spans="1:11" x14ac:dyDescent="0.25">
      <c r="A14" s="467" t="s">
        <v>54</v>
      </c>
      <c r="B14" s="467"/>
      <c r="C14" s="467"/>
      <c r="D14" s="467"/>
      <c r="E14" s="467"/>
      <c r="F14" s="467"/>
      <c r="G14" s="468" t="str">
        <f>'I-1'!G16:H16</f>
        <v>SINAPI - FEV 2014</v>
      </c>
      <c r="H14" s="468"/>
    </row>
    <row r="15" spans="1:11" x14ac:dyDescent="0.25">
      <c r="A15" s="478" t="s">
        <v>56</v>
      </c>
      <c r="B15" s="479"/>
      <c r="C15" s="479"/>
      <c r="D15" s="479"/>
      <c r="E15" s="479"/>
      <c r="F15" s="479"/>
      <c r="G15" s="479"/>
      <c r="H15" s="480"/>
    </row>
    <row r="16" spans="1:11" ht="45" customHeight="1" thickBot="1" x14ac:dyDescent="0.3">
      <c r="A16" s="29" t="s">
        <v>112</v>
      </c>
      <c r="B16" s="481" t="e">
        <f>PLANILHA!#REF!</f>
        <v>#REF!</v>
      </c>
      <c r="C16" s="482"/>
      <c r="D16" s="482"/>
      <c r="E16" s="482"/>
      <c r="F16" s="482"/>
      <c r="G16" s="483"/>
      <c r="H16" s="135" t="s">
        <v>113</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x14ac:dyDescent="0.25">
      <c r="A19" s="30"/>
      <c r="B19" s="31"/>
      <c r="C19" s="31"/>
      <c r="D19" s="32"/>
      <c r="E19" s="32"/>
      <c r="F19" s="32"/>
      <c r="G19" s="32"/>
      <c r="H19" s="33"/>
    </row>
    <row r="20" spans="1:8" ht="12.75" customHeight="1" x14ac:dyDescent="0.25">
      <c r="A20" s="34"/>
      <c r="B20" s="35"/>
      <c r="C20" s="35"/>
      <c r="D20" s="36"/>
      <c r="E20" s="36"/>
      <c r="F20" s="36"/>
      <c r="G20" s="36"/>
      <c r="H20" s="37"/>
    </row>
    <row r="21" spans="1:8" x14ac:dyDescent="0.25">
      <c r="A21" s="38"/>
      <c r="B21" s="39"/>
      <c r="C21" s="35"/>
      <c r="D21" s="36"/>
      <c r="E21" s="36"/>
      <c r="F21" s="36"/>
      <c r="G21" s="36"/>
      <c r="H21" s="40"/>
    </row>
    <row r="22" spans="1:8" ht="12.75" customHeight="1" thickBot="1" x14ac:dyDescent="0.3">
      <c r="A22" s="41"/>
      <c r="B22" s="42"/>
      <c r="C22" s="42"/>
      <c r="D22" s="43"/>
      <c r="E22" s="43"/>
      <c r="F22" s="43"/>
      <c r="G22" s="43"/>
      <c r="H22" s="44"/>
    </row>
    <row r="23" spans="1:8" ht="13.5" customHeight="1" thickBot="1" x14ac:dyDescent="0.3">
      <c r="A23" s="41"/>
      <c r="B23" s="45"/>
      <c r="C23" s="45"/>
      <c r="D23" s="45"/>
      <c r="E23" s="45"/>
      <c r="F23" s="45"/>
      <c r="G23" s="46" t="s">
        <v>71</v>
      </c>
      <c r="H23" s="47">
        <f>SUM(H19:H22)</f>
        <v>0</v>
      </c>
    </row>
    <row r="24" spans="1:8" ht="12.75" customHeight="1" x14ac:dyDescent="0.25">
      <c r="A24" s="431" t="s">
        <v>72</v>
      </c>
      <c r="B24" s="432"/>
      <c r="C24" s="433"/>
      <c r="D24" s="443"/>
      <c r="E24" s="443" t="s">
        <v>74</v>
      </c>
      <c r="F24" s="445" t="s">
        <v>75</v>
      </c>
      <c r="G24" s="445" t="s">
        <v>76</v>
      </c>
      <c r="H24" s="429" t="s">
        <v>65</v>
      </c>
    </row>
    <row r="25" spans="1:8" x14ac:dyDescent="0.25">
      <c r="A25" s="434"/>
      <c r="B25" s="435"/>
      <c r="C25" s="436"/>
      <c r="D25" s="444"/>
      <c r="E25" s="444" t="s">
        <v>66</v>
      </c>
      <c r="F25" s="446" t="s">
        <v>67</v>
      </c>
      <c r="G25" s="446"/>
      <c r="H25" s="430"/>
    </row>
    <row r="26" spans="1:8" x14ac:dyDescent="0.25">
      <c r="A26" s="440"/>
      <c r="B26" s="441"/>
      <c r="C26" s="442"/>
      <c r="D26" s="51"/>
      <c r="E26" s="31"/>
      <c r="F26" s="31"/>
      <c r="G26" s="31"/>
      <c r="H26" s="52"/>
    </row>
    <row r="27" spans="1:8" x14ac:dyDescent="0.25">
      <c r="A27" s="437"/>
      <c r="B27" s="438"/>
      <c r="C27" s="439"/>
      <c r="D27" s="39"/>
      <c r="E27" s="35"/>
      <c r="F27" s="35"/>
      <c r="G27" s="35"/>
      <c r="H27" s="139"/>
    </row>
    <row r="28" spans="1:8" x14ac:dyDescent="0.25">
      <c r="A28" s="437"/>
      <c r="B28" s="438"/>
      <c r="C28" s="439"/>
      <c r="D28" s="39"/>
      <c r="E28" s="35"/>
      <c r="F28" s="35"/>
      <c r="G28" s="35"/>
      <c r="H28" s="139"/>
    </row>
    <row r="29" spans="1:8" x14ac:dyDescent="0.25">
      <c r="A29" s="450"/>
      <c r="B29" s="451"/>
      <c r="C29" s="452"/>
      <c r="D29" s="39"/>
      <c r="E29" s="35"/>
      <c r="F29" s="35"/>
      <c r="G29" s="35"/>
      <c r="H29" s="139"/>
    </row>
    <row r="30" spans="1:8" ht="15.75" thickBot="1" x14ac:dyDescent="0.3">
      <c r="A30" s="471"/>
      <c r="B30" s="472"/>
      <c r="C30" s="473"/>
      <c r="D30" s="56"/>
      <c r="E30" s="42"/>
      <c r="F30" s="42"/>
      <c r="G30" s="42"/>
      <c r="H30" s="57"/>
    </row>
    <row r="31" spans="1:8" x14ac:dyDescent="0.25">
      <c r="A31" s="58"/>
      <c r="B31" s="49"/>
      <c r="C31" s="49"/>
      <c r="D31" s="59"/>
      <c r="E31" s="60"/>
      <c r="F31" s="60"/>
      <c r="G31" s="61" t="s">
        <v>82</v>
      </c>
      <c r="H31" s="62">
        <f>SUM(H26:H30)</f>
        <v>0</v>
      </c>
    </row>
    <row r="32" spans="1:8" ht="15.75" thickBot="1" x14ac:dyDescent="0.3">
      <c r="A32" s="63" t="s">
        <v>83</v>
      </c>
      <c r="B32" s="64"/>
      <c r="C32" s="64"/>
      <c r="D32" s="65">
        <f>Enc_Sociais!C43</f>
        <v>1.1066036000000001</v>
      </c>
      <c r="E32" s="66"/>
      <c r="F32" s="66"/>
      <c r="G32" s="66"/>
      <c r="H32" s="140">
        <f>ROUND(H31*D32,2)</f>
        <v>0</v>
      </c>
    </row>
    <row r="33" spans="1:8" ht="15.75" thickBot="1" x14ac:dyDescent="0.3">
      <c r="A33" s="67"/>
      <c r="B33" s="45"/>
      <c r="C33" s="45"/>
      <c r="D33" s="68"/>
      <c r="E33" s="61" t="s">
        <v>84</v>
      </c>
      <c r="F33" s="45"/>
      <c r="G33" s="61"/>
      <c r="H33" s="71">
        <f>+H31+H32</f>
        <v>0</v>
      </c>
    </row>
    <row r="34" spans="1:8" x14ac:dyDescent="0.25">
      <c r="A34" s="431" t="s">
        <v>85</v>
      </c>
      <c r="B34" s="432"/>
      <c r="C34" s="433"/>
      <c r="D34" s="443" t="s">
        <v>108</v>
      </c>
      <c r="E34" s="443" t="s">
        <v>74</v>
      </c>
      <c r="F34" s="445" t="s">
        <v>75</v>
      </c>
      <c r="G34" s="445" t="s">
        <v>86</v>
      </c>
      <c r="H34" s="429" t="s">
        <v>87</v>
      </c>
    </row>
    <row r="35" spans="1:8" x14ac:dyDescent="0.25">
      <c r="A35" s="434"/>
      <c r="B35" s="435"/>
      <c r="C35" s="436"/>
      <c r="D35" s="444"/>
      <c r="E35" s="444" t="s">
        <v>66</v>
      </c>
      <c r="F35" s="446" t="s">
        <v>67</v>
      </c>
      <c r="G35" s="446"/>
      <c r="H35" s="430"/>
    </row>
    <row r="36" spans="1:8" x14ac:dyDescent="0.25">
      <c r="A36" s="502"/>
      <c r="B36" s="503"/>
      <c r="C36" s="504"/>
      <c r="D36" s="51"/>
      <c r="E36" s="31"/>
      <c r="F36" s="32"/>
      <c r="G36" s="32"/>
      <c r="H36" s="69"/>
    </row>
    <row r="37" spans="1:8" ht="34.5" customHeight="1" x14ac:dyDescent="0.25">
      <c r="A37" s="450" t="s">
        <v>114</v>
      </c>
      <c r="B37" s="451"/>
      <c r="C37" s="452"/>
      <c r="D37" s="39">
        <v>10777</v>
      </c>
      <c r="E37" s="35" t="s">
        <v>115</v>
      </c>
      <c r="F37" s="36">
        <v>1</v>
      </c>
      <c r="G37" s="36">
        <v>972.5</v>
      </c>
      <c r="H37" s="37">
        <f>F37*G37</f>
        <v>972.5</v>
      </c>
    </row>
    <row r="38" spans="1:8" x14ac:dyDescent="0.25">
      <c r="A38" s="450"/>
      <c r="B38" s="451"/>
      <c r="C38" s="452"/>
      <c r="D38" s="39"/>
      <c r="E38" s="35"/>
      <c r="F38" s="36"/>
      <c r="G38" s="36"/>
      <c r="H38" s="40"/>
    </row>
    <row r="39" spans="1:8" x14ac:dyDescent="0.25">
      <c r="A39" s="450"/>
      <c r="B39" s="451"/>
      <c r="C39" s="452"/>
      <c r="D39" s="39"/>
      <c r="E39" s="35"/>
      <c r="F39" s="36"/>
      <c r="G39" s="36"/>
      <c r="H39" s="40"/>
    </row>
    <row r="40" spans="1:8" x14ac:dyDescent="0.25">
      <c r="A40" s="450"/>
      <c r="B40" s="451"/>
      <c r="C40" s="452"/>
      <c r="D40" s="39"/>
      <c r="E40" s="35"/>
      <c r="F40" s="36"/>
      <c r="G40" s="36"/>
      <c r="H40" s="40"/>
    </row>
    <row r="41" spans="1:8" x14ac:dyDescent="0.25">
      <c r="A41" s="450"/>
      <c r="B41" s="451"/>
      <c r="C41" s="452"/>
      <c r="D41" s="39"/>
      <c r="E41" s="35"/>
      <c r="F41" s="36"/>
      <c r="G41" s="36"/>
      <c r="H41" s="40"/>
    </row>
    <row r="42" spans="1:8" x14ac:dyDescent="0.25">
      <c r="A42" s="450"/>
      <c r="B42" s="451"/>
      <c r="C42" s="452"/>
      <c r="D42" s="39"/>
      <c r="E42" s="35"/>
      <c r="F42" s="36"/>
      <c r="G42" s="36"/>
      <c r="H42" s="40"/>
    </row>
    <row r="43" spans="1:8" ht="15.75" thickBot="1" x14ac:dyDescent="0.3">
      <c r="A43" s="499"/>
      <c r="B43" s="500"/>
      <c r="C43" s="501"/>
      <c r="D43" s="56" t="s">
        <v>88</v>
      </c>
      <c r="E43" s="42"/>
      <c r="F43" s="43"/>
      <c r="G43" s="43"/>
      <c r="H43" s="44"/>
    </row>
    <row r="44" spans="1:8" ht="15.75" thickBot="1" x14ac:dyDescent="0.3">
      <c r="A44" s="70"/>
      <c r="B44" s="45"/>
      <c r="C44" s="45"/>
      <c r="D44" s="45"/>
      <c r="E44" s="45"/>
      <c r="F44" s="45"/>
      <c r="G44" s="61" t="s">
        <v>89</v>
      </c>
      <c r="H44" s="71">
        <f>SUM(H36:H43)</f>
        <v>972.5</v>
      </c>
    </row>
    <row r="45" spans="1:8" x14ac:dyDescent="0.25">
      <c r="A45" s="431" t="s">
        <v>90</v>
      </c>
      <c r="B45" s="432"/>
      <c r="C45" s="433"/>
      <c r="D45" s="443" t="s">
        <v>91</v>
      </c>
      <c r="E45" s="443" t="s">
        <v>92</v>
      </c>
      <c r="F45" s="443" t="s">
        <v>34</v>
      </c>
      <c r="G45" s="445" t="s">
        <v>86</v>
      </c>
      <c r="H45" s="429" t="s">
        <v>87</v>
      </c>
    </row>
    <row r="46" spans="1:8" x14ac:dyDescent="0.25">
      <c r="A46" s="434"/>
      <c r="B46" s="435"/>
      <c r="C46" s="436"/>
      <c r="D46" s="444"/>
      <c r="E46" s="444" t="s">
        <v>66</v>
      </c>
      <c r="F46" s="444" t="s">
        <v>67</v>
      </c>
      <c r="G46" s="446"/>
      <c r="H46" s="430"/>
    </row>
    <row r="47" spans="1:8" x14ac:dyDescent="0.25">
      <c r="A47" s="48"/>
      <c r="B47" s="49"/>
      <c r="C47" s="50"/>
      <c r="D47" s="51"/>
      <c r="E47" s="31"/>
      <c r="F47" s="31"/>
      <c r="G47" s="31"/>
      <c r="H47" s="72"/>
    </row>
    <row r="48" spans="1:8" x14ac:dyDescent="0.25">
      <c r="A48" s="450"/>
      <c r="B48" s="451"/>
      <c r="C48" s="452"/>
      <c r="D48" s="73"/>
      <c r="E48" s="73"/>
      <c r="F48" s="73"/>
      <c r="G48" s="74"/>
      <c r="H48" s="75"/>
    </row>
    <row r="49" spans="1:8" x14ac:dyDescent="0.25">
      <c r="A49" s="76"/>
      <c r="B49" s="49"/>
      <c r="C49" s="50"/>
      <c r="D49" s="39"/>
      <c r="E49" s="35"/>
      <c r="F49" s="35"/>
      <c r="G49" s="35"/>
      <c r="H49" s="77"/>
    </row>
    <row r="50" spans="1:8" ht="15.75" thickBot="1" x14ac:dyDescent="0.3">
      <c r="A50" s="53"/>
      <c r="B50" s="54"/>
      <c r="C50" s="55"/>
      <c r="D50" s="56" t="s">
        <v>88</v>
      </c>
      <c r="E50" s="42"/>
      <c r="F50" s="42"/>
      <c r="G50" s="42"/>
      <c r="H50" s="78"/>
    </row>
    <row r="51" spans="1:8" ht="15.75" thickBot="1" x14ac:dyDescent="0.3">
      <c r="A51" s="45"/>
      <c r="B51" s="45"/>
      <c r="C51" s="45"/>
      <c r="D51" s="45"/>
      <c r="E51" s="45"/>
      <c r="F51" s="45"/>
      <c r="G51" s="93" t="s">
        <v>96</v>
      </c>
      <c r="H51" s="94">
        <f>SUM(H47:H50)</f>
        <v>0</v>
      </c>
    </row>
    <row r="52" spans="1:8" x14ac:dyDescent="0.25">
      <c r="A52" s="79" t="s">
        <v>97</v>
      </c>
      <c r="B52" s="80"/>
      <c r="C52" s="80"/>
      <c r="D52" s="81"/>
      <c r="E52" s="82"/>
      <c r="F52" s="82"/>
      <c r="G52" s="83" t="s">
        <v>98</v>
      </c>
      <c r="H52" s="84">
        <f>+H23+H33+H44+H51</f>
        <v>972.5</v>
      </c>
    </row>
    <row r="53" spans="1:8" x14ac:dyDescent="0.25">
      <c r="A53" s="85" t="s">
        <v>99</v>
      </c>
      <c r="B53" s="86"/>
      <c r="C53" s="86"/>
      <c r="D53" s="87">
        <v>0.26229999999999998</v>
      </c>
      <c r="E53" s="88"/>
      <c r="F53" s="88"/>
      <c r="G53" s="89" t="s">
        <v>98</v>
      </c>
      <c r="H53" s="90">
        <f>ROUND(H52*D53,2)</f>
        <v>255.09</v>
      </c>
    </row>
    <row r="54" spans="1:8" x14ac:dyDescent="0.25">
      <c r="A54" s="85" t="s">
        <v>100</v>
      </c>
      <c r="B54" s="86"/>
      <c r="C54" s="86"/>
      <c r="D54" s="91"/>
      <c r="E54" s="88"/>
      <c r="F54" s="88"/>
      <c r="G54" s="89" t="s">
        <v>98</v>
      </c>
      <c r="H54" s="92">
        <f>+H52+H53</f>
        <v>1227.5899999999999</v>
      </c>
    </row>
    <row r="55" spans="1:8" ht="15.75" thickBot="1" x14ac:dyDescent="0.3">
      <c r="A55" s="453" t="s">
        <v>101</v>
      </c>
      <c r="B55" s="454"/>
      <c r="C55" s="454"/>
      <c r="D55" s="454"/>
      <c r="E55" s="454"/>
      <c r="F55" s="454"/>
      <c r="G55" s="454"/>
      <c r="H55" s="455"/>
    </row>
    <row r="56" spans="1:8" x14ac:dyDescent="0.25">
      <c r="A56" s="486" t="s">
        <v>111</v>
      </c>
      <c r="B56" s="487"/>
      <c r="C56" s="487"/>
      <c r="D56" s="487"/>
      <c r="E56" s="487"/>
      <c r="F56" s="487"/>
      <c r="G56" s="487"/>
      <c r="H56" s="488"/>
    </row>
  </sheetData>
  <mergeCells count="50">
    <mergeCell ref="A14:F14"/>
    <mergeCell ref="G14:H14"/>
    <mergeCell ref="G10:H10"/>
    <mergeCell ref="A9:H9"/>
    <mergeCell ref="A11:F12"/>
    <mergeCell ref="G11:H11"/>
    <mergeCell ref="A13:F13"/>
    <mergeCell ref="G13:H13"/>
    <mergeCell ref="F24:F25"/>
    <mergeCell ref="G24:G25"/>
    <mergeCell ref="H24:H25"/>
    <mergeCell ref="A15:H15"/>
    <mergeCell ref="B16:G16"/>
    <mergeCell ref="A17:A18"/>
    <mergeCell ref="B17:B18"/>
    <mergeCell ref="C17:C18"/>
    <mergeCell ref="D17:E17"/>
    <mergeCell ref="F17:G17"/>
    <mergeCell ref="H17:H18"/>
    <mergeCell ref="A29:C29"/>
    <mergeCell ref="A30:C30"/>
    <mergeCell ref="A34:C35"/>
    <mergeCell ref="D34:D35"/>
    <mergeCell ref="E24:E25"/>
    <mergeCell ref="A26:C26"/>
    <mergeCell ref="A27:C27"/>
    <mergeCell ref="A28:C28"/>
    <mergeCell ref="A24:C25"/>
    <mergeCell ref="D24:D25"/>
    <mergeCell ref="A56:H56"/>
    <mergeCell ref="F34:F35"/>
    <mergeCell ref="G34:G35"/>
    <mergeCell ref="H34:H35"/>
    <mergeCell ref="A43:C43"/>
    <mergeCell ref="A45:C46"/>
    <mergeCell ref="D45:D46"/>
    <mergeCell ref="E45:E46"/>
    <mergeCell ref="A37:C37"/>
    <mergeCell ref="A38:C38"/>
    <mergeCell ref="A39:C39"/>
    <mergeCell ref="A40:C40"/>
    <mergeCell ref="A41:C41"/>
    <mergeCell ref="E34:E35"/>
    <mergeCell ref="A36:C36"/>
    <mergeCell ref="A48:C48"/>
    <mergeCell ref="A55:H55"/>
    <mergeCell ref="H45:H46"/>
    <mergeCell ref="A42:C42"/>
    <mergeCell ref="F45:F46"/>
    <mergeCell ref="G45:G46"/>
  </mergeCells>
  <printOptions horizontalCentered="1"/>
  <pageMargins left="0" right="0" top="0" bottom="0" header="0.31496062992125984" footer="0.31496062992125984"/>
  <pageSetup paperSize="9" scale="95"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9:K71"/>
  <sheetViews>
    <sheetView showGridLines="0" workbookViewId="0">
      <selection activeCell="A22" sqref="A22: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3.140625"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97" t="str">
        <f>'I-1'!G10:H10</f>
        <v>Data Base</v>
      </c>
      <c r="H10" s="498"/>
    </row>
    <row r="11" spans="1:11" x14ac:dyDescent="0.25">
      <c r="A11" s="491" t="e">
        <f>PLANILHA!#REF!</f>
        <v>#REF!</v>
      </c>
      <c r="B11" s="492"/>
      <c r="C11" s="492"/>
      <c r="D11" s="492"/>
      <c r="E11" s="492"/>
      <c r="F11" s="493"/>
      <c r="G11" s="465">
        <f>'I-1'!G11:H11</f>
        <v>41671</v>
      </c>
      <c r="H11" s="466"/>
    </row>
    <row r="12" spans="1:11" x14ac:dyDescent="0.25">
      <c r="A12" s="494"/>
      <c r="B12" s="495"/>
      <c r="C12" s="495"/>
      <c r="D12" s="495"/>
      <c r="E12" s="495"/>
      <c r="F12" s="496"/>
      <c r="G12" s="169"/>
      <c r="H12" s="170"/>
    </row>
    <row r="13" spans="1:11" x14ac:dyDescent="0.25">
      <c r="A13" s="467" t="s">
        <v>53</v>
      </c>
      <c r="B13" s="467"/>
      <c r="C13" s="467"/>
      <c r="D13" s="467"/>
      <c r="E13" s="467"/>
      <c r="F13" s="467"/>
      <c r="G13" s="468"/>
      <c r="H13" s="468"/>
    </row>
    <row r="14" spans="1:11" x14ac:dyDescent="0.25">
      <c r="A14" s="467" t="s">
        <v>54</v>
      </c>
      <c r="B14" s="467"/>
      <c r="C14" s="467"/>
      <c r="D14" s="467"/>
      <c r="E14" s="467"/>
      <c r="F14" s="467"/>
      <c r="G14" s="468" t="str">
        <f>'I-1'!G16:H16</f>
        <v>SINAPI - FEV 2014</v>
      </c>
      <c r="H14" s="468"/>
    </row>
    <row r="15" spans="1:11" x14ac:dyDescent="0.25">
      <c r="A15" s="478" t="s">
        <v>56</v>
      </c>
      <c r="B15" s="479"/>
      <c r="C15" s="479"/>
      <c r="D15" s="479"/>
      <c r="E15" s="479"/>
      <c r="F15" s="479"/>
      <c r="G15" s="479"/>
      <c r="H15" s="480"/>
    </row>
    <row r="16" spans="1:11" ht="45" customHeight="1" thickBot="1" x14ac:dyDescent="0.3">
      <c r="A16" s="29" t="s">
        <v>116</v>
      </c>
      <c r="B16" s="481" t="e">
        <f>PLANILHA!#REF!</f>
        <v>#REF!</v>
      </c>
      <c r="C16" s="482"/>
      <c r="D16" s="482"/>
      <c r="E16" s="482"/>
      <c r="F16" s="482"/>
      <c r="G16" s="483"/>
      <c r="H16" s="135" t="s">
        <v>117</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x14ac:dyDescent="0.25">
      <c r="A19" s="30"/>
      <c r="B19" s="31"/>
      <c r="C19" s="31"/>
      <c r="D19" s="32"/>
      <c r="E19" s="32"/>
      <c r="F19" s="32"/>
      <c r="G19" s="32"/>
      <c r="H19" s="33"/>
    </row>
    <row r="20" spans="1:8" ht="12.75" customHeight="1" x14ac:dyDescent="0.25">
      <c r="A20" s="34"/>
      <c r="B20" s="35"/>
      <c r="C20" s="35"/>
      <c r="D20" s="36"/>
      <c r="E20" s="36"/>
      <c r="F20" s="36"/>
      <c r="G20" s="36"/>
      <c r="H20" s="37"/>
    </row>
    <row r="21" spans="1:8" x14ac:dyDescent="0.25">
      <c r="A21" s="38"/>
      <c r="B21" s="39"/>
      <c r="C21" s="35"/>
      <c r="D21" s="36"/>
      <c r="E21" s="36"/>
      <c r="F21" s="36"/>
      <c r="G21" s="36"/>
      <c r="H21" s="40"/>
    </row>
    <row r="22" spans="1:8" ht="12.75" customHeight="1" thickBot="1" x14ac:dyDescent="0.3">
      <c r="A22" s="41"/>
      <c r="B22" s="42"/>
      <c r="C22" s="42"/>
      <c r="D22" s="43"/>
      <c r="E22" s="43"/>
      <c r="F22" s="43"/>
      <c r="G22" s="43"/>
      <c r="H22" s="44"/>
    </row>
    <row r="23" spans="1:8" ht="13.5" customHeight="1" thickBot="1" x14ac:dyDescent="0.3">
      <c r="A23" s="41"/>
      <c r="B23" s="45"/>
      <c r="C23" s="45"/>
      <c r="D23" s="45"/>
      <c r="E23" s="45"/>
      <c r="F23" s="45"/>
      <c r="G23" s="46" t="s">
        <v>71</v>
      </c>
      <c r="H23" s="47">
        <f>SUM(H19:H22)</f>
        <v>0</v>
      </c>
    </row>
    <row r="24" spans="1:8" ht="12.75" customHeight="1" x14ac:dyDescent="0.25">
      <c r="A24" s="431" t="s">
        <v>72</v>
      </c>
      <c r="B24" s="432"/>
      <c r="C24" s="433"/>
      <c r="D24" s="443" t="s">
        <v>108</v>
      </c>
      <c r="E24" s="443" t="s">
        <v>74</v>
      </c>
      <c r="F24" s="476" t="s">
        <v>75</v>
      </c>
      <c r="G24" s="445" t="s">
        <v>76</v>
      </c>
      <c r="H24" s="429" t="s">
        <v>65</v>
      </c>
    </row>
    <row r="25" spans="1:8" x14ac:dyDescent="0.25">
      <c r="A25" s="434"/>
      <c r="B25" s="435"/>
      <c r="C25" s="436"/>
      <c r="D25" s="444"/>
      <c r="E25" s="444" t="s">
        <v>66</v>
      </c>
      <c r="F25" s="477" t="s">
        <v>67</v>
      </c>
      <c r="G25" s="446"/>
      <c r="H25" s="430"/>
    </row>
    <row r="26" spans="1:8" x14ac:dyDescent="0.25">
      <c r="A26" s="440" t="s">
        <v>118</v>
      </c>
      <c r="B26" s="441"/>
      <c r="C26" s="442"/>
      <c r="D26" s="31">
        <v>4750</v>
      </c>
      <c r="E26" s="31" t="s">
        <v>119</v>
      </c>
      <c r="F26" s="31">
        <v>4</v>
      </c>
      <c r="G26" s="31">
        <v>5.51</v>
      </c>
      <c r="H26" s="69">
        <f>F26*G26</f>
        <v>22.04</v>
      </c>
    </row>
    <row r="27" spans="1:8" x14ac:dyDescent="0.25">
      <c r="A27" s="437" t="s">
        <v>120</v>
      </c>
      <c r="B27" s="438"/>
      <c r="C27" s="439"/>
      <c r="D27" s="35">
        <v>1213</v>
      </c>
      <c r="E27" s="35" t="s">
        <v>119</v>
      </c>
      <c r="F27" s="35">
        <v>1</v>
      </c>
      <c r="G27" s="35">
        <v>5.51</v>
      </c>
      <c r="H27" s="40">
        <f>F27*G27</f>
        <v>5.51</v>
      </c>
    </row>
    <row r="28" spans="1:8" x14ac:dyDescent="0.25">
      <c r="A28" s="437" t="s">
        <v>121</v>
      </c>
      <c r="B28" s="438"/>
      <c r="C28" s="439"/>
      <c r="D28" s="35">
        <v>2696</v>
      </c>
      <c r="E28" s="35" t="s">
        <v>119</v>
      </c>
      <c r="F28" s="35">
        <v>4</v>
      </c>
      <c r="G28" s="35">
        <v>4.6900000000000004</v>
      </c>
      <c r="H28" s="40">
        <f>F28*G28</f>
        <v>18.760000000000002</v>
      </c>
    </row>
    <row r="29" spans="1:8" x14ac:dyDescent="0.25">
      <c r="A29" s="437" t="s">
        <v>122</v>
      </c>
      <c r="B29" s="438"/>
      <c r="C29" s="439"/>
      <c r="D29" s="35">
        <v>6111</v>
      </c>
      <c r="E29" s="35" t="s">
        <v>119</v>
      </c>
      <c r="F29" s="35">
        <v>4</v>
      </c>
      <c r="G29" s="35">
        <v>3.44</v>
      </c>
      <c r="H29" s="40">
        <f>F29*G29</f>
        <v>13.76</v>
      </c>
    </row>
    <row r="30" spans="1:8" x14ac:dyDescent="0.25">
      <c r="A30" s="450"/>
      <c r="B30" s="451"/>
      <c r="C30" s="452"/>
      <c r="D30" s="39"/>
      <c r="E30" s="35"/>
      <c r="F30" s="35"/>
      <c r="G30" s="35"/>
      <c r="H30" s="139"/>
    </row>
    <row r="31" spans="1:8" x14ac:dyDescent="0.25">
      <c r="A31" s="450"/>
      <c r="B31" s="451"/>
      <c r="C31" s="452"/>
      <c r="D31" s="39"/>
      <c r="E31" s="35"/>
      <c r="F31" s="35"/>
      <c r="G31" s="35"/>
      <c r="H31" s="139"/>
    </row>
    <row r="32" spans="1:8" x14ac:dyDescent="0.25">
      <c r="A32" s="450"/>
      <c r="B32" s="451"/>
      <c r="C32" s="452"/>
      <c r="D32" s="39"/>
      <c r="E32" s="35"/>
      <c r="F32" s="35"/>
      <c r="G32" s="35"/>
      <c r="H32" s="139"/>
    </row>
    <row r="33" spans="1:8" x14ac:dyDescent="0.25">
      <c r="A33" s="450"/>
      <c r="B33" s="451"/>
      <c r="C33" s="452"/>
      <c r="D33" s="39"/>
      <c r="E33" s="35"/>
      <c r="F33" s="35"/>
      <c r="G33" s="35"/>
      <c r="H33" s="139"/>
    </row>
    <row r="34" spans="1:8" ht="15.75" thickBot="1" x14ac:dyDescent="0.3">
      <c r="A34" s="471"/>
      <c r="B34" s="472"/>
      <c r="C34" s="473"/>
      <c r="D34" s="56"/>
      <c r="E34" s="42"/>
      <c r="F34" s="42"/>
      <c r="G34" s="42"/>
      <c r="H34" s="57"/>
    </row>
    <row r="35" spans="1:8" x14ac:dyDescent="0.25">
      <c r="A35" s="58"/>
      <c r="B35" s="49"/>
      <c r="C35" s="49"/>
      <c r="D35" s="59"/>
      <c r="E35" s="60"/>
      <c r="F35" s="60"/>
      <c r="G35" s="61" t="s">
        <v>82</v>
      </c>
      <c r="H35" s="62">
        <f>SUM(H26:H34)</f>
        <v>60.07</v>
      </c>
    </row>
    <row r="36" spans="1:8" ht="15.75" thickBot="1" x14ac:dyDescent="0.3">
      <c r="A36" s="63" t="s">
        <v>83</v>
      </c>
      <c r="B36" s="64"/>
      <c r="C36" s="64"/>
      <c r="D36" s="65">
        <v>1.1066036000000001</v>
      </c>
      <c r="E36" s="66"/>
      <c r="F36" s="66"/>
      <c r="G36" s="66"/>
      <c r="H36" s="140">
        <f>ROUND(H35*D36,2)</f>
        <v>66.47</v>
      </c>
    </row>
    <row r="37" spans="1:8" ht="15.75" thickBot="1" x14ac:dyDescent="0.3">
      <c r="A37" s="67"/>
      <c r="B37" s="45"/>
      <c r="C37" s="45"/>
      <c r="D37" s="68"/>
      <c r="E37" s="61" t="s">
        <v>84</v>
      </c>
      <c r="F37" s="45"/>
      <c r="G37" s="61"/>
      <c r="H37" s="71">
        <f>+H35+H36</f>
        <v>126.53999999999999</v>
      </c>
    </row>
    <row r="38" spans="1:8" x14ac:dyDescent="0.25">
      <c r="A38" s="431" t="s">
        <v>85</v>
      </c>
      <c r="B38" s="432"/>
      <c r="C38" s="433"/>
      <c r="D38" s="443"/>
      <c r="E38" s="443" t="s">
        <v>74</v>
      </c>
      <c r="F38" s="476" t="s">
        <v>75</v>
      </c>
      <c r="G38" s="445" t="s">
        <v>86</v>
      </c>
      <c r="H38" s="429" t="s">
        <v>87</v>
      </c>
    </row>
    <row r="39" spans="1:8" x14ac:dyDescent="0.25">
      <c r="A39" s="434"/>
      <c r="B39" s="435"/>
      <c r="C39" s="436"/>
      <c r="D39" s="444"/>
      <c r="E39" s="444" t="s">
        <v>66</v>
      </c>
      <c r="F39" s="477" t="s">
        <v>67</v>
      </c>
      <c r="G39" s="446"/>
      <c r="H39" s="430"/>
    </row>
    <row r="40" spans="1:8" ht="15" customHeight="1" x14ac:dyDescent="0.25">
      <c r="A40" s="502" t="s">
        <v>123</v>
      </c>
      <c r="B40" s="503"/>
      <c r="C40" s="504"/>
      <c r="D40" s="51"/>
      <c r="E40" s="31"/>
      <c r="F40" s="32"/>
      <c r="G40" s="32"/>
      <c r="H40" s="69"/>
    </row>
    <row r="41" spans="1:8" x14ac:dyDescent="0.25">
      <c r="A41" s="450"/>
      <c r="B41" s="451"/>
      <c r="C41" s="452"/>
      <c r="D41" s="39"/>
      <c r="E41" s="35" t="s">
        <v>37</v>
      </c>
      <c r="F41" s="36">
        <v>12</v>
      </c>
      <c r="G41" s="36">
        <v>2.71</v>
      </c>
      <c r="H41" s="40">
        <f>F41*G41</f>
        <v>32.519999999999996</v>
      </c>
    </row>
    <row r="42" spans="1:8" ht="15" customHeight="1" x14ac:dyDescent="0.25">
      <c r="A42" s="450" t="s">
        <v>124</v>
      </c>
      <c r="B42" s="451"/>
      <c r="C42" s="452"/>
      <c r="D42" s="39"/>
      <c r="E42" s="35"/>
      <c r="F42" s="36"/>
      <c r="G42" s="36"/>
      <c r="H42" s="40"/>
    </row>
    <row r="43" spans="1:8" x14ac:dyDescent="0.25">
      <c r="A43" s="450"/>
      <c r="B43" s="451"/>
      <c r="C43" s="452"/>
      <c r="D43" s="39"/>
      <c r="E43" s="35" t="s">
        <v>125</v>
      </c>
      <c r="F43" s="36">
        <v>1</v>
      </c>
      <c r="G43" s="36">
        <v>43.27</v>
      </c>
      <c r="H43" s="40">
        <f>F43*G43</f>
        <v>43.27</v>
      </c>
    </row>
    <row r="44" spans="1:8" ht="15" customHeight="1" x14ac:dyDescent="0.25">
      <c r="A44" s="450" t="s">
        <v>126</v>
      </c>
      <c r="B44" s="451"/>
      <c r="C44" s="452"/>
      <c r="D44" s="39"/>
      <c r="E44" s="35"/>
      <c r="F44" s="36"/>
      <c r="G44" s="36"/>
      <c r="H44" s="40"/>
    </row>
    <row r="45" spans="1:8" ht="11.25" customHeight="1" x14ac:dyDescent="0.25">
      <c r="A45" s="450"/>
      <c r="B45" s="451"/>
      <c r="C45" s="452"/>
      <c r="D45" s="39"/>
      <c r="E45" s="35" t="s">
        <v>37</v>
      </c>
      <c r="F45" s="36">
        <v>1</v>
      </c>
      <c r="G45" s="36">
        <v>13.22</v>
      </c>
      <c r="H45" s="40">
        <f>F45*G45</f>
        <v>13.22</v>
      </c>
    </row>
    <row r="46" spans="1:8" x14ac:dyDescent="0.25">
      <c r="A46" s="437" t="s">
        <v>127</v>
      </c>
      <c r="B46" s="438"/>
      <c r="C46" s="439"/>
      <c r="D46" s="39"/>
      <c r="E46" s="35" t="s">
        <v>39</v>
      </c>
      <c r="F46" s="36">
        <v>0.5</v>
      </c>
      <c r="G46" s="36">
        <v>9.86</v>
      </c>
      <c r="H46" s="40">
        <f>F46*G46</f>
        <v>4.93</v>
      </c>
    </row>
    <row r="47" spans="1:8" x14ac:dyDescent="0.25">
      <c r="A47" s="437" t="s">
        <v>128</v>
      </c>
      <c r="B47" s="438"/>
      <c r="C47" s="439"/>
      <c r="D47" s="39"/>
      <c r="E47" s="35" t="s">
        <v>39</v>
      </c>
      <c r="F47" s="36">
        <v>0.5</v>
      </c>
      <c r="G47" s="36">
        <v>7.35</v>
      </c>
      <c r="H47" s="40">
        <f>F47*G47</f>
        <v>3.6749999999999998</v>
      </c>
    </row>
    <row r="48" spans="1:8" x14ac:dyDescent="0.25">
      <c r="A48" s="437" t="s">
        <v>129</v>
      </c>
      <c r="B48" s="438"/>
      <c r="C48" s="439"/>
      <c r="D48" s="39"/>
      <c r="E48" s="35" t="s">
        <v>38</v>
      </c>
      <c r="F48" s="36">
        <v>30</v>
      </c>
      <c r="G48" s="36">
        <v>0.55000000000000004</v>
      </c>
      <c r="H48" s="40">
        <f>F48*G48</f>
        <v>16.5</v>
      </c>
    </row>
    <row r="49" spans="1:8" ht="12" customHeight="1" x14ac:dyDescent="0.25">
      <c r="A49" s="437" t="s">
        <v>130</v>
      </c>
      <c r="B49" s="438"/>
      <c r="C49" s="439"/>
      <c r="D49" s="39"/>
      <c r="E49" s="35"/>
      <c r="F49" s="36"/>
      <c r="G49" s="36"/>
      <c r="H49" s="40"/>
    </row>
    <row r="50" spans="1:8" x14ac:dyDescent="0.25">
      <c r="A50" s="437"/>
      <c r="B50" s="438"/>
      <c r="C50" s="439"/>
      <c r="D50" s="39"/>
      <c r="E50" s="35" t="s">
        <v>38</v>
      </c>
      <c r="F50" s="36">
        <v>1</v>
      </c>
      <c r="G50" s="36">
        <v>18.87</v>
      </c>
      <c r="H50" s="40">
        <f>F50*G50</f>
        <v>18.87</v>
      </c>
    </row>
    <row r="51" spans="1:8" x14ac:dyDescent="0.25">
      <c r="A51" s="437" t="s">
        <v>131</v>
      </c>
      <c r="B51" s="438"/>
      <c r="C51" s="439"/>
      <c r="D51" s="39"/>
      <c r="E51" s="35" t="s">
        <v>38</v>
      </c>
      <c r="F51" s="36">
        <v>1</v>
      </c>
      <c r="G51" s="36">
        <v>311.39</v>
      </c>
      <c r="H51" s="40">
        <f>F51*G51</f>
        <v>311.39</v>
      </c>
    </row>
    <row r="52" spans="1:8" ht="15" customHeight="1" x14ac:dyDescent="0.25">
      <c r="A52" s="450" t="s">
        <v>132</v>
      </c>
      <c r="B52" s="451"/>
      <c r="C52" s="452"/>
      <c r="D52" s="39"/>
      <c r="E52" s="35"/>
      <c r="F52" s="36"/>
      <c r="G52" s="36"/>
      <c r="H52" s="40"/>
    </row>
    <row r="53" spans="1:8" x14ac:dyDescent="0.25">
      <c r="A53" s="450"/>
      <c r="B53" s="451"/>
      <c r="C53" s="452"/>
      <c r="D53" s="39"/>
      <c r="E53" s="35" t="s">
        <v>37</v>
      </c>
      <c r="F53" s="36">
        <v>1</v>
      </c>
      <c r="G53" s="36">
        <v>9.65</v>
      </c>
      <c r="H53" s="40">
        <f>F53*G53</f>
        <v>9.65</v>
      </c>
    </row>
    <row r="54" spans="1:8" ht="15" customHeight="1" x14ac:dyDescent="0.25">
      <c r="A54" s="437" t="s">
        <v>133</v>
      </c>
      <c r="B54" s="438"/>
      <c r="C54" s="439"/>
      <c r="D54" s="39"/>
      <c r="E54" s="35"/>
      <c r="F54" s="36"/>
      <c r="G54" s="36"/>
      <c r="H54" s="40"/>
    </row>
    <row r="55" spans="1:8" x14ac:dyDescent="0.25">
      <c r="A55" s="437"/>
      <c r="B55" s="438"/>
      <c r="C55" s="439"/>
      <c r="D55" s="39"/>
      <c r="E55" s="35" t="s">
        <v>38</v>
      </c>
      <c r="F55" s="36">
        <v>1</v>
      </c>
      <c r="G55" s="36">
        <v>23.4</v>
      </c>
      <c r="H55" s="40">
        <f>F55*G55</f>
        <v>23.4</v>
      </c>
    </row>
    <row r="56" spans="1:8" ht="15" customHeight="1" x14ac:dyDescent="0.25">
      <c r="A56" s="437" t="s">
        <v>134</v>
      </c>
      <c r="B56" s="438"/>
      <c r="C56" s="439"/>
      <c r="D56" s="39"/>
      <c r="E56" s="35"/>
      <c r="F56" s="36"/>
      <c r="G56" s="36"/>
      <c r="H56" s="40"/>
    </row>
    <row r="57" spans="1:8" x14ac:dyDescent="0.25">
      <c r="A57" s="437"/>
      <c r="B57" s="438"/>
      <c r="C57" s="439"/>
      <c r="D57" s="39"/>
      <c r="E57" s="35" t="s">
        <v>135</v>
      </c>
      <c r="F57" s="36">
        <v>1</v>
      </c>
      <c r="G57" s="36">
        <v>370.75</v>
      </c>
      <c r="H57" s="40">
        <f>F57*G57</f>
        <v>370.75</v>
      </c>
    </row>
    <row r="58" spans="1:8" ht="15.75" thickBot="1" x14ac:dyDescent="0.3">
      <c r="A58" s="471"/>
      <c r="B58" s="472"/>
      <c r="C58" s="473"/>
      <c r="D58" s="56" t="s">
        <v>88</v>
      </c>
      <c r="E58" s="42"/>
      <c r="F58" s="43"/>
      <c r="G58" s="43"/>
      <c r="H58" s="44"/>
    </row>
    <row r="59" spans="1:8" ht="15.75" thickBot="1" x14ac:dyDescent="0.3">
      <c r="A59" s="70"/>
      <c r="B59" s="45"/>
      <c r="C59" s="45"/>
      <c r="D59" s="45"/>
      <c r="E59" s="45"/>
      <c r="F59" s="45"/>
      <c r="G59" s="61" t="s">
        <v>89</v>
      </c>
      <c r="H59" s="71">
        <f>SUM(H40:H58)</f>
        <v>848.17499999999995</v>
      </c>
    </row>
    <row r="60" spans="1:8" x14ac:dyDescent="0.25">
      <c r="A60" s="431" t="s">
        <v>90</v>
      </c>
      <c r="B60" s="432"/>
      <c r="C60" s="433"/>
      <c r="D60" s="443" t="s">
        <v>91</v>
      </c>
      <c r="E60" s="443" t="s">
        <v>92</v>
      </c>
      <c r="F60" s="443" t="s">
        <v>34</v>
      </c>
      <c r="G60" s="445" t="s">
        <v>86</v>
      </c>
      <c r="H60" s="429" t="s">
        <v>87</v>
      </c>
    </row>
    <row r="61" spans="1:8" x14ac:dyDescent="0.25">
      <c r="A61" s="434"/>
      <c r="B61" s="435"/>
      <c r="C61" s="436"/>
      <c r="D61" s="444"/>
      <c r="E61" s="444" t="s">
        <v>66</v>
      </c>
      <c r="F61" s="444" t="s">
        <v>67</v>
      </c>
      <c r="G61" s="446"/>
      <c r="H61" s="430"/>
    </row>
    <row r="62" spans="1:8" x14ac:dyDescent="0.25">
      <c r="A62" s="48"/>
      <c r="B62" s="49"/>
      <c r="C62" s="50"/>
      <c r="D62" s="51"/>
      <c r="E62" s="31"/>
      <c r="F62" s="31"/>
      <c r="G62" s="31"/>
      <c r="H62" s="72"/>
    </row>
    <row r="63" spans="1:8" x14ac:dyDescent="0.25">
      <c r="A63" s="450"/>
      <c r="B63" s="451"/>
      <c r="C63" s="452"/>
      <c r="D63" s="73"/>
      <c r="E63" s="73"/>
      <c r="F63" s="73"/>
      <c r="G63" s="74"/>
      <c r="H63" s="75"/>
    </row>
    <row r="64" spans="1:8" x14ac:dyDescent="0.25">
      <c r="A64" s="76"/>
      <c r="B64" s="49"/>
      <c r="C64" s="50"/>
      <c r="D64" s="39"/>
      <c r="E64" s="35"/>
      <c r="F64" s="35"/>
      <c r="G64" s="35"/>
      <c r="H64" s="77"/>
    </row>
    <row r="65" spans="1:8" ht="15.75" thickBot="1" x14ac:dyDescent="0.3">
      <c r="A65" s="53"/>
      <c r="B65" s="54"/>
      <c r="C65" s="55"/>
      <c r="D65" s="56" t="s">
        <v>88</v>
      </c>
      <c r="E65" s="42"/>
      <c r="F65" s="42"/>
      <c r="G65" s="42"/>
      <c r="H65" s="78"/>
    </row>
    <row r="66" spans="1:8" ht="15.75" thickBot="1" x14ac:dyDescent="0.3">
      <c r="A66" s="45"/>
      <c r="B66" s="45"/>
      <c r="C66" s="45"/>
      <c r="D66" s="45"/>
      <c r="E66" s="45"/>
      <c r="F66" s="45"/>
      <c r="G66" s="93" t="s">
        <v>96</v>
      </c>
      <c r="H66" s="94">
        <f>SUM(H62:H65)</f>
        <v>0</v>
      </c>
    </row>
    <row r="67" spans="1:8" x14ac:dyDescent="0.25">
      <c r="A67" s="79" t="s">
        <v>97</v>
      </c>
      <c r="B67" s="80"/>
      <c r="C67" s="80"/>
      <c r="D67" s="81"/>
      <c r="E67" s="82"/>
      <c r="F67" s="82"/>
      <c r="G67" s="83" t="s">
        <v>98</v>
      </c>
      <c r="H67" s="84">
        <f>+H23+H37+H59+H66</f>
        <v>974.71499999999992</v>
      </c>
    </row>
    <row r="68" spans="1:8" x14ac:dyDescent="0.25">
      <c r="A68" s="85" t="s">
        <v>99</v>
      </c>
      <c r="B68" s="86"/>
      <c r="C68" s="86"/>
      <c r="D68" s="87">
        <v>0.26229999999999998</v>
      </c>
      <c r="E68" s="88"/>
      <c r="F68" s="88"/>
      <c r="G68" s="89" t="s">
        <v>98</v>
      </c>
      <c r="H68" s="90">
        <f>ROUND(H67*D68,2)</f>
        <v>255.67</v>
      </c>
    </row>
    <row r="69" spans="1:8" x14ac:dyDescent="0.25">
      <c r="A69" s="85" t="s">
        <v>100</v>
      </c>
      <c r="B69" s="86"/>
      <c r="C69" s="86"/>
      <c r="D69" s="91"/>
      <c r="E69" s="88"/>
      <c r="F69" s="88"/>
      <c r="G69" s="89" t="s">
        <v>98</v>
      </c>
      <c r="H69" s="92">
        <f>+H67+H68</f>
        <v>1230.385</v>
      </c>
    </row>
    <row r="70" spans="1:8" ht="15.75" thickBot="1" x14ac:dyDescent="0.3">
      <c r="A70" s="453" t="s">
        <v>101</v>
      </c>
      <c r="B70" s="454"/>
      <c r="C70" s="454"/>
      <c r="D70" s="454"/>
      <c r="E70" s="454"/>
      <c r="F70" s="454"/>
      <c r="G70" s="454"/>
      <c r="H70" s="455"/>
    </row>
    <row r="71" spans="1:8" x14ac:dyDescent="0.25">
      <c r="A71" s="486" t="s">
        <v>111</v>
      </c>
      <c r="B71" s="487"/>
      <c r="C71" s="487"/>
      <c r="D71" s="487"/>
      <c r="E71" s="487"/>
      <c r="F71" s="487"/>
      <c r="G71" s="487"/>
      <c r="H71" s="488"/>
    </row>
  </sheetData>
  <mergeCells count="58">
    <mergeCell ref="H17:H18"/>
    <mergeCell ref="A11:F12"/>
    <mergeCell ref="A14:F14"/>
    <mergeCell ref="G14:H14"/>
    <mergeCell ref="A15:H15"/>
    <mergeCell ref="B16:G16"/>
    <mergeCell ref="A17:A18"/>
    <mergeCell ref="B17:B18"/>
    <mergeCell ref="C17:C18"/>
    <mergeCell ref="D17:E17"/>
    <mergeCell ref="F17:G17"/>
    <mergeCell ref="A9:H9"/>
    <mergeCell ref="G11:H11"/>
    <mergeCell ref="A13:F13"/>
    <mergeCell ref="G13:H13"/>
    <mergeCell ref="G10:H10"/>
    <mergeCell ref="H24:H25"/>
    <mergeCell ref="A33:C33"/>
    <mergeCell ref="A26:C26"/>
    <mergeCell ref="A27:C27"/>
    <mergeCell ref="A28:C28"/>
    <mergeCell ref="A29:C29"/>
    <mergeCell ref="A30:C30"/>
    <mergeCell ref="A24:C25"/>
    <mergeCell ref="D24:D25"/>
    <mergeCell ref="E24:E25"/>
    <mergeCell ref="F24:F25"/>
    <mergeCell ref="G24:G25"/>
    <mergeCell ref="A31:C31"/>
    <mergeCell ref="A32:C32"/>
    <mergeCell ref="H38:H39"/>
    <mergeCell ref="G38:G39"/>
    <mergeCell ref="A46:C46"/>
    <mergeCell ref="A47:C47"/>
    <mergeCell ref="A49:C50"/>
    <mergeCell ref="A44:C45"/>
    <mergeCell ref="A40:C41"/>
    <mergeCell ref="A42:C43"/>
    <mergeCell ref="F38:F39"/>
    <mergeCell ref="A34:C34"/>
    <mergeCell ref="A38:C39"/>
    <mergeCell ref="D38:D39"/>
    <mergeCell ref="E38:E39"/>
    <mergeCell ref="A48:C48"/>
    <mergeCell ref="A51:C51"/>
    <mergeCell ref="A71:H71"/>
    <mergeCell ref="D60:D61"/>
    <mergeCell ref="E60:E61"/>
    <mergeCell ref="F60:F61"/>
    <mergeCell ref="G60:G61"/>
    <mergeCell ref="H60:H61"/>
    <mergeCell ref="A63:C63"/>
    <mergeCell ref="A54:C55"/>
    <mergeCell ref="A56:C57"/>
    <mergeCell ref="A58:C58"/>
    <mergeCell ref="A60:C61"/>
    <mergeCell ref="A70:H70"/>
    <mergeCell ref="A52:C53"/>
  </mergeCells>
  <printOptions horizontalCentered="1"/>
  <pageMargins left="0" right="0" top="0" bottom="0" header="0.31496062992125984" footer="0.31496062992125984"/>
  <pageSetup paperSize="9" scale="78"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9:K72"/>
  <sheetViews>
    <sheetView showGridLines="0" workbookViewId="0">
      <selection activeCell="A22" sqref="A22: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4.7109375"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97" t="str">
        <f>'I-1'!G10:H10</f>
        <v>Data Base</v>
      </c>
      <c r="H10" s="498"/>
    </row>
    <row r="11" spans="1:11" x14ac:dyDescent="0.25">
      <c r="A11" s="491" t="e">
        <f>PLANILHA!#REF!</f>
        <v>#REF!</v>
      </c>
      <c r="B11" s="492"/>
      <c r="C11" s="492"/>
      <c r="D11" s="492"/>
      <c r="E11" s="492"/>
      <c r="F11" s="493"/>
      <c r="G11" s="465">
        <f>'I-1'!G11:H11</f>
        <v>41671</v>
      </c>
      <c r="H11" s="466"/>
    </row>
    <row r="12" spans="1:11" x14ac:dyDescent="0.25">
      <c r="A12" s="494"/>
      <c r="B12" s="495"/>
      <c r="C12" s="495"/>
      <c r="D12" s="495"/>
      <c r="E12" s="495"/>
      <c r="F12" s="496"/>
      <c r="G12" s="169"/>
      <c r="H12" s="170"/>
    </row>
    <row r="13" spans="1:11" x14ac:dyDescent="0.25">
      <c r="A13" s="467" t="s">
        <v>53</v>
      </c>
      <c r="B13" s="467"/>
      <c r="C13" s="467"/>
      <c r="D13" s="467"/>
      <c r="E13" s="467"/>
      <c r="F13" s="467"/>
      <c r="G13" s="468"/>
      <c r="H13" s="468"/>
    </row>
    <row r="14" spans="1:11" x14ac:dyDescent="0.25">
      <c r="A14" s="467" t="s">
        <v>54</v>
      </c>
      <c r="B14" s="467"/>
      <c r="C14" s="467"/>
      <c r="D14" s="467"/>
      <c r="E14" s="467"/>
      <c r="F14" s="467"/>
      <c r="G14" s="468" t="str">
        <f>'I-1'!G16:H16</f>
        <v>SINAPI - FEV 2014</v>
      </c>
      <c r="H14" s="468"/>
    </row>
    <row r="15" spans="1:11" x14ac:dyDescent="0.25">
      <c r="A15" s="478" t="s">
        <v>56</v>
      </c>
      <c r="B15" s="479"/>
      <c r="C15" s="479"/>
      <c r="D15" s="479"/>
      <c r="E15" s="479"/>
      <c r="F15" s="479"/>
      <c r="G15" s="479"/>
      <c r="H15" s="480"/>
    </row>
    <row r="16" spans="1:11" ht="45" customHeight="1" thickBot="1" x14ac:dyDescent="0.3">
      <c r="A16" s="29" t="s">
        <v>136</v>
      </c>
      <c r="B16" s="481" t="e">
        <f>PLANILHA!#REF!</f>
        <v>#REF!</v>
      </c>
      <c r="C16" s="482"/>
      <c r="D16" s="482"/>
      <c r="E16" s="482"/>
      <c r="F16" s="482"/>
      <c r="G16" s="483"/>
      <c r="H16" s="135" t="s">
        <v>117</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x14ac:dyDescent="0.25">
      <c r="A19" s="30"/>
      <c r="B19" s="31"/>
      <c r="C19" s="31"/>
      <c r="D19" s="32"/>
      <c r="E19" s="32"/>
      <c r="F19" s="32"/>
      <c r="G19" s="32"/>
      <c r="H19" s="33"/>
    </row>
    <row r="20" spans="1:8" ht="12.75" customHeight="1" x14ac:dyDescent="0.25">
      <c r="A20" s="34"/>
      <c r="B20" s="35"/>
      <c r="C20" s="35"/>
      <c r="D20" s="36"/>
      <c r="E20" s="36"/>
      <c r="F20" s="36"/>
      <c r="G20" s="36"/>
      <c r="H20" s="37"/>
    </row>
    <row r="21" spans="1:8" x14ac:dyDescent="0.25">
      <c r="A21" s="38"/>
      <c r="B21" s="39"/>
      <c r="C21" s="35"/>
      <c r="D21" s="36"/>
      <c r="E21" s="36"/>
      <c r="F21" s="36"/>
      <c r="G21" s="36"/>
      <c r="H21" s="40"/>
    </row>
    <row r="22" spans="1:8" ht="12.75" customHeight="1" thickBot="1" x14ac:dyDescent="0.3">
      <c r="A22" s="41"/>
      <c r="B22" s="42"/>
      <c r="C22" s="42"/>
      <c r="D22" s="43"/>
      <c r="E22" s="43"/>
      <c r="F22" s="43"/>
      <c r="G22" s="43"/>
      <c r="H22" s="44"/>
    </row>
    <row r="23" spans="1:8" ht="13.5" customHeight="1" thickBot="1" x14ac:dyDescent="0.3">
      <c r="A23" s="41"/>
      <c r="B23" s="45"/>
      <c r="C23" s="45"/>
      <c r="D23" s="45"/>
      <c r="E23" s="45"/>
      <c r="F23" s="45"/>
      <c r="G23" s="46" t="s">
        <v>71</v>
      </c>
      <c r="H23" s="47">
        <f>SUM(H19:H22)</f>
        <v>0</v>
      </c>
    </row>
    <row r="24" spans="1:8" ht="12.75" customHeight="1" x14ac:dyDescent="0.25">
      <c r="A24" s="431" t="s">
        <v>72</v>
      </c>
      <c r="B24" s="432"/>
      <c r="C24" s="433"/>
      <c r="D24" s="443"/>
      <c r="E24" s="443" t="s">
        <v>74</v>
      </c>
      <c r="F24" s="445" t="s">
        <v>75</v>
      </c>
      <c r="G24" s="445" t="s">
        <v>76</v>
      </c>
      <c r="H24" s="429" t="s">
        <v>65</v>
      </c>
    </row>
    <row r="25" spans="1:8" x14ac:dyDescent="0.25">
      <c r="A25" s="434"/>
      <c r="B25" s="435"/>
      <c r="C25" s="436"/>
      <c r="D25" s="444"/>
      <c r="E25" s="444" t="s">
        <v>66</v>
      </c>
      <c r="F25" s="446" t="s">
        <v>67</v>
      </c>
      <c r="G25" s="446"/>
      <c r="H25" s="430"/>
    </row>
    <row r="26" spans="1:8" x14ac:dyDescent="0.25">
      <c r="A26" s="440"/>
      <c r="B26" s="441"/>
      <c r="C26" s="442"/>
      <c r="D26" s="51"/>
      <c r="E26" s="31"/>
      <c r="F26" s="31"/>
      <c r="G26" s="31"/>
      <c r="H26" s="52"/>
    </row>
    <row r="27" spans="1:8" x14ac:dyDescent="0.25">
      <c r="A27" s="437" t="s">
        <v>137</v>
      </c>
      <c r="B27" s="438"/>
      <c r="C27" s="439"/>
      <c r="D27" s="39"/>
      <c r="E27" s="35" t="s">
        <v>119</v>
      </c>
      <c r="F27" s="35">
        <v>16</v>
      </c>
      <c r="G27" s="35">
        <v>5.51</v>
      </c>
      <c r="H27" s="139">
        <f>F27*G27</f>
        <v>88.16</v>
      </c>
    </row>
    <row r="28" spans="1:8" x14ac:dyDescent="0.25">
      <c r="A28" s="437" t="s">
        <v>138</v>
      </c>
      <c r="B28" s="438"/>
      <c r="C28" s="439"/>
      <c r="D28" s="39"/>
      <c r="E28" s="35" t="s">
        <v>119</v>
      </c>
      <c r="F28" s="35">
        <v>16</v>
      </c>
      <c r="G28" s="35">
        <v>3.44</v>
      </c>
      <c r="H28" s="139">
        <f>F28*G28</f>
        <v>55.04</v>
      </c>
    </row>
    <row r="29" spans="1:8" x14ac:dyDescent="0.25">
      <c r="A29" s="437"/>
      <c r="B29" s="438"/>
      <c r="C29" s="439"/>
      <c r="D29" s="39"/>
      <c r="E29" s="35"/>
      <c r="F29" s="35"/>
      <c r="G29" s="35"/>
      <c r="H29" s="139"/>
    </row>
    <row r="30" spans="1:8" x14ac:dyDescent="0.25">
      <c r="A30" s="437"/>
      <c r="B30" s="438"/>
      <c r="C30" s="439"/>
      <c r="D30" s="39"/>
      <c r="E30" s="35"/>
      <c r="F30" s="35"/>
      <c r="G30" s="35"/>
      <c r="H30" s="139"/>
    </row>
    <row r="31" spans="1:8" x14ac:dyDescent="0.25">
      <c r="A31" s="437"/>
      <c r="B31" s="438"/>
      <c r="C31" s="439"/>
      <c r="D31" s="39"/>
      <c r="E31" s="35"/>
      <c r="F31" s="35"/>
      <c r="G31" s="35"/>
      <c r="H31" s="139"/>
    </row>
    <row r="32" spans="1:8" x14ac:dyDescent="0.25">
      <c r="A32" s="437"/>
      <c r="B32" s="438"/>
      <c r="C32" s="439"/>
      <c r="D32" s="39"/>
      <c r="E32" s="35"/>
      <c r="F32" s="35"/>
      <c r="G32" s="35"/>
      <c r="H32" s="139"/>
    </row>
    <row r="33" spans="1:8" x14ac:dyDescent="0.25">
      <c r="A33" s="437"/>
      <c r="B33" s="438"/>
      <c r="C33" s="439"/>
      <c r="D33" s="39"/>
      <c r="E33" s="35"/>
      <c r="F33" s="35"/>
      <c r="G33" s="35"/>
      <c r="H33" s="139"/>
    </row>
    <row r="34" spans="1:8" ht="15.75" thickBot="1" x14ac:dyDescent="0.3">
      <c r="A34" s="471"/>
      <c r="B34" s="472"/>
      <c r="C34" s="473"/>
      <c r="D34" s="56"/>
      <c r="E34" s="42"/>
      <c r="F34" s="42"/>
      <c r="G34" s="42"/>
      <c r="H34" s="57"/>
    </row>
    <row r="35" spans="1:8" x14ac:dyDescent="0.25">
      <c r="A35" s="58"/>
      <c r="B35" s="49"/>
      <c r="C35" s="49"/>
      <c r="D35" s="59"/>
      <c r="E35" s="60"/>
      <c r="F35" s="60"/>
      <c r="G35" s="61" t="s">
        <v>82</v>
      </c>
      <c r="H35" s="62">
        <f>SUM(H26:H34)</f>
        <v>143.19999999999999</v>
      </c>
    </row>
    <row r="36" spans="1:8" ht="15.75" thickBot="1" x14ac:dyDescent="0.3">
      <c r="A36" s="63" t="s">
        <v>83</v>
      </c>
      <c r="B36" s="64"/>
      <c r="C36" s="64"/>
      <c r="D36" s="65">
        <v>1.1066036000000001</v>
      </c>
      <c r="E36" s="66"/>
      <c r="F36" s="66"/>
      <c r="G36" s="66"/>
      <c r="H36" s="140">
        <f>ROUND(H35*D36,2)</f>
        <v>158.47</v>
      </c>
    </row>
    <row r="37" spans="1:8" ht="15.75" thickBot="1" x14ac:dyDescent="0.3">
      <c r="A37" s="67"/>
      <c r="B37" s="45"/>
      <c r="C37" s="45"/>
      <c r="D37" s="68"/>
      <c r="E37" s="61" t="s">
        <v>84</v>
      </c>
      <c r="F37" s="45"/>
      <c r="G37" s="61"/>
      <c r="H37" s="71">
        <f>+H35+H36</f>
        <v>301.66999999999996</v>
      </c>
    </row>
    <row r="38" spans="1:8" x14ac:dyDescent="0.25">
      <c r="A38" s="431" t="s">
        <v>85</v>
      </c>
      <c r="B38" s="432"/>
      <c r="C38" s="433"/>
      <c r="D38" s="443"/>
      <c r="E38" s="443" t="s">
        <v>74</v>
      </c>
      <c r="F38" s="445" t="s">
        <v>75</v>
      </c>
      <c r="G38" s="445" t="s">
        <v>86</v>
      </c>
      <c r="H38" s="429" t="s">
        <v>87</v>
      </c>
    </row>
    <row r="39" spans="1:8" x14ac:dyDescent="0.25">
      <c r="A39" s="434"/>
      <c r="B39" s="435"/>
      <c r="C39" s="436"/>
      <c r="D39" s="444"/>
      <c r="E39" s="444" t="s">
        <v>66</v>
      </c>
      <c r="F39" s="446" t="s">
        <v>67</v>
      </c>
      <c r="G39" s="446"/>
      <c r="H39" s="430"/>
    </row>
    <row r="40" spans="1:8" ht="15" customHeight="1" x14ac:dyDescent="0.25">
      <c r="A40" s="440" t="s">
        <v>139</v>
      </c>
      <c r="B40" s="441"/>
      <c r="C40" s="442"/>
      <c r="D40" s="51"/>
      <c r="E40" s="31"/>
      <c r="F40" s="32"/>
      <c r="G40" s="32"/>
      <c r="H40" s="69"/>
    </row>
    <row r="41" spans="1:8" x14ac:dyDescent="0.25">
      <c r="A41" s="437"/>
      <c r="B41" s="438"/>
      <c r="C41" s="439"/>
      <c r="D41" s="39"/>
      <c r="E41" s="35" t="s">
        <v>37</v>
      </c>
      <c r="F41" s="35">
        <v>2</v>
      </c>
      <c r="G41" s="35">
        <v>17.41</v>
      </c>
      <c r="H41" s="147">
        <f>F41*G41</f>
        <v>34.82</v>
      </c>
    </row>
    <row r="42" spans="1:8" x14ac:dyDescent="0.25">
      <c r="A42" s="450" t="s">
        <v>140</v>
      </c>
      <c r="B42" s="451"/>
      <c r="C42" s="452"/>
      <c r="D42" s="39"/>
      <c r="E42" s="35" t="s">
        <v>38</v>
      </c>
      <c r="F42" s="35">
        <v>1</v>
      </c>
      <c r="G42" s="35">
        <v>67.73</v>
      </c>
      <c r="H42" s="147">
        <f>F42*G42</f>
        <v>67.73</v>
      </c>
    </row>
    <row r="43" spans="1:8" ht="15" customHeight="1" x14ac:dyDescent="0.25">
      <c r="A43" s="450" t="s">
        <v>141</v>
      </c>
      <c r="B43" s="451"/>
      <c r="C43" s="452"/>
      <c r="D43" s="39"/>
      <c r="E43" s="35"/>
      <c r="F43" s="35"/>
      <c r="G43" s="35"/>
      <c r="H43" s="147"/>
    </row>
    <row r="44" spans="1:8" x14ac:dyDescent="0.25">
      <c r="A44" s="450"/>
      <c r="B44" s="451"/>
      <c r="C44" s="452"/>
      <c r="D44" s="39"/>
      <c r="E44" s="35" t="s">
        <v>37</v>
      </c>
      <c r="F44" s="35">
        <v>20</v>
      </c>
      <c r="G44" s="35">
        <v>4.29</v>
      </c>
      <c r="H44" s="147">
        <f>F44*G44</f>
        <v>85.8</v>
      </c>
    </row>
    <row r="45" spans="1:8" ht="15" customHeight="1" x14ac:dyDescent="0.25">
      <c r="A45" s="450" t="s">
        <v>142</v>
      </c>
      <c r="B45" s="451"/>
      <c r="C45" s="452"/>
      <c r="D45" s="39"/>
      <c r="E45" s="35"/>
      <c r="F45" s="35"/>
      <c r="G45" s="35"/>
      <c r="H45" s="147"/>
    </row>
    <row r="46" spans="1:8" x14ac:dyDescent="0.25">
      <c r="A46" s="450"/>
      <c r="B46" s="451"/>
      <c r="C46" s="452"/>
      <c r="D46" s="39"/>
      <c r="E46" s="35" t="s">
        <v>37</v>
      </c>
      <c r="F46" s="35">
        <v>12</v>
      </c>
      <c r="G46" s="35">
        <v>1.73</v>
      </c>
      <c r="H46" s="147">
        <f>F46*G46</f>
        <v>20.759999999999998</v>
      </c>
    </row>
    <row r="47" spans="1:8" ht="15" customHeight="1" x14ac:dyDescent="0.25">
      <c r="A47" s="450" t="s">
        <v>143</v>
      </c>
      <c r="B47" s="451"/>
      <c r="C47" s="452"/>
      <c r="D47" s="39"/>
      <c r="E47" s="35" t="s">
        <v>38</v>
      </c>
      <c r="F47" s="35">
        <v>2</v>
      </c>
      <c r="G47" s="35">
        <v>5.53</v>
      </c>
      <c r="H47" s="147">
        <f>F47*G47</f>
        <v>11.06</v>
      </c>
    </row>
    <row r="48" spans="1:8" x14ac:dyDescent="0.25">
      <c r="A48" s="450"/>
      <c r="B48" s="451"/>
      <c r="C48" s="452"/>
      <c r="D48" s="39"/>
      <c r="E48" s="35"/>
      <c r="F48" s="35"/>
      <c r="G48" s="35"/>
      <c r="H48" s="147"/>
    </row>
    <row r="49" spans="1:8" x14ac:dyDescent="0.25">
      <c r="A49" s="450" t="s">
        <v>144</v>
      </c>
      <c r="B49" s="451"/>
      <c r="C49" s="452"/>
      <c r="D49" s="39"/>
      <c r="E49" s="35" t="s">
        <v>38</v>
      </c>
      <c r="F49" s="35">
        <v>1</v>
      </c>
      <c r="G49" s="35">
        <v>10.47</v>
      </c>
      <c r="H49" s="147">
        <f>F49*G49</f>
        <v>10.47</v>
      </c>
    </row>
    <row r="50" spans="1:8" ht="15" customHeight="1" x14ac:dyDescent="0.25">
      <c r="A50" s="450" t="s">
        <v>145</v>
      </c>
      <c r="B50" s="451"/>
      <c r="C50" s="452"/>
      <c r="D50" s="39"/>
      <c r="E50" s="35"/>
      <c r="F50" s="35"/>
      <c r="G50" s="35"/>
      <c r="H50" s="147"/>
    </row>
    <row r="51" spans="1:8" x14ac:dyDescent="0.25">
      <c r="A51" s="450"/>
      <c r="B51" s="451"/>
      <c r="C51" s="452"/>
      <c r="D51" s="39"/>
      <c r="E51" s="35" t="s">
        <v>37</v>
      </c>
      <c r="F51" s="35">
        <v>1</v>
      </c>
      <c r="G51" s="36">
        <v>22.06</v>
      </c>
      <c r="H51" s="147">
        <f>F51*G51</f>
        <v>22.06</v>
      </c>
    </row>
    <row r="52" spans="1:8" ht="15" customHeight="1" x14ac:dyDescent="0.25">
      <c r="A52" s="450" t="s">
        <v>146</v>
      </c>
      <c r="B52" s="451"/>
      <c r="C52" s="452"/>
      <c r="D52" s="39"/>
      <c r="E52" s="35"/>
      <c r="F52" s="36"/>
      <c r="G52" s="36"/>
      <c r="H52" s="40"/>
    </row>
    <row r="53" spans="1:8" x14ac:dyDescent="0.25">
      <c r="A53" s="450"/>
      <c r="B53" s="451"/>
      <c r="C53" s="452"/>
      <c r="D53" s="39"/>
      <c r="E53" s="35" t="s">
        <v>37</v>
      </c>
      <c r="F53" s="35">
        <v>6</v>
      </c>
      <c r="G53" s="36">
        <v>11.42</v>
      </c>
      <c r="H53" s="147">
        <f>F53*G53</f>
        <v>68.52</v>
      </c>
    </row>
    <row r="54" spans="1:8" ht="15" customHeight="1" x14ac:dyDescent="0.25">
      <c r="A54" s="450" t="s">
        <v>147</v>
      </c>
      <c r="B54" s="451"/>
      <c r="C54" s="452"/>
      <c r="D54" s="39"/>
      <c r="E54" s="35"/>
      <c r="F54" s="36"/>
      <c r="G54" s="36"/>
      <c r="H54" s="40"/>
    </row>
    <row r="55" spans="1:8" x14ac:dyDescent="0.25">
      <c r="A55" s="450"/>
      <c r="B55" s="451"/>
      <c r="C55" s="452"/>
      <c r="D55" s="39"/>
      <c r="E55" s="35" t="s">
        <v>38</v>
      </c>
      <c r="F55" s="35">
        <v>4</v>
      </c>
      <c r="G55" s="36">
        <v>10.83</v>
      </c>
      <c r="H55" s="147">
        <f>F55*G55</f>
        <v>43.32</v>
      </c>
    </row>
    <row r="56" spans="1:8" x14ac:dyDescent="0.25">
      <c r="A56" s="450" t="s">
        <v>148</v>
      </c>
      <c r="B56" s="451"/>
      <c r="C56" s="452"/>
      <c r="D56" s="39"/>
      <c r="E56" s="35" t="s">
        <v>38</v>
      </c>
      <c r="F56" s="35">
        <v>4</v>
      </c>
      <c r="G56" s="36">
        <v>12.35</v>
      </c>
      <c r="H56" s="147">
        <f>F56*G56</f>
        <v>49.4</v>
      </c>
    </row>
    <row r="57" spans="1:8" x14ac:dyDescent="0.25">
      <c r="A57" s="450" t="s">
        <v>149</v>
      </c>
      <c r="B57" s="451"/>
      <c r="C57" s="452"/>
      <c r="D57" s="39"/>
      <c r="E57" s="35" t="s">
        <v>38</v>
      </c>
      <c r="F57" s="35">
        <v>1</v>
      </c>
      <c r="G57" s="36">
        <v>0.47</v>
      </c>
      <c r="H57" s="147">
        <f>F57*G57</f>
        <v>0.47</v>
      </c>
    </row>
    <row r="58" spans="1:8" x14ac:dyDescent="0.25">
      <c r="A58" s="450"/>
      <c r="B58" s="451"/>
      <c r="C58" s="452"/>
      <c r="D58" s="39"/>
      <c r="E58" s="35"/>
      <c r="F58" s="36"/>
      <c r="G58" s="36"/>
      <c r="H58" s="40"/>
    </row>
    <row r="59" spans="1:8" ht="15.75" thickBot="1" x14ac:dyDescent="0.3">
      <c r="A59" s="471"/>
      <c r="B59" s="472"/>
      <c r="C59" s="473"/>
      <c r="D59" s="56" t="s">
        <v>88</v>
      </c>
      <c r="E59" s="42"/>
      <c r="F59" s="43"/>
      <c r="G59" s="43"/>
      <c r="H59" s="44"/>
    </row>
    <row r="60" spans="1:8" ht="15.75" thickBot="1" x14ac:dyDescent="0.3">
      <c r="A60" s="70"/>
      <c r="B60" s="45"/>
      <c r="C60" s="45"/>
      <c r="D60" s="45"/>
      <c r="E60" s="45"/>
      <c r="F60" s="45"/>
      <c r="G60" s="61" t="s">
        <v>89</v>
      </c>
      <c r="H60" s="71">
        <f>SUM(H40:H59)</f>
        <v>414.41</v>
      </c>
    </row>
    <row r="61" spans="1:8" x14ac:dyDescent="0.25">
      <c r="A61" s="431" t="s">
        <v>90</v>
      </c>
      <c r="B61" s="432"/>
      <c r="C61" s="433"/>
      <c r="D61" s="443" t="s">
        <v>91</v>
      </c>
      <c r="E61" s="443" t="s">
        <v>92</v>
      </c>
      <c r="F61" s="443" t="s">
        <v>34</v>
      </c>
      <c r="G61" s="445" t="s">
        <v>86</v>
      </c>
      <c r="H61" s="429" t="s">
        <v>87</v>
      </c>
    </row>
    <row r="62" spans="1:8" x14ac:dyDescent="0.25">
      <c r="A62" s="434"/>
      <c r="B62" s="435"/>
      <c r="C62" s="436"/>
      <c r="D62" s="444"/>
      <c r="E62" s="444" t="s">
        <v>66</v>
      </c>
      <c r="F62" s="444" t="s">
        <v>67</v>
      </c>
      <c r="G62" s="446"/>
      <c r="H62" s="430"/>
    </row>
    <row r="63" spans="1:8" x14ac:dyDescent="0.25">
      <c r="A63" s="48"/>
      <c r="B63" s="49"/>
      <c r="C63" s="50"/>
      <c r="D63" s="51"/>
      <c r="E63" s="31"/>
      <c r="F63" s="31"/>
      <c r="G63" s="31"/>
      <c r="H63" s="72"/>
    </row>
    <row r="64" spans="1:8" x14ac:dyDescent="0.25">
      <c r="A64" s="450"/>
      <c r="B64" s="451"/>
      <c r="C64" s="452"/>
      <c r="D64" s="73"/>
      <c r="E64" s="73"/>
      <c r="F64" s="73"/>
      <c r="G64" s="74"/>
      <c r="H64" s="75"/>
    </row>
    <row r="65" spans="1:8" x14ac:dyDescent="0.25">
      <c r="A65" s="76"/>
      <c r="B65" s="49"/>
      <c r="C65" s="50"/>
      <c r="D65" s="39"/>
      <c r="E65" s="35"/>
      <c r="F65" s="35"/>
      <c r="G65" s="35"/>
      <c r="H65" s="77"/>
    </row>
    <row r="66" spans="1:8" ht="15.75" thickBot="1" x14ac:dyDescent="0.3">
      <c r="A66" s="53"/>
      <c r="B66" s="54"/>
      <c r="C66" s="55"/>
      <c r="D66" s="56" t="s">
        <v>88</v>
      </c>
      <c r="E66" s="42"/>
      <c r="F66" s="42"/>
      <c r="G66" s="42"/>
      <c r="H66" s="78"/>
    </row>
    <row r="67" spans="1:8" ht="15.75" thickBot="1" x14ac:dyDescent="0.3">
      <c r="A67" s="45"/>
      <c r="B67" s="45"/>
      <c r="C67" s="45"/>
      <c r="D67" s="45"/>
      <c r="E67" s="45"/>
      <c r="F67" s="45"/>
      <c r="G67" s="93" t="s">
        <v>96</v>
      </c>
      <c r="H67" s="94">
        <f>SUM(H63:H66)</f>
        <v>0</v>
      </c>
    </row>
    <row r="68" spans="1:8" x14ac:dyDescent="0.25">
      <c r="A68" s="79" t="s">
        <v>97</v>
      </c>
      <c r="B68" s="80"/>
      <c r="C68" s="80"/>
      <c r="D68" s="81"/>
      <c r="E68" s="82"/>
      <c r="F68" s="82"/>
      <c r="G68" s="83" t="s">
        <v>98</v>
      </c>
      <c r="H68" s="84">
        <f>+H23+H37+H60+H67</f>
        <v>716.07999999999993</v>
      </c>
    </row>
    <row r="69" spans="1:8" x14ac:dyDescent="0.25">
      <c r="A69" s="85" t="s">
        <v>99</v>
      </c>
      <c r="B69" s="86"/>
      <c r="C69" s="86"/>
      <c r="D69" s="87">
        <v>0.26229999999999998</v>
      </c>
      <c r="E69" s="88"/>
      <c r="F69" s="88"/>
      <c r="G69" s="89" t="s">
        <v>98</v>
      </c>
      <c r="H69" s="90">
        <f>ROUND(H68*D69,2)</f>
        <v>187.83</v>
      </c>
    </row>
    <row r="70" spans="1:8" x14ac:dyDescent="0.25">
      <c r="A70" s="85" t="s">
        <v>100</v>
      </c>
      <c r="B70" s="86"/>
      <c r="C70" s="86"/>
      <c r="D70" s="91"/>
      <c r="E70" s="88"/>
      <c r="F70" s="88"/>
      <c r="G70" s="89" t="s">
        <v>98</v>
      </c>
      <c r="H70" s="92">
        <f>+H68+H69</f>
        <v>903.91</v>
      </c>
    </row>
    <row r="71" spans="1:8" ht="15.75" thickBot="1" x14ac:dyDescent="0.3">
      <c r="A71" s="453" t="s">
        <v>101</v>
      </c>
      <c r="B71" s="454"/>
      <c r="C71" s="454"/>
      <c r="D71" s="454"/>
      <c r="E71" s="454"/>
      <c r="F71" s="454"/>
      <c r="G71" s="454"/>
      <c r="H71" s="455"/>
    </row>
    <row r="72" spans="1:8" x14ac:dyDescent="0.25">
      <c r="A72" s="486" t="s">
        <v>111</v>
      </c>
      <c r="B72" s="487"/>
      <c r="C72" s="487"/>
      <c r="D72" s="487"/>
      <c r="E72" s="487"/>
      <c r="F72" s="487"/>
      <c r="G72" s="487"/>
      <c r="H72" s="488"/>
    </row>
  </sheetData>
  <mergeCells count="59">
    <mergeCell ref="H38:H39"/>
    <mergeCell ref="A47:C48"/>
    <mergeCell ref="D38:D39"/>
    <mergeCell ref="E38:E39"/>
    <mergeCell ref="A58:C58"/>
    <mergeCell ref="A40:C41"/>
    <mergeCell ref="A52:C53"/>
    <mergeCell ref="A54:C55"/>
    <mergeCell ref="A49:C49"/>
    <mergeCell ref="A50:C51"/>
    <mergeCell ref="A56:C56"/>
    <mergeCell ref="A57:C57"/>
    <mergeCell ref="G24:G25"/>
    <mergeCell ref="H24:H25"/>
    <mergeCell ref="A31:C31"/>
    <mergeCell ref="A42:C42"/>
    <mergeCell ref="A43:C44"/>
    <mergeCell ref="A32:C32"/>
    <mergeCell ref="A33:C33"/>
    <mergeCell ref="A34:C34"/>
    <mergeCell ref="A38:C39"/>
    <mergeCell ref="A26:C26"/>
    <mergeCell ref="A27:C27"/>
    <mergeCell ref="A28:C28"/>
    <mergeCell ref="A29:C29"/>
    <mergeCell ref="A30:C30"/>
    <mergeCell ref="F38:F39"/>
    <mergeCell ref="G38:G39"/>
    <mergeCell ref="A9:H9"/>
    <mergeCell ref="A11:F12"/>
    <mergeCell ref="G11:H11"/>
    <mergeCell ref="A13:F13"/>
    <mergeCell ref="G13:H13"/>
    <mergeCell ref="G10:H10"/>
    <mergeCell ref="A59:C59"/>
    <mergeCell ref="A61:C62"/>
    <mergeCell ref="D61:D62"/>
    <mergeCell ref="E61:E62"/>
    <mergeCell ref="A14:F14"/>
    <mergeCell ref="F61:F62"/>
    <mergeCell ref="A24:C25"/>
    <mergeCell ref="D24:D25"/>
    <mergeCell ref="E24:E25"/>
    <mergeCell ref="F24:F25"/>
    <mergeCell ref="A45:C46"/>
    <mergeCell ref="G14:H14"/>
    <mergeCell ref="A15:H15"/>
    <mergeCell ref="B16:G16"/>
    <mergeCell ref="A17:A18"/>
    <mergeCell ref="B17:B18"/>
    <mergeCell ref="C17:C18"/>
    <mergeCell ref="D17:E17"/>
    <mergeCell ref="F17:G17"/>
    <mergeCell ref="H17:H18"/>
    <mergeCell ref="G61:G62"/>
    <mergeCell ref="H61:H62"/>
    <mergeCell ref="A64:C64"/>
    <mergeCell ref="A72:H72"/>
    <mergeCell ref="A71:H71"/>
  </mergeCells>
  <printOptions horizontalCentered="1"/>
  <pageMargins left="0" right="0" top="0" bottom="0" header="0.31496062992125984" footer="0.31496062992125984"/>
  <pageSetup paperSize="9" scale="76"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9:K58"/>
  <sheetViews>
    <sheetView showGridLines="0" workbookViewId="0">
      <selection activeCell="A22" sqref="A22: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2.85546875"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97" t="str">
        <f>'I-1'!G10:H10</f>
        <v>Data Base</v>
      </c>
      <c r="H10" s="498"/>
    </row>
    <row r="11" spans="1:11" x14ac:dyDescent="0.25">
      <c r="A11" s="491" t="e">
        <f>PLANILHA!#REF!</f>
        <v>#REF!</v>
      </c>
      <c r="B11" s="492"/>
      <c r="C11" s="492"/>
      <c r="D11" s="492"/>
      <c r="E11" s="492"/>
      <c r="F11" s="493"/>
      <c r="G11" s="465">
        <f>'I-1'!G11:H11</f>
        <v>41671</v>
      </c>
      <c r="H11" s="466"/>
    </row>
    <row r="12" spans="1:11" x14ac:dyDescent="0.25">
      <c r="A12" s="494"/>
      <c r="B12" s="495"/>
      <c r="C12" s="495"/>
      <c r="D12" s="495"/>
      <c r="E12" s="495"/>
      <c r="F12" s="496"/>
      <c r="G12" s="169"/>
      <c r="H12" s="170"/>
    </row>
    <row r="13" spans="1:11" x14ac:dyDescent="0.25">
      <c r="A13" s="467" t="s">
        <v>53</v>
      </c>
      <c r="B13" s="467"/>
      <c r="C13" s="467"/>
      <c r="D13" s="467"/>
      <c r="E13" s="467"/>
      <c r="F13" s="467"/>
      <c r="G13" s="468"/>
      <c r="H13" s="468"/>
    </row>
    <row r="14" spans="1:11" x14ac:dyDescent="0.25">
      <c r="A14" s="467" t="s">
        <v>54</v>
      </c>
      <c r="B14" s="467"/>
      <c r="C14" s="467"/>
      <c r="D14" s="467"/>
      <c r="E14" s="467"/>
      <c r="F14" s="467"/>
      <c r="G14" s="468" t="str">
        <f>'I-1'!G16:H16</f>
        <v>SINAPI - FEV 2014</v>
      </c>
      <c r="H14" s="468"/>
    </row>
    <row r="15" spans="1:11" x14ac:dyDescent="0.25">
      <c r="A15" s="478" t="s">
        <v>56</v>
      </c>
      <c r="B15" s="479"/>
      <c r="C15" s="479"/>
      <c r="D15" s="479"/>
      <c r="E15" s="479"/>
      <c r="F15" s="479"/>
      <c r="G15" s="479"/>
      <c r="H15" s="480"/>
    </row>
    <row r="16" spans="1:11" ht="45" customHeight="1" thickBot="1" x14ac:dyDescent="0.3">
      <c r="A16" s="29" t="s">
        <v>150</v>
      </c>
      <c r="B16" s="481" t="e">
        <f>PLANILHA!#REF!</f>
        <v>#REF!</v>
      </c>
      <c r="C16" s="482"/>
      <c r="D16" s="482"/>
      <c r="E16" s="482"/>
      <c r="F16" s="482"/>
      <c r="G16" s="483"/>
      <c r="H16" s="135" t="s">
        <v>151</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x14ac:dyDescent="0.25">
      <c r="A19" s="30"/>
      <c r="B19" s="31"/>
      <c r="C19" s="31"/>
      <c r="D19" s="32"/>
      <c r="E19" s="32"/>
      <c r="F19" s="32"/>
      <c r="G19" s="32"/>
      <c r="H19" s="33"/>
    </row>
    <row r="20" spans="1:8" ht="12.75" customHeight="1" x14ac:dyDescent="0.25">
      <c r="A20" s="34"/>
      <c r="B20" s="35"/>
      <c r="C20" s="35"/>
      <c r="D20" s="36"/>
      <c r="E20" s="36"/>
      <c r="F20" s="36"/>
      <c r="G20" s="36"/>
      <c r="H20" s="37"/>
    </row>
    <row r="21" spans="1:8" x14ac:dyDescent="0.25">
      <c r="A21" s="38"/>
      <c r="B21" s="39"/>
      <c r="C21" s="35"/>
      <c r="D21" s="36"/>
      <c r="E21" s="36"/>
      <c r="F21" s="36"/>
      <c r="G21" s="36"/>
      <c r="H21" s="40"/>
    </row>
    <row r="22" spans="1:8" ht="12.75" customHeight="1" thickBot="1" x14ac:dyDescent="0.3">
      <c r="A22" s="41"/>
      <c r="B22" s="42"/>
      <c r="C22" s="42"/>
      <c r="D22" s="43"/>
      <c r="E22" s="43"/>
      <c r="F22" s="43"/>
      <c r="G22" s="43"/>
      <c r="H22" s="44"/>
    </row>
    <row r="23" spans="1:8" ht="13.5" customHeight="1" thickBot="1" x14ac:dyDescent="0.3">
      <c r="A23" s="41"/>
      <c r="B23" s="45"/>
      <c r="C23" s="45"/>
      <c r="D23" s="45"/>
      <c r="E23" s="45"/>
      <c r="F23" s="45"/>
      <c r="G23" s="46" t="s">
        <v>71</v>
      </c>
      <c r="H23" s="47">
        <f>SUM(H19:H22)</f>
        <v>0</v>
      </c>
    </row>
    <row r="24" spans="1:8" ht="12.75" customHeight="1" x14ac:dyDescent="0.25">
      <c r="A24" s="431" t="s">
        <v>72</v>
      </c>
      <c r="B24" s="432"/>
      <c r="C24" s="433"/>
      <c r="D24" s="443"/>
      <c r="E24" s="443" t="s">
        <v>74</v>
      </c>
      <c r="F24" s="445" t="s">
        <v>75</v>
      </c>
      <c r="G24" s="445" t="s">
        <v>76</v>
      </c>
      <c r="H24" s="429" t="s">
        <v>65</v>
      </c>
    </row>
    <row r="25" spans="1:8" x14ac:dyDescent="0.25">
      <c r="A25" s="434"/>
      <c r="B25" s="435"/>
      <c r="C25" s="436"/>
      <c r="D25" s="444"/>
      <c r="E25" s="444" t="s">
        <v>66</v>
      </c>
      <c r="F25" s="446" t="s">
        <v>67</v>
      </c>
      <c r="G25" s="446"/>
      <c r="H25" s="430"/>
    </row>
    <row r="26" spans="1:8" x14ac:dyDescent="0.25">
      <c r="A26" s="440"/>
      <c r="B26" s="441"/>
      <c r="C26" s="442"/>
      <c r="D26" s="51"/>
      <c r="E26" s="31"/>
      <c r="F26" s="31"/>
      <c r="G26" s="31"/>
      <c r="H26" s="52"/>
    </row>
    <row r="27" spans="1:8" x14ac:dyDescent="0.25">
      <c r="A27" s="437"/>
      <c r="B27" s="438"/>
      <c r="C27" s="439"/>
      <c r="D27" s="39"/>
      <c r="E27" s="35"/>
      <c r="F27" s="35"/>
      <c r="G27" s="35"/>
      <c r="H27" s="139"/>
    </row>
    <row r="28" spans="1:8" x14ac:dyDescent="0.25">
      <c r="A28" s="437" t="s">
        <v>120</v>
      </c>
      <c r="B28" s="438"/>
      <c r="C28" s="439"/>
      <c r="D28" s="39"/>
      <c r="E28" s="35" t="s">
        <v>119</v>
      </c>
      <c r="F28" s="35">
        <v>0.25</v>
      </c>
      <c r="G28" s="35">
        <v>5.51</v>
      </c>
      <c r="H28" s="139">
        <f>F28*G28</f>
        <v>1.3774999999999999</v>
      </c>
    </row>
    <row r="29" spans="1:8" x14ac:dyDescent="0.25">
      <c r="A29" s="437" t="s">
        <v>152</v>
      </c>
      <c r="B29" s="438"/>
      <c r="C29" s="439"/>
      <c r="D29" s="39"/>
      <c r="E29" s="35" t="s">
        <v>119</v>
      </c>
      <c r="F29" s="35">
        <v>0.25</v>
      </c>
      <c r="G29" s="35">
        <v>4.1399999999999997</v>
      </c>
      <c r="H29" s="139">
        <f>F29*G29</f>
        <v>1.0349999999999999</v>
      </c>
    </row>
    <row r="30" spans="1:8" x14ac:dyDescent="0.25">
      <c r="A30" s="450"/>
      <c r="B30" s="451"/>
      <c r="C30" s="452"/>
      <c r="D30" s="39"/>
      <c r="E30" s="35"/>
      <c r="F30" s="35"/>
      <c r="G30" s="35"/>
      <c r="H30" s="139"/>
    </row>
    <row r="31" spans="1:8" x14ac:dyDescent="0.25">
      <c r="A31" s="450"/>
      <c r="B31" s="451"/>
      <c r="C31" s="452"/>
      <c r="D31" s="39"/>
      <c r="E31" s="35"/>
      <c r="F31" s="35"/>
      <c r="G31" s="35"/>
      <c r="H31" s="139"/>
    </row>
    <row r="32" spans="1:8" x14ac:dyDescent="0.25">
      <c r="A32" s="450"/>
      <c r="B32" s="451"/>
      <c r="C32" s="452"/>
      <c r="D32" s="39"/>
      <c r="E32" s="35"/>
      <c r="F32" s="35"/>
      <c r="G32" s="35"/>
      <c r="H32" s="139"/>
    </row>
    <row r="33" spans="1:8" x14ac:dyDescent="0.25">
      <c r="A33" s="450"/>
      <c r="B33" s="451"/>
      <c r="C33" s="452"/>
      <c r="D33" s="39"/>
      <c r="E33" s="35"/>
      <c r="F33" s="35"/>
      <c r="G33" s="35"/>
      <c r="H33" s="139"/>
    </row>
    <row r="34" spans="1:8" ht="15.75" thickBot="1" x14ac:dyDescent="0.3">
      <c r="A34" s="471"/>
      <c r="B34" s="472"/>
      <c r="C34" s="473"/>
      <c r="D34" s="56"/>
      <c r="E34" s="42"/>
      <c r="F34" s="42"/>
      <c r="G34" s="42"/>
      <c r="H34" s="57"/>
    </row>
    <row r="35" spans="1:8" x14ac:dyDescent="0.25">
      <c r="A35" s="58"/>
      <c r="B35" s="49"/>
      <c r="C35" s="49"/>
      <c r="D35" s="59"/>
      <c r="E35" s="60"/>
      <c r="F35" s="60"/>
      <c r="G35" s="61" t="s">
        <v>82</v>
      </c>
      <c r="H35" s="62">
        <f>SUM(H26:H34)</f>
        <v>2.4124999999999996</v>
      </c>
    </row>
    <row r="36" spans="1:8" ht="15.75" thickBot="1" x14ac:dyDescent="0.3">
      <c r="A36" s="63" t="s">
        <v>83</v>
      </c>
      <c r="B36" s="64"/>
      <c r="C36" s="64"/>
      <c r="D36" s="65">
        <v>1.1066036000000001</v>
      </c>
      <c r="E36" s="66"/>
      <c r="F36" s="66"/>
      <c r="G36" s="66"/>
      <c r="H36" s="140">
        <f>ROUND(H35*D36,2)</f>
        <v>2.67</v>
      </c>
    </row>
    <row r="37" spans="1:8" ht="15.75" thickBot="1" x14ac:dyDescent="0.3">
      <c r="A37" s="67"/>
      <c r="B37" s="45"/>
      <c r="C37" s="45"/>
      <c r="D37" s="68"/>
      <c r="E37" s="61" t="s">
        <v>84</v>
      </c>
      <c r="F37" s="45"/>
      <c r="G37" s="61"/>
      <c r="H37" s="71">
        <f>+H35+H36</f>
        <v>5.0824999999999996</v>
      </c>
    </row>
    <row r="38" spans="1:8" x14ac:dyDescent="0.25">
      <c r="A38" s="431" t="s">
        <v>85</v>
      </c>
      <c r="B38" s="432"/>
      <c r="C38" s="433"/>
      <c r="D38" s="443"/>
      <c r="E38" s="443" t="s">
        <v>74</v>
      </c>
      <c r="F38" s="476" t="s">
        <v>75</v>
      </c>
      <c r="G38" s="445" t="s">
        <v>86</v>
      </c>
      <c r="H38" s="429" t="s">
        <v>87</v>
      </c>
    </row>
    <row r="39" spans="1:8" x14ac:dyDescent="0.25">
      <c r="A39" s="434"/>
      <c r="B39" s="435"/>
      <c r="C39" s="436"/>
      <c r="D39" s="444"/>
      <c r="E39" s="444" t="s">
        <v>66</v>
      </c>
      <c r="F39" s="477" t="s">
        <v>67</v>
      </c>
      <c r="G39" s="446"/>
      <c r="H39" s="430"/>
    </row>
    <row r="40" spans="1:8" x14ac:dyDescent="0.25">
      <c r="A40" s="48"/>
      <c r="B40" s="49"/>
      <c r="C40" s="50"/>
      <c r="D40" s="51"/>
      <c r="E40" s="31"/>
      <c r="F40" s="32"/>
      <c r="G40" s="32"/>
      <c r="H40" s="69"/>
    </row>
    <row r="41" spans="1:8" x14ac:dyDescent="0.25">
      <c r="A41" s="450" t="s">
        <v>153</v>
      </c>
      <c r="B41" s="451"/>
      <c r="C41" s="452"/>
      <c r="D41" s="39"/>
      <c r="E41" s="35" t="s">
        <v>39</v>
      </c>
      <c r="F41" s="36">
        <v>0.1</v>
      </c>
      <c r="G41" s="36">
        <v>7.3</v>
      </c>
      <c r="H41" s="37">
        <f>F41*G41</f>
        <v>0.73</v>
      </c>
    </row>
    <row r="42" spans="1:8" ht="15" customHeight="1" x14ac:dyDescent="0.25">
      <c r="A42" s="450" t="s">
        <v>154</v>
      </c>
      <c r="B42" s="451"/>
      <c r="C42" s="452"/>
      <c r="D42" s="39"/>
      <c r="E42" s="35"/>
      <c r="F42" s="36"/>
      <c r="G42" s="36"/>
      <c r="H42" s="40"/>
    </row>
    <row r="43" spans="1:8" x14ac:dyDescent="0.25">
      <c r="A43" s="450"/>
      <c r="B43" s="451"/>
      <c r="C43" s="452"/>
      <c r="D43" s="39"/>
      <c r="E43" s="35" t="s">
        <v>37</v>
      </c>
      <c r="F43" s="36">
        <v>2</v>
      </c>
      <c r="G43" s="36">
        <v>6.43</v>
      </c>
      <c r="H43" s="37">
        <f>F43*G43</f>
        <v>12.86</v>
      </c>
    </row>
    <row r="44" spans="1:8" ht="15" customHeight="1" x14ac:dyDescent="0.25">
      <c r="A44" s="450" t="s">
        <v>155</v>
      </c>
      <c r="B44" s="451"/>
      <c r="C44" s="452"/>
      <c r="D44" s="39"/>
      <c r="E44" s="35" t="s">
        <v>125</v>
      </c>
      <c r="F44" s="36">
        <v>1</v>
      </c>
      <c r="G44" s="36">
        <v>200</v>
      </c>
      <c r="H44" s="37">
        <f>F44*G44</f>
        <v>200</v>
      </c>
    </row>
    <row r="45" spans="1:8" ht="15.75" thickBot="1" x14ac:dyDescent="0.3">
      <c r="A45" s="508"/>
      <c r="B45" s="509"/>
      <c r="C45" s="510"/>
      <c r="D45" s="56" t="s">
        <v>88</v>
      </c>
      <c r="E45" s="42"/>
      <c r="F45" s="43"/>
      <c r="G45" s="43"/>
      <c r="H45" s="44"/>
    </row>
    <row r="46" spans="1:8" ht="15.75" thickBot="1" x14ac:dyDescent="0.3">
      <c r="A46" s="70"/>
      <c r="B46" s="45"/>
      <c r="C46" s="45"/>
      <c r="D46" s="45"/>
      <c r="E46" s="45"/>
      <c r="F46" s="45"/>
      <c r="G46" s="61" t="s">
        <v>89</v>
      </c>
      <c r="H46" s="71">
        <f>SUM(H40:H45)</f>
        <v>213.59</v>
      </c>
    </row>
    <row r="47" spans="1:8" x14ac:dyDescent="0.25">
      <c r="A47" s="431" t="s">
        <v>90</v>
      </c>
      <c r="B47" s="432"/>
      <c r="C47" s="433"/>
      <c r="D47" s="443" t="s">
        <v>91</v>
      </c>
      <c r="E47" s="443" t="s">
        <v>92</v>
      </c>
      <c r="F47" s="443" t="s">
        <v>34</v>
      </c>
      <c r="G47" s="445" t="s">
        <v>86</v>
      </c>
      <c r="H47" s="429" t="s">
        <v>87</v>
      </c>
    </row>
    <row r="48" spans="1:8" x14ac:dyDescent="0.25">
      <c r="A48" s="434"/>
      <c r="B48" s="435"/>
      <c r="C48" s="436"/>
      <c r="D48" s="444"/>
      <c r="E48" s="444" t="s">
        <v>66</v>
      </c>
      <c r="F48" s="444" t="s">
        <v>67</v>
      </c>
      <c r="G48" s="446"/>
      <c r="H48" s="430"/>
    </row>
    <row r="49" spans="1:8" x14ac:dyDescent="0.25">
      <c r="A49" s="48"/>
      <c r="B49" s="49"/>
      <c r="C49" s="50"/>
      <c r="D49" s="51"/>
      <c r="E49" s="31"/>
      <c r="F49" s="31"/>
      <c r="G49" s="31"/>
      <c r="H49" s="72"/>
    </row>
    <row r="50" spans="1:8" x14ac:dyDescent="0.25">
      <c r="A50" s="450"/>
      <c r="B50" s="451"/>
      <c r="C50" s="452"/>
      <c r="D50" s="73"/>
      <c r="E50" s="73"/>
      <c r="F50" s="73"/>
      <c r="G50" s="74"/>
      <c r="H50" s="75"/>
    </row>
    <row r="51" spans="1:8" x14ac:dyDescent="0.25">
      <c r="A51" s="76"/>
      <c r="B51" s="49"/>
      <c r="C51" s="50"/>
      <c r="D51" s="39"/>
      <c r="E51" s="35"/>
      <c r="F51" s="35"/>
      <c r="G51" s="35"/>
      <c r="H51" s="77"/>
    </row>
    <row r="52" spans="1:8" ht="15.75" thickBot="1" x14ac:dyDescent="0.3">
      <c r="A52" s="53"/>
      <c r="B52" s="54"/>
      <c r="C52" s="55"/>
      <c r="D52" s="56" t="s">
        <v>88</v>
      </c>
      <c r="E52" s="42"/>
      <c r="F52" s="42"/>
      <c r="G52" s="42"/>
      <c r="H52" s="78"/>
    </row>
    <row r="53" spans="1:8" ht="15.75" thickBot="1" x14ac:dyDescent="0.3">
      <c r="A53" s="45"/>
      <c r="B53" s="45"/>
      <c r="C53" s="45"/>
      <c r="D53" s="45"/>
      <c r="E53" s="45"/>
      <c r="F53" s="45"/>
      <c r="G53" s="93" t="s">
        <v>96</v>
      </c>
      <c r="H53" s="94">
        <f>SUM(H49:H52)</f>
        <v>0</v>
      </c>
    </row>
    <row r="54" spans="1:8" x14ac:dyDescent="0.25">
      <c r="A54" s="79" t="s">
        <v>97</v>
      </c>
      <c r="B54" s="80"/>
      <c r="C54" s="80"/>
      <c r="D54" s="81"/>
      <c r="E54" s="82"/>
      <c r="F54" s="82"/>
      <c r="G54" s="83" t="s">
        <v>98</v>
      </c>
      <c r="H54" s="84">
        <f>+H23+H37+H46+H53</f>
        <v>218.67250000000001</v>
      </c>
    </row>
    <row r="55" spans="1:8" x14ac:dyDescent="0.25">
      <c r="A55" s="85" t="s">
        <v>99</v>
      </c>
      <c r="B55" s="86"/>
      <c r="C55" s="86"/>
      <c r="D55" s="87">
        <v>0.26229999999999998</v>
      </c>
      <c r="E55" s="88"/>
      <c r="F55" s="88"/>
      <c r="G55" s="89" t="s">
        <v>98</v>
      </c>
      <c r="H55" s="90">
        <f>ROUND(H54*D55,2)</f>
        <v>57.36</v>
      </c>
    </row>
    <row r="56" spans="1:8" x14ac:dyDescent="0.25">
      <c r="A56" s="85" t="s">
        <v>100</v>
      </c>
      <c r="B56" s="86"/>
      <c r="C56" s="86"/>
      <c r="D56" s="91"/>
      <c r="E56" s="88"/>
      <c r="F56" s="88"/>
      <c r="G56" s="89" t="s">
        <v>98</v>
      </c>
      <c r="H56" s="92">
        <f>+H54+H55</f>
        <v>276.03250000000003</v>
      </c>
    </row>
    <row r="57" spans="1:8" ht="15.75" thickBot="1" x14ac:dyDescent="0.3">
      <c r="A57" s="453" t="s">
        <v>101</v>
      </c>
      <c r="B57" s="454"/>
      <c r="C57" s="454"/>
      <c r="D57" s="454"/>
      <c r="E57" s="454"/>
      <c r="F57" s="454"/>
      <c r="G57" s="454"/>
      <c r="H57" s="455"/>
    </row>
    <row r="58" spans="1:8" x14ac:dyDescent="0.25">
      <c r="A58" s="486" t="s">
        <v>111</v>
      </c>
      <c r="B58" s="487"/>
      <c r="C58" s="487"/>
      <c r="D58" s="487"/>
      <c r="E58" s="487"/>
      <c r="F58" s="487"/>
      <c r="G58" s="487"/>
      <c r="H58" s="488"/>
    </row>
  </sheetData>
  <mergeCells count="49">
    <mergeCell ref="A15:H15"/>
    <mergeCell ref="B16:G16"/>
    <mergeCell ref="A47:C48"/>
    <mergeCell ref="A9:H9"/>
    <mergeCell ref="A11:F12"/>
    <mergeCell ref="G11:H11"/>
    <mergeCell ref="A13:F13"/>
    <mergeCell ref="G13:H13"/>
    <mergeCell ref="A14:F14"/>
    <mergeCell ref="G14:H14"/>
    <mergeCell ref="G24:G25"/>
    <mergeCell ref="H24:H25"/>
    <mergeCell ref="A17:A18"/>
    <mergeCell ref="B17:B18"/>
    <mergeCell ref="C17:C18"/>
    <mergeCell ref="D17:E17"/>
    <mergeCell ref="F17:G17"/>
    <mergeCell ref="H17:H18"/>
    <mergeCell ref="A31:C31"/>
    <mergeCell ref="A24:C25"/>
    <mergeCell ref="D24:D25"/>
    <mergeCell ref="E24:E25"/>
    <mergeCell ref="F24:F25"/>
    <mergeCell ref="A26:C26"/>
    <mergeCell ref="A27:C27"/>
    <mergeCell ref="A28:C28"/>
    <mergeCell ref="A29:C29"/>
    <mergeCell ref="A30:C30"/>
    <mergeCell ref="G10:H10"/>
    <mergeCell ref="A41:C41"/>
    <mergeCell ref="A42:C43"/>
    <mergeCell ref="A44:C45"/>
    <mergeCell ref="D47:D48"/>
    <mergeCell ref="E47:E48"/>
    <mergeCell ref="F47:F48"/>
    <mergeCell ref="F38:F39"/>
    <mergeCell ref="G38:G39"/>
    <mergeCell ref="H38:H39"/>
    <mergeCell ref="A32:C32"/>
    <mergeCell ref="A33:C33"/>
    <mergeCell ref="A34:C34"/>
    <mergeCell ref="A38:C39"/>
    <mergeCell ref="D38:D39"/>
    <mergeCell ref="E38:E39"/>
    <mergeCell ref="G47:G48"/>
    <mergeCell ref="H47:H48"/>
    <mergeCell ref="A50:C50"/>
    <mergeCell ref="A57:H57"/>
    <mergeCell ref="A58:H58"/>
  </mergeCells>
  <printOptions horizontalCentered="1"/>
  <pageMargins left="0" right="0" top="0" bottom="0" header="0.31496062992125984" footer="0.31496062992125984"/>
  <pageSetup paperSize="9" scale="94"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9:K69"/>
  <sheetViews>
    <sheetView showGridLines="0" workbookViewId="0">
      <selection activeCell="A22" sqref="A22: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3.28515625"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97" t="str">
        <f>'I-1'!G10:H10</f>
        <v>Data Base</v>
      </c>
      <c r="H10" s="498"/>
    </row>
    <row r="11" spans="1:11" x14ac:dyDescent="0.25">
      <c r="A11" s="491" t="e">
        <f>PLANILHA!#REF!</f>
        <v>#REF!</v>
      </c>
      <c r="B11" s="492"/>
      <c r="C11" s="492"/>
      <c r="D11" s="492"/>
      <c r="E11" s="492"/>
      <c r="F11" s="493"/>
      <c r="G11" s="465">
        <f>'I-1'!G11:H11</f>
        <v>41671</v>
      </c>
      <c r="H11" s="466"/>
    </row>
    <row r="12" spans="1:11" x14ac:dyDescent="0.25">
      <c r="A12" s="494"/>
      <c r="B12" s="495"/>
      <c r="C12" s="495"/>
      <c r="D12" s="495"/>
      <c r="E12" s="495"/>
      <c r="F12" s="496"/>
      <c r="G12" s="169"/>
      <c r="H12" s="170"/>
    </row>
    <row r="13" spans="1:11" x14ac:dyDescent="0.25">
      <c r="A13" s="467" t="s">
        <v>53</v>
      </c>
      <c r="B13" s="467"/>
      <c r="C13" s="467"/>
      <c r="D13" s="467"/>
      <c r="E13" s="467"/>
      <c r="F13" s="467"/>
      <c r="G13" s="468"/>
      <c r="H13" s="468"/>
    </row>
    <row r="14" spans="1:11" x14ac:dyDescent="0.25">
      <c r="A14" s="467" t="s">
        <v>54</v>
      </c>
      <c r="B14" s="467"/>
      <c r="C14" s="467"/>
      <c r="D14" s="467"/>
      <c r="E14" s="467"/>
      <c r="F14" s="467"/>
      <c r="G14" s="468" t="str">
        <f>'I-1'!G16:H16</f>
        <v>SINAPI - FEV 2014</v>
      </c>
      <c r="H14" s="468"/>
    </row>
    <row r="15" spans="1:11" x14ac:dyDescent="0.25">
      <c r="A15" s="478" t="s">
        <v>56</v>
      </c>
      <c r="B15" s="479"/>
      <c r="C15" s="479"/>
      <c r="D15" s="479"/>
      <c r="E15" s="479"/>
      <c r="F15" s="479"/>
      <c r="G15" s="479"/>
      <c r="H15" s="480"/>
    </row>
    <row r="16" spans="1:11" ht="69" customHeight="1" thickBot="1" x14ac:dyDescent="0.3">
      <c r="A16" s="29" t="s">
        <v>156</v>
      </c>
      <c r="B16" s="481" t="e">
        <f>PLANILHA!#REF!</f>
        <v>#REF!</v>
      </c>
      <c r="C16" s="482"/>
      <c r="D16" s="482"/>
      <c r="E16" s="482"/>
      <c r="F16" s="482"/>
      <c r="G16" s="483"/>
      <c r="H16" s="135" t="s">
        <v>117</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x14ac:dyDescent="0.25">
      <c r="A19" s="30"/>
      <c r="B19" s="31"/>
      <c r="C19" s="31"/>
      <c r="D19" s="32"/>
      <c r="E19" s="32"/>
      <c r="F19" s="32"/>
      <c r="G19" s="32"/>
      <c r="H19" s="33"/>
    </row>
    <row r="20" spans="1:8" ht="12.75" customHeight="1" x14ac:dyDescent="0.25">
      <c r="A20" s="34"/>
      <c r="B20" s="35"/>
      <c r="C20" s="35"/>
      <c r="D20" s="36"/>
      <c r="E20" s="36"/>
      <c r="F20" s="36"/>
      <c r="G20" s="36"/>
      <c r="H20" s="37"/>
    </row>
    <row r="21" spans="1:8" x14ac:dyDescent="0.25">
      <c r="A21" s="38"/>
      <c r="B21" s="39"/>
      <c r="C21" s="35"/>
      <c r="D21" s="36"/>
      <c r="E21" s="36"/>
      <c r="F21" s="36"/>
      <c r="G21" s="36"/>
      <c r="H21" s="40"/>
    </row>
    <row r="22" spans="1:8" ht="12.75" customHeight="1" thickBot="1" x14ac:dyDescent="0.3">
      <c r="A22" s="41"/>
      <c r="B22" s="42"/>
      <c r="C22" s="42"/>
      <c r="D22" s="43"/>
      <c r="E22" s="43"/>
      <c r="F22" s="43"/>
      <c r="G22" s="43"/>
      <c r="H22" s="44"/>
    </row>
    <row r="23" spans="1:8" ht="13.5" customHeight="1" thickBot="1" x14ac:dyDescent="0.3">
      <c r="A23" s="41"/>
      <c r="B23" s="45"/>
      <c r="C23" s="45"/>
      <c r="D23" s="45"/>
      <c r="E23" s="45"/>
      <c r="F23" s="45"/>
      <c r="G23" s="46" t="s">
        <v>71</v>
      </c>
      <c r="H23" s="47">
        <f>SUM(H19:H22)</f>
        <v>0</v>
      </c>
    </row>
    <row r="24" spans="1:8" ht="12.75" customHeight="1" x14ac:dyDescent="0.25">
      <c r="A24" s="431" t="s">
        <v>72</v>
      </c>
      <c r="B24" s="432"/>
      <c r="C24" s="433"/>
      <c r="D24" s="443"/>
      <c r="E24" s="443" t="s">
        <v>74</v>
      </c>
      <c r="F24" s="445" t="s">
        <v>75</v>
      </c>
      <c r="G24" s="445" t="s">
        <v>76</v>
      </c>
      <c r="H24" s="429" t="s">
        <v>65</v>
      </c>
    </row>
    <row r="25" spans="1:8" x14ac:dyDescent="0.25">
      <c r="A25" s="434"/>
      <c r="B25" s="435"/>
      <c r="C25" s="436"/>
      <c r="D25" s="444"/>
      <c r="E25" s="444" t="s">
        <v>66</v>
      </c>
      <c r="F25" s="446" t="s">
        <v>67</v>
      </c>
      <c r="G25" s="446"/>
      <c r="H25" s="430"/>
    </row>
    <row r="26" spans="1:8" x14ac:dyDescent="0.25">
      <c r="A26" s="440"/>
      <c r="B26" s="441"/>
      <c r="C26" s="442"/>
      <c r="D26" s="51"/>
      <c r="E26" s="31"/>
      <c r="F26" s="31"/>
      <c r="G26" s="31"/>
      <c r="H26" s="52"/>
    </row>
    <row r="27" spans="1:8" x14ac:dyDescent="0.25">
      <c r="A27" s="437" t="s">
        <v>120</v>
      </c>
      <c r="B27" s="438"/>
      <c r="C27" s="439"/>
      <c r="D27" s="39"/>
      <c r="E27" s="35" t="s">
        <v>119</v>
      </c>
      <c r="F27" s="35">
        <v>2</v>
      </c>
      <c r="G27" s="35">
        <v>5.51</v>
      </c>
      <c r="H27" s="139">
        <f>F27*G27</f>
        <v>11.02</v>
      </c>
    </row>
    <row r="28" spans="1:8" x14ac:dyDescent="0.25">
      <c r="A28" s="437"/>
      <c r="B28" s="438"/>
      <c r="C28" s="439"/>
      <c r="D28" s="39"/>
      <c r="E28" s="35"/>
      <c r="F28" s="35"/>
      <c r="G28" s="35"/>
      <c r="H28" s="139"/>
    </row>
    <row r="29" spans="1:8" x14ac:dyDescent="0.25">
      <c r="A29" s="437"/>
      <c r="B29" s="438"/>
      <c r="C29" s="439"/>
      <c r="D29" s="39"/>
      <c r="E29" s="35"/>
      <c r="F29" s="35"/>
      <c r="G29" s="35"/>
      <c r="H29" s="139"/>
    </row>
    <row r="30" spans="1:8" x14ac:dyDescent="0.25">
      <c r="A30" s="450"/>
      <c r="B30" s="451"/>
      <c r="C30" s="452"/>
      <c r="D30" s="39"/>
      <c r="E30" s="35"/>
      <c r="F30" s="35"/>
      <c r="G30" s="35"/>
      <c r="H30" s="139"/>
    </row>
    <row r="31" spans="1:8" x14ac:dyDescent="0.25">
      <c r="A31" s="450"/>
      <c r="B31" s="451"/>
      <c r="C31" s="452"/>
      <c r="D31" s="39"/>
      <c r="E31" s="35"/>
      <c r="F31" s="35"/>
      <c r="G31" s="35"/>
      <c r="H31" s="139"/>
    </row>
    <row r="32" spans="1:8" x14ac:dyDescent="0.25">
      <c r="A32" s="450"/>
      <c r="B32" s="451"/>
      <c r="C32" s="452"/>
      <c r="D32" s="39"/>
      <c r="E32" s="35"/>
      <c r="F32" s="35"/>
      <c r="G32" s="35"/>
      <c r="H32" s="139"/>
    </row>
    <row r="33" spans="1:8" x14ac:dyDescent="0.25">
      <c r="A33" s="450"/>
      <c r="B33" s="451"/>
      <c r="C33" s="452"/>
      <c r="D33" s="39"/>
      <c r="E33" s="35"/>
      <c r="F33" s="35"/>
      <c r="G33" s="35"/>
      <c r="H33" s="139"/>
    </row>
    <row r="34" spans="1:8" ht="15.75" thickBot="1" x14ac:dyDescent="0.3">
      <c r="A34" s="471"/>
      <c r="B34" s="472"/>
      <c r="C34" s="473"/>
      <c r="D34" s="56"/>
      <c r="E34" s="42"/>
      <c r="F34" s="42"/>
      <c r="G34" s="42"/>
      <c r="H34" s="57"/>
    </row>
    <row r="35" spans="1:8" x14ac:dyDescent="0.25">
      <c r="A35" s="58"/>
      <c r="B35" s="49"/>
      <c r="C35" s="49"/>
      <c r="D35" s="59"/>
      <c r="E35" s="60"/>
      <c r="F35" s="60"/>
      <c r="G35" s="61" t="s">
        <v>82</v>
      </c>
      <c r="H35" s="62">
        <f>SUM(H26:H34)</f>
        <v>11.02</v>
      </c>
    </row>
    <row r="36" spans="1:8" ht="15.75" thickBot="1" x14ac:dyDescent="0.3">
      <c r="A36" s="63" t="s">
        <v>83</v>
      </c>
      <c r="B36" s="64"/>
      <c r="C36" s="64"/>
      <c r="D36" s="65">
        <v>1.1066036000000001</v>
      </c>
      <c r="E36" s="66"/>
      <c r="F36" s="66"/>
      <c r="G36" s="66"/>
      <c r="H36" s="140">
        <f>ROUND(H35*D36,2)</f>
        <v>12.19</v>
      </c>
    </row>
    <row r="37" spans="1:8" ht="15.75" thickBot="1" x14ac:dyDescent="0.3">
      <c r="A37" s="67"/>
      <c r="B37" s="45"/>
      <c r="C37" s="45"/>
      <c r="D37" s="68"/>
      <c r="E37" s="61" t="s">
        <v>84</v>
      </c>
      <c r="F37" s="45"/>
      <c r="G37" s="61"/>
      <c r="H37" s="71">
        <f>+H35+H36</f>
        <v>23.21</v>
      </c>
    </row>
    <row r="38" spans="1:8" x14ac:dyDescent="0.25">
      <c r="A38" s="431" t="s">
        <v>85</v>
      </c>
      <c r="B38" s="432"/>
      <c r="C38" s="433"/>
      <c r="D38" s="443"/>
      <c r="E38" s="443" t="s">
        <v>74</v>
      </c>
      <c r="F38" s="445" t="s">
        <v>75</v>
      </c>
      <c r="G38" s="445" t="s">
        <v>86</v>
      </c>
      <c r="H38" s="429" t="s">
        <v>87</v>
      </c>
    </row>
    <row r="39" spans="1:8" x14ac:dyDescent="0.25">
      <c r="A39" s="434"/>
      <c r="B39" s="435"/>
      <c r="C39" s="436"/>
      <c r="D39" s="444"/>
      <c r="E39" s="444" t="s">
        <v>66</v>
      </c>
      <c r="F39" s="446" t="s">
        <v>67</v>
      </c>
      <c r="G39" s="446"/>
      <c r="H39" s="430"/>
    </row>
    <row r="40" spans="1:8" ht="15" customHeight="1" x14ac:dyDescent="0.25">
      <c r="A40" s="502" t="s">
        <v>157</v>
      </c>
      <c r="B40" s="503"/>
      <c r="C40" s="504"/>
      <c r="D40" s="51"/>
      <c r="E40" s="31"/>
      <c r="F40" s="32"/>
      <c r="G40" s="32"/>
      <c r="H40" s="69"/>
    </row>
    <row r="41" spans="1:8" x14ac:dyDescent="0.25">
      <c r="A41" s="450"/>
      <c r="B41" s="451"/>
      <c r="C41" s="452"/>
      <c r="D41" s="39"/>
      <c r="E41" s="35" t="s">
        <v>125</v>
      </c>
      <c r="F41" s="36">
        <v>0.01</v>
      </c>
      <c r="G41" s="36">
        <v>29.82</v>
      </c>
      <c r="H41" s="40">
        <f>F41*G41</f>
        <v>0.29820000000000002</v>
      </c>
    </row>
    <row r="42" spans="1:8" x14ac:dyDescent="0.25">
      <c r="A42" s="450"/>
      <c r="B42" s="451"/>
      <c r="C42" s="452"/>
      <c r="D42" s="39"/>
      <c r="E42" s="35"/>
      <c r="F42" s="36"/>
      <c r="G42" s="36"/>
      <c r="H42" s="40"/>
    </row>
    <row r="43" spans="1:8" ht="15" customHeight="1" x14ac:dyDescent="0.25">
      <c r="A43" s="450"/>
      <c r="B43" s="451"/>
      <c r="C43" s="452"/>
      <c r="D43" s="39"/>
      <c r="E43" s="35"/>
      <c r="F43" s="36"/>
      <c r="G43" s="36"/>
      <c r="H43" s="40"/>
    </row>
    <row r="44" spans="1:8" x14ac:dyDescent="0.25">
      <c r="A44" s="450"/>
      <c r="B44" s="451"/>
      <c r="C44" s="452"/>
      <c r="D44" s="39"/>
      <c r="E44" s="35"/>
      <c r="F44" s="36"/>
      <c r="G44" s="36"/>
      <c r="H44" s="40"/>
    </row>
    <row r="45" spans="1:8" ht="15" customHeight="1" x14ac:dyDescent="0.25">
      <c r="A45" s="450" t="s">
        <v>158</v>
      </c>
      <c r="B45" s="451"/>
      <c r="C45" s="452"/>
      <c r="D45" s="39"/>
      <c r="E45" s="35"/>
      <c r="F45" s="36"/>
      <c r="G45" s="36"/>
      <c r="H45" s="40"/>
    </row>
    <row r="46" spans="1:8" x14ac:dyDescent="0.25">
      <c r="A46" s="450"/>
      <c r="B46" s="451"/>
      <c r="C46" s="452"/>
      <c r="D46" s="39"/>
      <c r="E46" s="35" t="s">
        <v>37</v>
      </c>
      <c r="F46" s="36">
        <v>0.02</v>
      </c>
      <c r="G46" s="36">
        <v>28.53</v>
      </c>
      <c r="H46" s="40">
        <f>F46*G46</f>
        <v>0.5706</v>
      </c>
    </row>
    <row r="47" spans="1:8" x14ac:dyDescent="0.25">
      <c r="A47" s="450" t="s">
        <v>127</v>
      </c>
      <c r="B47" s="451"/>
      <c r="C47" s="452"/>
      <c r="D47" s="39"/>
      <c r="E47" s="35" t="s">
        <v>39</v>
      </c>
      <c r="F47" s="36">
        <v>0.02</v>
      </c>
      <c r="G47" s="36">
        <v>8.98</v>
      </c>
      <c r="H47" s="40">
        <f>F47*G47</f>
        <v>0.17960000000000001</v>
      </c>
    </row>
    <row r="48" spans="1:8" x14ac:dyDescent="0.25">
      <c r="A48" s="450" t="s">
        <v>159</v>
      </c>
      <c r="B48" s="451"/>
      <c r="C48" s="452"/>
      <c r="D48" s="39"/>
      <c r="E48" s="35" t="s">
        <v>39</v>
      </c>
      <c r="F48" s="36">
        <v>0.02</v>
      </c>
      <c r="G48" s="36">
        <v>7.61</v>
      </c>
      <c r="H48" s="40">
        <f>F48*G48</f>
        <v>0.1522</v>
      </c>
    </row>
    <row r="49" spans="1:8" x14ac:dyDescent="0.25">
      <c r="A49" s="450" t="s">
        <v>153</v>
      </c>
      <c r="B49" s="451"/>
      <c r="C49" s="452"/>
      <c r="D49" s="39"/>
      <c r="E49" s="35" t="s">
        <v>39</v>
      </c>
      <c r="F49" s="36">
        <v>0.02</v>
      </c>
      <c r="G49" s="36">
        <v>6.65</v>
      </c>
      <c r="H49" s="40">
        <f>F49*G49</f>
        <v>0.13300000000000001</v>
      </c>
    </row>
    <row r="50" spans="1:8" x14ac:dyDescent="0.25">
      <c r="A50" s="450"/>
      <c r="B50" s="451"/>
      <c r="C50" s="452"/>
      <c r="D50" s="39"/>
      <c r="E50" s="35"/>
      <c r="F50" s="36"/>
      <c r="G50" s="36"/>
      <c r="H50" s="40"/>
    </row>
    <row r="51" spans="1:8" x14ac:dyDescent="0.25">
      <c r="A51" s="450"/>
      <c r="B51" s="451"/>
      <c r="C51" s="452"/>
      <c r="D51" s="39"/>
      <c r="E51" s="35"/>
      <c r="F51" s="36"/>
      <c r="G51" s="36"/>
      <c r="H51" s="40"/>
    </row>
    <row r="52" spans="1:8" ht="15" customHeight="1" x14ac:dyDescent="0.25">
      <c r="A52" s="450" t="s">
        <v>160</v>
      </c>
      <c r="B52" s="451"/>
      <c r="C52" s="452"/>
      <c r="D52" s="39"/>
      <c r="E52" s="35"/>
      <c r="F52" s="36"/>
      <c r="G52" s="36"/>
      <c r="H52" s="40"/>
    </row>
    <row r="53" spans="1:8" x14ac:dyDescent="0.25">
      <c r="A53" s="450"/>
      <c r="B53" s="451"/>
      <c r="C53" s="452"/>
      <c r="D53" s="39"/>
      <c r="E53" s="35" t="s">
        <v>125</v>
      </c>
      <c r="F53" s="36">
        <v>7.93</v>
      </c>
      <c r="G53" s="36">
        <v>1.55</v>
      </c>
      <c r="H53" s="40">
        <f>F53*G53</f>
        <v>12.291499999999999</v>
      </c>
    </row>
    <row r="54" spans="1:8" x14ac:dyDescent="0.25">
      <c r="A54" s="250"/>
      <c r="B54" s="251"/>
      <c r="C54" s="252"/>
      <c r="D54" s="39"/>
      <c r="E54" s="35"/>
      <c r="F54" s="36"/>
      <c r="G54" s="36"/>
      <c r="H54" s="40"/>
    </row>
    <row r="55" spans="1:8" x14ac:dyDescent="0.25">
      <c r="A55" s="250"/>
      <c r="B55" s="251"/>
      <c r="C55" s="252"/>
      <c r="D55" s="39"/>
      <c r="E55" s="35"/>
      <c r="F55" s="36"/>
      <c r="G55" s="36"/>
      <c r="H55" s="40"/>
    </row>
    <row r="56" spans="1:8" ht="15.75" thickBot="1" x14ac:dyDescent="0.3">
      <c r="A56" s="153"/>
      <c r="B56" s="154"/>
      <c r="C56" s="155"/>
      <c r="D56" s="56" t="s">
        <v>88</v>
      </c>
      <c r="E56" s="42"/>
      <c r="F56" s="43"/>
      <c r="G56" s="43"/>
      <c r="H56" s="44"/>
    </row>
    <row r="57" spans="1:8" ht="15.75" thickBot="1" x14ac:dyDescent="0.3">
      <c r="A57" s="70"/>
      <c r="B57" s="45"/>
      <c r="C57" s="45"/>
      <c r="D57" s="45"/>
      <c r="E57" s="45"/>
      <c r="F57" s="45"/>
      <c r="G57" s="61" t="s">
        <v>89</v>
      </c>
      <c r="H57" s="71">
        <f>SUM(H40:H56)</f>
        <v>13.6251</v>
      </c>
    </row>
    <row r="58" spans="1:8" x14ac:dyDescent="0.25">
      <c r="A58" s="431" t="s">
        <v>90</v>
      </c>
      <c r="B58" s="432"/>
      <c r="C58" s="433"/>
      <c r="D58" s="443" t="s">
        <v>91</v>
      </c>
      <c r="E58" s="443" t="s">
        <v>92</v>
      </c>
      <c r="F58" s="443" t="s">
        <v>34</v>
      </c>
      <c r="G58" s="445" t="s">
        <v>86</v>
      </c>
      <c r="H58" s="429" t="s">
        <v>87</v>
      </c>
    </row>
    <row r="59" spans="1:8" x14ac:dyDescent="0.25">
      <c r="A59" s="434"/>
      <c r="B59" s="435"/>
      <c r="C59" s="436"/>
      <c r="D59" s="444"/>
      <c r="E59" s="444" t="s">
        <v>66</v>
      </c>
      <c r="F59" s="444" t="s">
        <v>67</v>
      </c>
      <c r="G59" s="446"/>
      <c r="H59" s="430"/>
    </row>
    <row r="60" spans="1:8" x14ac:dyDescent="0.25">
      <c r="A60" s="48"/>
      <c r="B60" s="49"/>
      <c r="C60" s="50"/>
      <c r="D60" s="51"/>
      <c r="E60" s="31"/>
      <c r="F60" s="31"/>
      <c r="G60" s="31"/>
      <c r="H60" s="72"/>
    </row>
    <row r="61" spans="1:8" x14ac:dyDescent="0.25">
      <c r="A61" s="450"/>
      <c r="B61" s="451"/>
      <c r="C61" s="452"/>
      <c r="D61" s="73"/>
      <c r="E61" s="73"/>
      <c r="F61" s="73"/>
      <c r="G61" s="74"/>
      <c r="H61" s="75"/>
    </row>
    <row r="62" spans="1:8" x14ac:dyDescent="0.25">
      <c r="A62" s="76"/>
      <c r="B62" s="49"/>
      <c r="C62" s="50"/>
      <c r="D62" s="39"/>
      <c r="E62" s="35"/>
      <c r="F62" s="35"/>
      <c r="G62" s="35"/>
      <c r="H62" s="77"/>
    </row>
    <row r="63" spans="1:8" ht="15.75" thickBot="1" x14ac:dyDescent="0.3">
      <c r="A63" s="53"/>
      <c r="B63" s="54"/>
      <c r="C63" s="55"/>
      <c r="D63" s="56" t="s">
        <v>88</v>
      </c>
      <c r="E63" s="42"/>
      <c r="F63" s="42"/>
      <c r="G63" s="42"/>
      <c r="H63" s="78"/>
    </row>
    <row r="64" spans="1:8" ht="15.75" thickBot="1" x14ac:dyDescent="0.3">
      <c r="A64" s="45"/>
      <c r="B64" s="45"/>
      <c r="C64" s="45"/>
      <c r="D64" s="45"/>
      <c r="E64" s="45"/>
      <c r="F64" s="45"/>
      <c r="G64" s="93" t="s">
        <v>96</v>
      </c>
      <c r="H64" s="94">
        <f>SUM(H60:H63)</f>
        <v>0</v>
      </c>
    </row>
    <row r="65" spans="1:8" x14ac:dyDescent="0.25">
      <c r="A65" s="79" t="s">
        <v>97</v>
      </c>
      <c r="B65" s="80"/>
      <c r="C65" s="80"/>
      <c r="D65" s="81"/>
      <c r="E65" s="82"/>
      <c r="F65" s="82"/>
      <c r="G65" s="83" t="s">
        <v>98</v>
      </c>
      <c r="H65" s="84">
        <f>+H23+H37+H57+H64</f>
        <v>36.835099999999997</v>
      </c>
    </row>
    <row r="66" spans="1:8" x14ac:dyDescent="0.25">
      <c r="A66" s="85" t="s">
        <v>99</v>
      </c>
      <c r="B66" s="86"/>
      <c r="C66" s="86"/>
      <c r="D66" s="87">
        <v>0.26229999999999998</v>
      </c>
      <c r="E66" s="88"/>
      <c r="F66" s="88"/>
      <c r="G66" s="89" t="s">
        <v>98</v>
      </c>
      <c r="H66" s="90">
        <f>ROUND(H65*D66,2)</f>
        <v>9.66</v>
      </c>
    </row>
    <row r="67" spans="1:8" x14ac:dyDescent="0.25">
      <c r="A67" s="85" t="s">
        <v>100</v>
      </c>
      <c r="B67" s="86"/>
      <c r="C67" s="86"/>
      <c r="D67" s="91"/>
      <c r="E67" s="88"/>
      <c r="F67" s="88"/>
      <c r="G67" s="89" t="s">
        <v>98</v>
      </c>
      <c r="H67" s="92">
        <f>+H65+H66</f>
        <v>46.495099999999994</v>
      </c>
    </row>
    <row r="68" spans="1:8" ht="15.75" thickBot="1" x14ac:dyDescent="0.3">
      <c r="A68" s="453" t="s">
        <v>101</v>
      </c>
      <c r="B68" s="454"/>
      <c r="C68" s="454"/>
      <c r="D68" s="454"/>
      <c r="E68" s="454"/>
      <c r="F68" s="454"/>
      <c r="G68" s="454"/>
      <c r="H68" s="455"/>
    </row>
    <row r="69" spans="1:8" x14ac:dyDescent="0.25">
      <c r="A69" s="486" t="s">
        <v>161</v>
      </c>
      <c r="B69" s="487"/>
      <c r="C69" s="487"/>
      <c r="D69" s="487"/>
      <c r="E69" s="487"/>
      <c r="F69" s="487"/>
      <c r="G69" s="487"/>
      <c r="H69" s="488"/>
    </row>
  </sheetData>
  <mergeCells count="56">
    <mergeCell ref="A15:H15"/>
    <mergeCell ref="B16:G16"/>
    <mergeCell ref="A9:H9"/>
    <mergeCell ref="A11:F12"/>
    <mergeCell ref="G11:H11"/>
    <mergeCell ref="A13:F13"/>
    <mergeCell ref="G13:H13"/>
    <mergeCell ref="A14:F14"/>
    <mergeCell ref="G14:H14"/>
    <mergeCell ref="G24:G25"/>
    <mergeCell ref="H24:H25"/>
    <mergeCell ref="A17:A18"/>
    <mergeCell ref="B17:B18"/>
    <mergeCell ref="C17:C18"/>
    <mergeCell ref="D17:E17"/>
    <mergeCell ref="F17:G17"/>
    <mergeCell ref="H17:H18"/>
    <mergeCell ref="A31:C31"/>
    <mergeCell ref="A24:C25"/>
    <mergeCell ref="D24:D25"/>
    <mergeCell ref="E24:E25"/>
    <mergeCell ref="F24:F25"/>
    <mergeCell ref="A48:C48"/>
    <mergeCell ref="F38:F39"/>
    <mergeCell ref="G38:G39"/>
    <mergeCell ref="H38:H39"/>
    <mergeCell ref="G10:H10"/>
    <mergeCell ref="A32:C32"/>
    <mergeCell ref="A33:C33"/>
    <mergeCell ref="A34:C34"/>
    <mergeCell ref="A38:C39"/>
    <mergeCell ref="D38:D39"/>
    <mergeCell ref="E38:E39"/>
    <mergeCell ref="A26:C26"/>
    <mergeCell ref="A27:C27"/>
    <mergeCell ref="A28:C28"/>
    <mergeCell ref="A29:C29"/>
    <mergeCell ref="A30:C30"/>
    <mergeCell ref="A40:C41"/>
    <mergeCell ref="A42:C42"/>
    <mergeCell ref="A43:C44"/>
    <mergeCell ref="A45:C46"/>
    <mergeCell ref="A47:C47"/>
    <mergeCell ref="A69:H69"/>
    <mergeCell ref="A49:C49"/>
    <mergeCell ref="A51:C51"/>
    <mergeCell ref="A52:C53"/>
    <mergeCell ref="A58:C59"/>
    <mergeCell ref="D58:D59"/>
    <mergeCell ref="E58:E59"/>
    <mergeCell ref="A50:C50"/>
    <mergeCell ref="F58:F59"/>
    <mergeCell ref="G58:G59"/>
    <mergeCell ref="H58:H59"/>
    <mergeCell ref="A61:C61"/>
    <mergeCell ref="A68:H68"/>
  </mergeCells>
  <printOptions horizontalCentered="1"/>
  <pageMargins left="0" right="0" top="0" bottom="0" header="0.31496062992125984" footer="0.31496062992125984"/>
  <pageSetup paperSize="9" scale="78"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9:K63"/>
  <sheetViews>
    <sheetView showGridLines="0" workbookViewId="0">
      <selection activeCell="A20" sqref="A20: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2.85546875"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69" t="s">
        <v>52</v>
      </c>
      <c r="H10" s="470"/>
    </row>
    <row r="11" spans="1:11" x14ac:dyDescent="0.25">
      <c r="A11" s="491" t="e">
        <f>PLANILHA!#REF!</f>
        <v>#REF!</v>
      </c>
      <c r="B11" s="492"/>
      <c r="C11" s="492"/>
      <c r="D11" s="492"/>
      <c r="E11" s="492"/>
      <c r="F11" s="493"/>
      <c r="G11" s="465">
        <f>CAPA!C8</f>
        <v>41671</v>
      </c>
      <c r="H11" s="466"/>
    </row>
    <row r="12" spans="1:11" x14ac:dyDescent="0.25">
      <c r="A12" s="494"/>
      <c r="B12" s="495"/>
      <c r="C12" s="495"/>
      <c r="D12" s="495"/>
      <c r="E12" s="495"/>
      <c r="F12" s="496"/>
      <c r="G12" s="169"/>
      <c r="H12" s="170"/>
    </row>
    <row r="13" spans="1:11" x14ac:dyDescent="0.25">
      <c r="A13" s="467" t="s">
        <v>53</v>
      </c>
      <c r="B13" s="467"/>
      <c r="C13" s="467"/>
      <c r="D13" s="467"/>
      <c r="E13" s="467"/>
      <c r="F13" s="467"/>
      <c r="G13" s="468"/>
      <c r="H13" s="468"/>
    </row>
    <row r="14" spans="1:11" x14ac:dyDescent="0.25">
      <c r="A14" s="467" t="s">
        <v>54</v>
      </c>
      <c r="B14" s="467"/>
      <c r="C14" s="467"/>
      <c r="D14" s="467"/>
      <c r="E14" s="467"/>
      <c r="F14" s="467"/>
      <c r="G14" s="468" t="s">
        <v>55</v>
      </c>
      <c r="H14" s="468"/>
    </row>
    <row r="15" spans="1:11" x14ac:dyDescent="0.25">
      <c r="A15" s="478" t="s">
        <v>56</v>
      </c>
      <c r="B15" s="479"/>
      <c r="C15" s="479"/>
      <c r="D15" s="479"/>
      <c r="E15" s="479"/>
      <c r="F15" s="479"/>
      <c r="G15" s="479"/>
      <c r="H15" s="480"/>
    </row>
    <row r="16" spans="1:11" ht="32.25" customHeight="1" thickBot="1" x14ac:dyDescent="0.3">
      <c r="A16" s="29" t="s">
        <v>162</v>
      </c>
      <c r="B16" s="481" t="e">
        <f>PLANILHA!#REF!</f>
        <v>#REF!</v>
      </c>
      <c r="C16" s="482"/>
      <c r="D16" s="482"/>
      <c r="E16" s="482"/>
      <c r="F16" s="482"/>
      <c r="G16" s="483"/>
      <c r="H16" s="135" t="s">
        <v>163</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x14ac:dyDescent="0.25">
      <c r="A19" s="30"/>
      <c r="B19" s="31"/>
      <c r="C19" s="31"/>
      <c r="D19" s="32"/>
      <c r="E19" s="32"/>
      <c r="F19" s="32"/>
      <c r="G19" s="32"/>
      <c r="H19" s="33"/>
    </row>
    <row r="20" spans="1:8" x14ac:dyDescent="0.25">
      <c r="A20" s="475"/>
      <c r="B20" s="35"/>
      <c r="C20" s="35"/>
      <c r="D20" s="36"/>
      <c r="E20" s="36"/>
      <c r="F20" s="36"/>
      <c r="G20" s="36"/>
      <c r="H20" s="33"/>
    </row>
    <row r="21" spans="1:8" ht="12.75" customHeight="1" x14ac:dyDescent="0.25">
      <c r="A21" s="475"/>
      <c r="B21" s="35"/>
      <c r="C21" s="35"/>
      <c r="D21" s="36"/>
      <c r="E21" s="36"/>
      <c r="F21" s="36"/>
      <c r="G21" s="36"/>
      <c r="H21" s="37"/>
    </row>
    <row r="22" spans="1:8" x14ac:dyDescent="0.25">
      <c r="A22" s="475"/>
      <c r="B22" s="35"/>
      <c r="C22" s="35"/>
      <c r="D22" s="36"/>
      <c r="E22" s="36"/>
      <c r="F22" s="36"/>
      <c r="G22" s="36"/>
      <c r="H22" s="148"/>
    </row>
    <row r="23" spans="1:8" x14ac:dyDescent="0.25">
      <c r="A23" s="247"/>
      <c r="B23" s="35"/>
      <c r="C23" s="35"/>
      <c r="D23" s="36"/>
      <c r="E23" s="36"/>
      <c r="F23" s="36"/>
      <c r="G23" s="36"/>
      <c r="H23" s="148"/>
    </row>
    <row r="24" spans="1:8" x14ac:dyDescent="0.25">
      <c r="A24" s="247"/>
      <c r="B24" s="35"/>
      <c r="C24" s="35"/>
      <c r="D24" s="36"/>
      <c r="E24" s="36"/>
      <c r="F24" s="36"/>
      <c r="G24" s="36"/>
      <c r="H24" s="148"/>
    </row>
    <row r="25" spans="1:8" x14ac:dyDescent="0.25">
      <c r="A25" s="247"/>
      <c r="B25" s="35"/>
      <c r="C25" s="35"/>
      <c r="D25" s="36"/>
      <c r="E25" s="36"/>
      <c r="F25" s="36"/>
      <c r="G25" s="36"/>
      <c r="H25" s="148"/>
    </row>
    <row r="26" spans="1:8" x14ac:dyDescent="0.25">
      <c r="A26" s="247"/>
      <c r="B26" s="35"/>
      <c r="C26" s="35"/>
      <c r="D26" s="36"/>
      <c r="E26" s="36"/>
      <c r="F26" s="36"/>
      <c r="G26" s="36"/>
      <c r="H26" s="40"/>
    </row>
    <row r="27" spans="1:8" x14ac:dyDescent="0.25">
      <c r="A27" s="247"/>
      <c r="B27" s="35"/>
      <c r="C27" s="35"/>
      <c r="D27" s="36"/>
      <c r="E27" s="36"/>
      <c r="F27" s="36"/>
      <c r="G27" s="36"/>
      <c r="H27" s="40"/>
    </row>
    <row r="28" spans="1:8" x14ac:dyDescent="0.25">
      <c r="A28" s="247"/>
      <c r="B28" s="35"/>
      <c r="C28" s="35"/>
      <c r="D28" s="36"/>
      <c r="E28" s="36"/>
      <c r="F28" s="36"/>
      <c r="G28" s="36"/>
      <c r="H28" s="40"/>
    </row>
    <row r="29" spans="1:8" ht="12.75" customHeight="1" thickBot="1" x14ac:dyDescent="0.3">
      <c r="A29" s="41"/>
      <c r="B29" s="42"/>
      <c r="C29" s="42"/>
      <c r="D29" s="43"/>
      <c r="E29" s="43"/>
      <c r="F29" s="43"/>
      <c r="G29" s="43"/>
      <c r="H29" s="44"/>
    </row>
    <row r="30" spans="1:8" ht="13.5" customHeight="1" thickBot="1" x14ac:dyDescent="0.3">
      <c r="A30" s="41"/>
      <c r="B30" s="45"/>
      <c r="C30" s="45"/>
      <c r="D30" s="45"/>
      <c r="E30" s="45"/>
      <c r="F30" s="45"/>
      <c r="G30" s="46" t="s">
        <v>71</v>
      </c>
      <c r="H30" s="47">
        <f>SUM(H19:H29)</f>
        <v>0</v>
      </c>
    </row>
    <row r="31" spans="1:8" ht="12.75" customHeight="1" x14ac:dyDescent="0.25">
      <c r="A31" s="431" t="s">
        <v>72</v>
      </c>
      <c r="B31" s="432"/>
      <c r="C31" s="433"/>
      <c r="D31" s="443" t="s">
        <v>73</v>
      </c>
      <c r="E31" s="443" t="s">
        <v>74</v>
      </c>
      <c r="F31" s="445" t="s">
        <v>75</v>
      </c>
      <c r="G31" s="445" t="s">
        <v>76</v>
      </c>
      <c r="H31" s="429" t="s">
        <v>65</v>
      </c>
    </row>
    <row r="32" spans="1:8" x14ac:dyDescent="0.25">
      <c r="A32" s="434"/>
      <c r="B32" s="435"/>
      <c r="C32" s="436"/>
      <c r="D32" s="444"/>
      <c r="E32" s="444" t="s">
        <v>66</v>
      </c>
      <c r="F32" s="446" t="s">
        <v>67</v>
      </c>
      <c r="G32" s="446"/>
      <c r="H32" s="430"/>
    </row>
    <row r="33" spans="1:8" x14ac:dyDescent="0.25">
      <c r="A33" s="440"/>
      <c r="B33" s="441"/>
      <c r="C33" s="442"/>
      <c r="D33" s="51"/>
      <c r="E33" s="31"/>
      <c r="F33" s="31"/>
      <c r="G33" s="31"/>
      <c r="H33" s="52"/>
    </row>
    <row r="34" spans="1:8" x14ac:dyDescent="0.25">
      <c r="A34" s="437" t="s">
        <v>79</v>
      </c>
      <c r="B34" s="438"/>
      <c r="C34" s="439"/>
      <c r="D34" s="39">
        <v>4083</v>
      </c>
      <c r="E34" s="35" t="s">
        <v>119</v>
      </c>
      <c r="F34" s="35">
        <v>0.2</v>
      </c>
      <c r="G34" s="35">
        <v>12.38</v>
      </c>
      <c r="H34" s="139">
        <f>F34*G34</f>
        <v>2.4760000000000004</v>
      </c>
    </row>
    <row r="35" spans="1:8" x14ac:dyDescent="0.25">
      <c r="A35" s="437" t="s">
        <v>164</v>
      </c>
      <c r="B35" s="438"/>
      <c r="C35" s="439"/>
      <c r="D35" s="39">
        <v>6127</v>
      </c>
      <c r="E35" s="35" t="s">
        <v>119</v>
      </c>
      <c r="F35" s="35">
        <v>0.4</v>
      </c>
      <c r="G35" s="35">
        <v>4.01</v>
      </c>
      <c r="H35" s="139">
        <f>F35*G35</f>
        <v>1.6040000000000001</v>
      </c>
    </row>
    <row r="36" spans="1:8" x14ac:dyDescent="0.25">
      <c r="A36" s="437"/>
      <c r="B36" s="438"/>
      <c r="C36" s="439"/>
      <c r="D36" s="39"/>
      <c r="E36" s="35"/>
      <c r="F36" s="35"/>
      <c r="G36" s="35"/>
      <c r="H36" s="139"/>
    </row>
    <row r="37" spans="1:8" x14ac:dyDescent="0.25">
      <c r="A37" s="450"/>
      <c r="B37" s="451"/>
      <c r="C37" s="452"/>
      <c r="D37" s="39"/>
      <c r="E37" s="35"/>
      <c r="F37" s="35"/>
      <c r="G37" s="35"/>
      <c r="H37" s="139"/>
    </row>
    <row r="38" spans="1:8" x14ac:dyDescent="0.25">
      <c r="A38" s="450"/>
      <c r="B38" s="451"/>
      <c r="C38" s="452"/>
      <c r="D38" s="39"/>
      <c r="E38" s="35"/>
      <c r="F38" s="35"/>
      <c r="G38" s="35"/>
      <c r="H38" s="139"/>
    </row>
    <row r="39" spans="1:8" x14ac:dyDescent="0.25">
      <c r="A39" s="450"/>
      <c r="B39" s="451"/>
      <c r="C39" s="452"/>
      <c r="D39" s="39"/>
      <c r="E39" s="35"/>
      <c r="F39" s="35"/>
      <c r="G39" s="35"/>
      <c r="H39" s="139"/>
    </row>
    <row r="40" spans="1:8" x14ac:dyDescent="0.25">
      <c r="A40" s="450"/>
      <c r="B40" s="451"/>
      <c r="C40" s="452"/>
      <c r="D40" s="39"/>
      <c r="E40" s="35"/>
      <c r="F40" s="35"/>
      <c r="G40" s="35"/>
      <c r="H40" s="139"/>
    </row>
    <row r="41" spans="1:8" ht="15.75" thickBot="1" x14ac:dyDescent="0.3">
      <c r="A41" s="471"/>
      <c r="B41" s="472"/>
      <c r="C41" s="473"/>
      <c r="D41" s="56"/>
      <c r="E41" s="42"/>
      <c r="F41" s="42"/>
      <c r="G41" s="42"/>
      <c r="H41" s="57"/>
    </row>
    <row r="42" spans="1:8" x14ac:dyDescent="0.25">
      <c r="A42" s="58"/>
      <c r="B42" s="49"/>
      <c r="C42" s="49"/>
      <c r="D42" s="59"/>
      <c r="E42" s="60"/>
      <c r="F42" s="60"/>
      <c r="G42" s="61" t="s">
        <v>82</v>
      </c>
      <c r="H42" s="62">
        <f>SUM(H33:H41)</f>
        <v>4.08</v>
      </c>
    </row>
    <row r="43" spans="1:8" ht="15.75" thickBot="1" x14ac:dyDescent="0.3">
      <c r="A43" s="63" t="s">
        <v>83</v>
      </c>
      <c r="B43" s="64"/>
      <c r="C43" s="64"/>
      <c r="D43" s="65">
        <f>Enc_Sociais!C43</f>
        <v>1.1066036000000001</v>
      </c>
      <c r="E43" s="66"/>
      <c r="F43" s="66"/>
      <c r="G43" s="66"/>
      <c r="H43" s="140">
        <f>ROUND(H42*D43,2)</f>
        <v>4.51</v>
      </c>
    </row>
    <row r="44" spans="1:8" ht="15.75" thickBot="1" x14ac:dyDescent="0.3">
      <c r="A44" s="67"/>
      <c r="B44" s="45"/>
      <c r="C44" s="45"/>
      <c r="D44" s="68"/>
      <c r="E44" s="61" t="s">
        <v>84</v>
      </c>
      <c r="F44" s="45"/>
      <c r="G44" s="61"/>
      <c r="H44" s="71">
        <f>+H42+H43</f>
        <v>8.59</v>
      </c>
    </row>
    <row r="45" spans="1:8" x14ac:dyDescent="0.25">
      <c r="A45" s="431" t="s">
        <v>85</v>
      </c>
      <c r="B45" s="432"/>
      <c r="C45" s="433"/>
      <c r="D45" s="443"/>
      <c r="E45" s="443" t="s">
        <v>74</v>
      </c>
      <c r="F45" s="445" t="s">
        <v>75</v>
      </c>
      <c r="G45" s="445" t="s">
        <v>86</v>
      </c>
      <c r="H45" s="429" t="s">
        <v>87</v>
      </c>
    </row>
    <row r="46" spans="1:8" x14ac:dyDescent="0.25">
      <c r="A46" s="434"/>
      <c r="B46" s="435"/>
      <c r="C46" s="436"/>
      <c r="D46" s="444"/>
      <c r="E46" s="444" t="s">
        <v>66</v>
      </c>
      <c r="F46" s="446" t="s">
        <v>67</v>
      </c>
      <c r="G46" s="446"/>
      <c r="H46" s="430"/>
    </row>
    <row r="47" spans="1:8" x14ac:dyDescent="0.25">
      <c r="A47" s="511"/>
      <c r="B47" s="512"/>
      <c r="C47" s="513"/>
      <c r="D47" s="51"/>
      <c r="E47" s="31"/>
      <c r="F47" s="32"/>
      <c r="G47" s="32"/>
      <c r="H47" s="69"/>
    </row>
    <row r="48" spans="1:8" x14ac:dyDescent="0.25">
      <c r="A48" s="450"/>
      <c r="B48" s="451"/>
      <c r="C48" s="452"/>
      <c r="D48" s="39"/>
      <c r="E48" s="35"/>
      <c r="F48" s="36"/>
      <c r="G48" s="36"/>
      <c r="H48" s="40"/>
    </row>
    <row r="49" spans="1:8" x14ac:dyDescent="0.25">
      <c r="A49" s="450"/>
      <c r="B49" s="451"/>
      <c r="C49" s="452"/>
      <c r="D49" s="39"/>
      <c r="E49" s="35"/>
      <c r="F49" s="36"/>
      <c r="G49" s="36"/>
      <c r="H49" s="40"/>
    </row>
    <row r="50" spans="1:8" ht="15.75" thickBot="1" x14ac:dyDescent="0.3">
      <c r="A50" s="471"/>
      <c r="B50" s="472"/>
      <c r="C50" s="473"/>
      <c r="D50" s="56" t="s">
        <v>88</v>
      </c>
      <c r="E50" s="42"/>
      <c r="F50" s="43"/>
      <c r="G50" s="43"/>
      <c r="H50" s="44"/>
    </row>
    <row r="51" spans="1:8" ht="15.75" thickBot="1" x14ac:dyDescent="0.3">
      <c r="A51" s="70"/>
      <c r="B51" s="45"/>
      <c r="C51" s="45"/>
      <c r="D51" s="45"/>
      <c r="E51" s="45"/>
      <c r="F51" s="45"/>
      <c r="G51" s="61" t="s">
        <v>89</v>
      </c>
      <c r="H51" s="71">
        <f>SUM(H47:H50)</f>
        <v>0</v>
      </c>
    </row>
    <row r="52" spans="1:8" x14ac:dyDescent="0.25">
      <c r="A52" s="431" t="s">
        <v>90</v>
      </c>
      <c r="B52" s="432"/>
      <c r="C52" s="433"/>
      <c r="D52" s="443"/>
      <c r="E52" s="443" t="s">
        <v>92</v>
      </c>
      <c r="F52" s="443" t="s">
        <v>34</v>
      </c>
      <c r="G52" s="445" t="s">
        <v>86</v>
      </c>
      <c r="H52" s="429" t="s">
        <v>87</v>
      </c>
    </row>
    <row r="53" spans="1:8" x14ac:dyDescent="0.25">
      <c r="A53" s="434"/>
      <c r="B53" s="435"/>
      <c r="C53" s="436"/>
      <c r="D53" s="444"/>
      <c r="E53" s="444" t="s">
        <v>66</v>
      </c>
      <c r="F53" s="444" t="s">
        <v>67</v>
      </c>
      <c r="G53" s="446"/>
      <c r="H53" s="430"/>
    </row>
    <row r="54" spans="1:8" x14ac:dyDescent="0.25">
      <c r="A54" s="48"/>
      <c r="B54" s="49"/>
      <c r="C54" s="50"/>
      <c r="D54" s="51"/>
      <c r="E54" s="31"/>
      <c r="F54" s="31"/>
      <c r="G54" s="31"/>
      <c r="H54" s="72"/>
    </row>
    <row r="55" spans="1:8" ht="15" customHeight="1" x14ac:dyDescent="0.25">
      <c r="A55" s="450"/>
      <c r="B55" s="451"/>
      <c r="C55" s="452"/>
      <c r="D55" s="73"/>
      <c r="E55" s="73"/>
      <c r="F55" s="73"/>
      <c r="G55" s="74"/>
      <c r="H55" s="75"/>
    </row>
    <row r="56" spans="1:8" x14ac:dyDescent="0.25">
      <c r="A56" s="450"/>
      <c r="B56" s="451"/>
      <c r="C56" s="452"/>
      <c r="D56" s="39"/>
      <c r="E56" s="35"/>
      <c r="F56" s="35"/>
      <c r="G56" s="35"/>
      <c r="H56" s="77"/>
    </row>
    <row r="57" spans="1:8" ht="15.75" thickBot="1" x14ac:dyDescent="0.3">
      <c r="A57" s="53"/>
      <c r="B57" s="54"/>
      <c r="C57" s="55"/>
      <c r="D57" s="56" t="s">
        <v>88</v>
      </c>
      <c r="E57" s="42"/>
      <c r="F57" s="42"/>
      <c r="G57" s="42"/>
      <c r="H57" s="78"/>
    </row>
    <row r="58" spans="1:8" ht="15.75" thickBot="1" x14ac:dyDescent="0.3">
      <c r="A58" s="45"/>
      <c r="B58" s="45"/>
      <c r="C58" s="45"/>
      <c r="D58" s="45"/>
      <c r="E58" s="45"/>
      <c r="F58" s="45"/>
      <c r="G58" s="93" t="s">
        <v>96</v>
      </c>
      <c r="H58" s="94">
        <f>SUM(H54:H57)</f>
        <v>0</v>
      </c>
    </row>
    <row r="59" spans="1:8" x14ac:dyDescent="0.25">
      <c r="A59" s="79" t="s">
        <v>97</v>
      </c>
      <c r="B59" s="80"/>
      <c r="C59" s="80"/>
      <c r="D59" s="81"/>
      <c r="E59" s="82"/>
      <c r="F59" s="82"/>
      <c r="G59" s="83" t="s">
        <v>98</v>
      </c>
      <c r="H59" s="84">
        <f>+H30+H44+H51+H58</f>
        <v>8.59</v>
      </c>
    </row>
    <row r="60" spans="1:8" x14ac:dyDescent="0.25">
      <c r="A60" s="85" t="s">
        <v>99</v>
      </c>
      <c r="B60" s="86"/>
      <c r="C60" s="86"/>
      <c r="D60" s="87">
        <v>0.26229999999999998</v>
      </c>
      <c r="E60" s="88"/>
      <c r="F60" s="88"/>
      <c r="G60" s="89" t="s">
        <v>98</v>
      </c>
      <c r="H60" s="90">
        <f>ROUND(H59*D60,2)</f>
        <v>2.25</v>
      </c>
    </row>
    <row r="61" spans="1:8" x14ac:dyDescent="0.25">
      <c r="A61" s="85" t="s">
        <v>100</v>
      </c>
      <c r="B61" s="86"/>
      <c r="C61" s="86"/>
      <c r="D61" s="91"/>
      <c r="E61" s="88"/>
      <c r="F61" s="88"/>
      <c r="G61" s="89" t="s">
        <v>98</v>
      </c>
      <c r="H61" s="92">
        <f>+H59+H60</f>
        <v>10.84</v>
      </c>
    </row>
    <row r="62" spans="1:8" ht="15.75" thickBot="1" x14ac:dyDescent="0.3">
      <c r="A62" s="453" t="s">
        <v>101</v>
      </c>
      <c r="B62" s="454"/>
      <c r="C62" s="454"/>
      <c r="D62" s="454"/>
      <c r="E62" s="454"/>
      <c r="F62" s="454"/>
      <c r="G62" s="454"/>
      <c r="H62" s="455"/>
    </row>
    <row r="63" spans="1:8" x14ac:dyDescent="0.25">
      <c r="A63" s="486" t="s">
        <v>111</v>
      </c>
      <c r="B63" s="487"/>
      <c r="C63" s="487"/>
      <c r="D63" s="487"/>
      <c r="E63" s="487"/>
      <c r="F63" s="487"/>
      <c r="G63" s="487"/>
      <c r="H63" s="488"/>
    </row>
  </sheetData>
  <mergeCells count="51">
    <mergeCell ref="A55:C56"/>
    <mergeCell ref="A20:A22"/>
    <mergeCell ref="A9:H9"/>
    <mergeCell ref="A11:F12"/>
    <mergeCell ref="G11:H11"/>
    <mergeCell ref="A13:F13"/>
    <mergeCell ref="G13:H13"/>
    <mergeCell ref="A14:F14"/>
    <mergeCell ref="G14:H14"/>
    <mergeCell ref="G31:G32"/>
    <mergeCell ref="H31:H32"/>
    <mergeCell ref="A15:H15"/>
    <mergeCell ref="B16:G16"/>
    <mergeCell ref="A17:A18"/>
    <mergeCell ref="B17:B18"/>
    <mergeCell ref="C17:C18"/>
    <mergeCell ref="D17:E17"/>
    <mergeCell ref="F17:G17"/>
    <mergeCell ref="H17:H18"/>
    <mergeCell ref="A38:C38"/>
    <mergeCell ref="A31:C32"/>
    <mergeCell ref="D31:D32"/>
    <mergeCell ref="E31:E32"/>
    <mergeCell ref="F31:F32"/>
    <mergeCell ref="A33:C33"/>
    <mergeCell ref="A34:C34"/>
    <mergeCell ref="A35:C35"/>
    <mergeCell ref="A36:C36"/>
    <mergeCell ref="A37:C37"/>
    <mergeCell ref="A45:C46"/>
    <mergeCell ref="D45:D46"/>
    <mergeCell ref="E45:E46"/>
    <mergeCell ref="A49:C49"/>
    <mergeCell ref="A47:C47"/>
    <mergeCell ref="A48:C48"/>
    <mergeCell ref="G10:H10"/>
    <mergeCell ref="A62:H62"/>
    <mergeCell ref="A63:H63"/>
    <mergeCell ref="F45:F46"/>
    <mergeCell ref="G45:G46"/>
    <mergeCell ref="H45:H46"/>
    <mergeCell ref="A50:C50"/>
    <mergeCell ref="A52:C53"/>
    <mergeCell ref="D52:D53"/>
    <mergeCell ref="E52:E53"/>
    <mergeCell ref="F52:F53"/>
    <mergeCell ref="G52:G53"/>
    <mergeCell ref="H52:H53"/>
    <mergeCell ref="A39:C39"/>
    <mergeCell ref="A40:C40"/>
    <mergeCell ref="A41:C41"/>
  </mergeCells>
  <printOptions horizontalCentered="1"/>
  <pageMargins left="0" right="0" top="0" bottom="0" header="0.31496062992125984" footer="0.31496062992125984"/>
  <pageSetup paperSize="9" scale="88"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9:K57"/>
  <sheetViews>
    <sheetView showGridLines="0" workbookViewId="0">
      <selection activeCell="A20" sqref="A20: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2.85546875"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69" t="s">
        <v>52</v>
      </c>
      <c r="H10" s="470"/>
    </row>
    <row r="11" spans="1:11" x14ac:dyDescent="0.25">
      <c r="A11" s="491" t="e">
        <f>PLANILHA!#REF!</f>
        <v>#REF!</v>
      </c>
      <c r="B11" s="492"/>
      <c r="C11" s="492"/>
      <c r="D11" s="492"/>
      <c r="E11" s="492"/>
      <c r="F11" s="493"/>
      <c r="G11" s="465">
        <f>CAPA!C8</f>
        <v>41671</v>
      </c>
      <c r="H11" s="466"/>
    </row>
    <row r="12" spans="1:11" x14ac:dyDescent="0.25">
      <c r="A12" s="494"/>
      <c r="B12" s="495"/>
      <c r="C12" s="495"/>
      <c r="D12" s="495"/>
      <c r="E12" s="495"/>
      <c r="F12" s="496"/>
      <c r="G12" s="169"/>
      <c r="H12" s="170"/>
    </row>
    <row r="13" spans="1:11" x14ac:dyDescent="0.25">
      <c r="A13" s="467" t="s">
        <v>53</v>
      </c>
      <c r="B13" s="467"/>
      <c r="C13" s="467"/>
      <c r="D13" s="467"/>
      <c r="E13" s="467"/>
      <c r="F13" s="467"/>
      <c r="G13" s="468"/>
      <c r="H13" s="468"/>
    </row>
    <row r="14" spans="1:11" x14ac:dyDescent="0.25">
      <c r="A14" s="467" t="s">
        <v>54</v>
      </c>
      <c r="B14" s="467"/>
      <c r="C14" s="467"/>
      <c r="D14" s="467"/>
      <c r="E14" s="467"/>
      <c r="F14" s="467"/>
      <c r="G14" s="468" t="s">
        <v>55</v>
      </c>
      <c r="H14" s="468"/>
    </row>
    <row r="15" spans="1:11" x14ac:dyDescent="0.25">
      <c r="A15" s="478" t="s">
        <v>56</v>
      </c>
      <c r="B15" s="479"/>
      <c r="C15" s="479"/>
      <c r="D15" s="479"/>
      <c r="E15" s="479"/>
      <c r="F15" s="479"/>
      <c r="G15" s="479"/>
      <c r="H15" s="480"/>
    </row>
    <row r="16" spans="1:11" ht="19.5" customHeight="1" thickBot="1" x14ac:dyDescent="0.3">
      <c r="A16" s="29" t="s">
        <v>165</v>
      </c>
      <c r="B16" s="481" t="e">
        <f>PLANILHA!#REF!</f>
        <v>#REF!</v>
      </c>
      <c r="C16" s="482"/>
      <c r="D16" s="482"/>
      <c r="E16" s="482"/>
      <c r="F16" s="482"/>
      <c r="G16" s="483"/>
      <c r="H16" s="135" t="s">
        <v>151</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x14ac:dyDescent="0.25">
      <c r="A19" s="30"/>
      <c r="B19" s="31"/>
      <c r="C19" s="31"/>
      <c r="D19" s="32"/>
      <c r="E19" s="32"/>
      <c r="F19" s="32"/>
      <c r="G19" s="32"/>
      <c r="H19" s="33"/>
    </row>
    <row r="20" spans="1:8" x14ac:dyDescent="0.25">
      <c r="A20" s="475"/>
      <c r="B20" s="35"/>
      <c r="C20" s="35"/>
      <c r="D20" s="36"/>
      <c r="E20" s="36"/>
      <c r="F20" s="36"/>
      <c r="G20" s="36"/>
      <c r="H20" s="33"/>
    </row>
    <row r="21" spans="1:8" ht="12.75" customHeight="1" x14ac:dyDescent="0.25">
      <c r="A21" s="475"/>
      <c r="B21" s="35"/>
      <c r="C21" s="35"/>
      <c r="D21" s="36"/>
      <c r="E21" s="36"/>
      <c r="F21" s="36"/>
      <c r="G21" s="36"/>
      <c r="H21" s="37"/>
    </row>
    <row r="22" spans="1:8" x14ac:dyDescent="0.25">
      <c r="A22" s="475"/>
      <c r="B22" s="39"/>
      <c r="C22" s="35"/>
      <c r="D22" s="36"/>
      <c r="E22" s="36"/>
      <c r="F22" s="36"/>
      <c r="G22" s="36"/>
      <c r="H22" s="40"/>
    </row>
    <row r="23" spans="1:8" x14ac:dyDescent="0.25">
      <c r="A23" s="247"/>
      <c r="B23" s="39"/>
      <c r="C23" s="35"/>
      <c r="D23" s="36"/>
      <c r="E23" s="36"/>
      <c r="F23" s="36"/>
      <c r="G23" s="36"/>
      <c r="H23" s="40"/>
    </row>
    <row r="24" spans="1:8" x14ac:dyDescent="0.25">
      <c r="A24" s="247"/>
      <c r="B24" s="39"/>
      <c r="C24" s="35"/>
      <c r="D24" s="36"/>
      <c r="E24" s="36"/>
      <c r="F24" s="36"/>
      <c r="G24" s="36"/>
      <c r="H24" s="40"/>
    </row>
    <row r="25" spans="1:8" ht="12.75" customHeight="1" thickBot="1" x14ac:dyDescent="0.3">
      <c r="A25" s="41"/>
      <c r="B25" s="42"/>
      <c r="C25" s="42"/>
      <c r="D25" s="43"/>
      <c r="E25" s="43"/>
      <c r="F25" s="43"/>
      <c r="G25" s="43"/>
      <c r="H25" s="44"/>
    </row>
    <row r="26" spans="1:8" ht="13.5" customHeight="1" thickBot="1" x14ac:dyDescent="0.3">
      <c r="A26" s="41"/>
      <c r="B26" s="45"/>
      <c r="C26" s="45"/>
      <c r="D26" s="45"/>
      <c r="E26" s="45"/>
      <c r="F26" s="45"/>
      <c r="G26" s="46" t="s">
        <v>71</v>
      </c>
      <c r="H26" s="47">
        <f>SUM(H19:H25)</f>
        <v>0</v>
      </c>
    </row>
    <row r="27" spans="1:8" ht="12.75" customHeight="1" x14ac:dyDescent="0.25">
      <c r="A27" s="431" t="s">
        <v>72</v>
      </c>
      <c r="B27" s="432"/>
      <c r="C27" s="433"/>
      <c r="D27" s="443" t="s">
        <v>73</v>
      </c>
      <c r="E27" s="443" t="s">
        <v>74</v>
      </c>
      <c r="F27" s="443" t="s">
        <v>75</v>
      </c>
      <c r="G27" s="516" t="s">
        <v>76</v>
      </c>
      <c r="H27" s="514" t="s">
        <v>65</v>
      </c>
    </row>
    <row r="28" spans="1:8" x14ac:dyDescent="0.25">
      <c r="A28" s="434"/>
      <c r="B28" s="435"/>
      <c r="C28" s="436"/>
      <c r="D28" s="444"/>
      <c r="E28" s="444" t="s">
        <v>66</v>
      </c>
      <c r="F28" s="444" t="s">
        <v>67</v>
      </c>
      <c r="G28" s="517"/>
      <c r="H28" s="515"/>
    </row>
    <row r="29" spans="1:8" x14ac:dyDescent="0.25">
      <c r="A29" s="440" t="s">
        <v>166</v>
      </c>
      <c r="B29" s="441"/>
      <c r="C29" s="442"/>
      <c r="D29" s="51">
        <v>4083</v>
      </c>
      <c r="E29" s="31" t="s">
        <v>119</v>
      </c>
      <c r="F29" s="31">
        <v>0.27</v>
      </c>
      <c r="G29" s="31">
        <v>12.38</v>
      </c>
      <c r="H29" s="52">
        <f>F29*G29</f>
        <v>3.3426000000000005</v>
      </c>
    </row>
    <row r="30" spans="1:8" x14ac:dyDescent="0.25">
      <c r="A30" s="437" t="s">
        <v>167</v>
      </c>
      <c r="B30" s="438"/>
      <c r="C30" s="439"/>
      <c r="D30" s="39">
        <v>6127</v>
      </c>
      <c r="E30" s="35" t="s">
        <v>119</v>
      </c>
      <c r="F30" s="35">
        <v>0.53</v>
      </c>
      <c r="G30" s="35">
        <v>4.01</v>
      </c>
      <c r="H30" s="139">
        <f>F30*G30</f>
        <v>2.1253000000000002</v>
      </c>
    </row>
    <row r="31" spans="1:8" x14ac:dyDescent="0.25">
      <c r="A31" s="437"/>
      <c r="B31" s="438"/>
      <c r="C31" s="439"/>
      <c r="D31" s="39"/>
      <c r="E31" s="35"/>
      <c r="F31" s="35"/>
      <c r="G31" s="35"/>
      <c r="H31" s="139"/>
    </row>
    <row r="32" spans="1:8" x14ac:dyDescent="0.25">
      <c r="A32" s="437"/>
      <c r="B32" s="438"/>
      <c r="C32" s="439"/>
      <c r="D32" s="39"/>
      <c r="E32" s="35"/>
      <c r="F32" s="35"/>
      <c r="G32" s="35"/>
      <c r="H32" s="139"/>
    </row>
    <row r="33" spans="1:8" x14ac:dyDescent="0.25">
      <c r="A33" s="450"/>
      <c r="B33" s="451"/>
      <c r="C33" s="452"/>
      <c r="D33" s="39"/>
      <c r="E33" s="35"/>
      <c r="F33" s="35"/>
      <c r="G33" s="35"/>
      <c r="H33" s="139"/>
    </row>
    <row r="34" spans="1:8" x14ac:dyDescent="0.25">
      <c r="A34" s="450"/>
      <c r="B34" s="451"/>
      <c r="C34" s="452"/>
      <c r="D34" s="39"/>
      <c r="E34" s="35"/>
      <c r="F34" s="35"/>
      <c r="G34" s="35"/>
      <c r="H34" s="139"/>
    </row>
    <row r="35" spans="1:8" x14ac:dyDescent="0.25">
      <c r="A35" s="450"/>
      <c r="B35" s="451"/>
      <c r="C35" s="452"/>
      <c r="D35" s="39"/>
      <c r="E35" s="35"/>
      <c r="F35" s="35"/>
      <c r="G35" s="35"/>
      <c r="H35" s="139"/>
    </row>
    <row r="36" spans="1:8" x14ac:dyDescent="0.25">
      <c r="A36" s="450"/>
      <c r="B36" s="451"/>
      <c r="C36" s="452"/>
      <c r="D36" s="39"/>
      <c r="E36" s="35"/>
      <c r="F36" s="35"/>
      <c r="G36" s="35"/>
      <c r="H36" s="139"/>
    </row>
    <row r="37" spans="1:8" ht="15.75" thickBot="1" x14ac:dyDescent="0.3">
      <c r="A37" s="471"/>
      <c r="B37" s="472"/>
      <c r="C37" s="473"/>
      <c r="D37" s="56"/>
      <c r="E37" s="42"/>
      <c r="F37" s="42"/>
      <c r="G37" s="42"/>
      <c r="H37" s="57"/>
    </row>
    <row r="38" spans="1:8" x14ac:dyDescent="0.25">
      <c r="A38" s="58"/>
      <c r="B38" s="49"/>
      <c r="C38" s="49"/>
      <c r="D38" s="59"/>
      <c r="E38" s="60"/>
      <c r="F38" s="60"/>
      <c r="G38" s="61" t="s">
        <v>82</v>
      </c>
      <c r="H38" s="62">
        <f>SUM(H29:H37)</f>
        <v>5.4679000000000002</v>
      </c>
    </row>
    <row r="39" spans="1:8" ht="15.75" thickBot="1" x14ac:dyDescent="0.3">
      <c r="A39" s="63" t="s">
        <v>83</v>
      </c>
      <c r="B39" s="64"/>
      <c r="C39" s="64"/>
      <c r="D39" s="65">
        <f>Enc_Sociais!C43</f>
        <v>1.1066036000000001</v>
      </c>
      <c r="E39" s="66"/>
      <c r="F39" s="66"/>
      <c r="G39" s="66"/>
      <c r="H39" s="140">
        <f>ROUND(H38*D39,2)</f>
        <v>6.05</v>
      </c>
    </row>
    <row r="40" spans="1:8" ht="15.75" thickBot="1" x14ac:dyDescent="0.3">
      <c r="A40" s="67"/>
      <c r="B40" s="45"/>
      <c r="C40" s="45"/>
      <c r="D40" s="68"/>
      <c r="E40" s="61" t="s">
        <v>84</v>
      </c>
      <c r="F40" s="45"/>
      <c r="G40" s="61"/>
      <c r="H40" s="71">
        <f>+H38+H39</f>
        <v>11.517900000000001</v>
      </c>
    </row>
    <row r="41" spans="1:8" x14ac:dyDescent="0.25">
      <c r="A41" s="431" t="s">
        <v>85</v>
      </c>
      <c r="B41" s="432"/>
      <c r="C41" s="433"/>
      <c r="D41" s="443"/>
      <c r="E41" s="443" t="s">
        <v>74</v>
      </c>
      <c r="F41" s="445" t="s">
        <v>75</v>
      </c>
      <c r="G41" s="445" t="s">
        <v>86</v>
      </c>
      <c r="H41" s="429" t="s">
        <v>87</v>
      </c>
    </row>
    <row r="42" spans="1:8" x14ac:dyDescent="0.25">
      <c r="A42" s="434"/>
      <c r="B42" s="435"/>
      <c r="C42" s="436"/>
      <c r="D42" s="444"/>
      <c r="E42" s="444" t="s">
        <v>66</v>
      </c>
      <c r="F42" s="446" t="s">
        <v>67</v>
      </c>
      <c r="G42" s="446"/>
      <c r="H42" s="430"/>
    </row>
    <row r="43" spans="1:8" x14ac:dyDescent="0.25">
      <c r="A43" s="48"/>
      <c r="B43" s="49"/>
      <c r="C43" s="50"/>
      <c r="D43" s="51"/>
      <c r="E43" s="31"/>
      <c r="F43" s="32"/>
      <c r="G43" s="32"/>
      <c r="H43" s="69"/>
    </row>
    <row r="44" spans="1:8" ht="15.75" thickBot="1" x14ac:dyDescent="0.3">
      <c r="A44" s="471"/>
      <c r="B44" s="472"/>
      <c r="C44" s="473"/>
      <c r="D44" s="56" t="s">
        <v>88</v>
      </c>
      <c r="E44" s="42"/>
      <c r="F44" s="43"/>
      <c r="G44" s="43"/>
      <c r="H44" s="44"/>
    </row>
    <row r="45" spans="1:8" ht="15.75" thickBot="1" x14ac:dyDescent="0.3">
      <c r="A45" s="70"/>
      <c r="B45" s="45"/>
      <c r="C45" s="45"/>
      <c r="D45" s="45"/>
      <c r="E45" s="45"/>
      <c r="F45" s="45"/>
      <c r="G45" s="61" t="s">
        <v>89</v>
      </c>
      <c r="H45" s="71">
        <f>SUM(H43:H44)</f>
        <v>0</v>
      </c>
    </row>
    <row r="46" spans="1:8" x14ac:dyDescent="0.25">
      <c r="A46" s="431" t="s">
        <v>90</v>
      </c>
      <c r="B46" s="432"/>
      <c r="C46" s="433"/>
      <c r="D46" s="443" t="s">
        <v>91</v>
      </c>
      <c r="E46" s="443" t="s">
        <v>92</v>
      </c>
      <c r="F46" s="443" t="s">
        <v>34</v>
      </c>
      <c r="G46" s="445" t="s">
        <v>86</v>
      </c>
      <c r="H46" s="429" t="s">
        <v>87</v>
      </c>
    </row>
    <row r="47" spans="1:8" x14ac:dyDescent="0.25">
      <c r="A47" s="434"/>
      <c r="B47" s="435"/>
      <c r="C47" s="436"/>
      <c r="D47" s="444"/>
      <c r="E47" s="444" t="s">
        <v>66</v>
      </c>
      <c r="F47" s="444" t="s">
        <v>67</v>
      </c>
      <c r="G47" s="446"/>
      <c r="H47" s="430"/>
    </row>
    <row r="48" spans="1:8" x14ac:dyDescent="0.25">
      <c r="A48" s="48"/>
      <c r="B48" s="49"/>
      <c r="C48" s="50"/>
      <c r="D48" s="51"/>
      <c r="E48" s="31"/>
      <c r="F48" s="31"/>
      <c r="G48" s="31"/>
      <c r="H48" s="72"/>
    </row>
    <row r="49" spans="1:8" x14ac:dyDescent="0.25">
      <c r="A49" s="450"/>
      <c r="B49" s="451"/>
      <c r="C49" s="452"/>
      <c r="D49" s="73"/>
      <c r="E49" s="73"/>
      <c r="F49" s="73"/>
      <c r="G49" s="74"/>
      <c r="H49" s="75"/>
    </row>
    <row r="50" spans="1:8" x14ac:dyDescent="0.25">
      <c r="A50" s="76"/>
      <c r="B50" s="49"/>
      <c r="C50" s="50"/>
      <c r="D50" s="39"/>
      <c r="E50" s="35"/>
      <c r="F50" s="35"/>
      <c r="G50" s="35"/>
      <c r="H50" s="77"/>
    </row>
    <row r="51" spans="1:8" ht="15.75" thickBot="1" x14ac:dyDescent="0.3">
      <c r="A51" s="53"/>
      <c r="B51" s="54"/>
      <c r="C51" s="55"/>
      <c r="D51" s="56" t="s">
        <v>88</v>
      </c>
      <c r="E51" s="42"/>
      <c r="F51" s="42"/>
      <c r="G51" s="42"/>
      <c r="H51" s="78"/>
    </row>
    <row r="52" spans="1:8" ht="15.75" thickBot="1" x14ac:dyDescent="0.3">
      <c r="A52" s="45"/>
      <c r="B52" s="45"/>
      <c r="C52" s="45"/>
      <c r="D52" s="45"/>
      <c r="E52" s="45"/>
      <c r="F52" s="45"/>
      <c r="G52" s="93" t="s">
        <v>96</v>
      </c>
      <c r="H52" s="94">
        <f>SUM(H48:H51)</f>
        <v>0</v>
      </c>
    </row>
    <row r="53" spans="1:8" x14ac:dyDescent="0.25">
      <c r="A53" s="79" t="s">
        <v>97</v>
      </c>
      <c r="B53" s="80"/>
      <c r="C53" s="80"/>
      <c r="D53" s="81"/>
      <c r="E53" s="82"/>
      <c r="F53" s="82"/>
      <c r="G53" s="83" t="s">
        <v>98</v>
      </c>
      <c r="H53" s="84">
        <f>+H26+H40+H45+H52</f>
        <v>11.517900000000001</v>
      </c>
    </row>
    <row r="54" spans="1:8" x14ac:dyDescent="0.25">
      <c r="A54" s="85" t="s">
        <v>99</v>
      </c>
      <c r="B54" s="86"/>
      <c r="C54" s="86"/>
      <c r="D54" s="87">
        <v>0.26229999999999998</v>
      </c>
      <c r="E54" s="88"/>
      <c r="F54" s="88"/>
      <c r="G54" s="89" t="s">
        <v>98</v>
      </c>
      <c r="H54" s="90">
        <f>ROUND(H53*D54,2)</f>
        <v>3.02</v>
      </c>
    </row>
    <row r="55" spans="1:8" x14ac:dyDescent="0.25">
      <c r="A55" s="85" t="s">
        <v>100</v>
      </c>
      <c r="B55" s="86"/>
      <c r="C55" s="86"/>
      <c r="D55" s="91"/>
      <c r="E55" s="88"/>
      <c r="F55" s="88"/>
      <c r="G55" s="89" t="s">
        <v>98</v>
      </c>
      <c r="H55" s="92">
        <f>+H53+H54</f>
        <v>14.5379</v>
      </c>
    </row>
    <row r="56" spans="1:8" ht="15.75" thickBot="1" x14ac:dyDescent="0.3">
      <c r="A56" s="453" t="s">
        <v>101</v>
      </c>
      <c r="B56" s="454"/>
      <c r="C56" s="454"/>
      <c r="D56" s="454"/>
      <c r="E56" s="454"/>
      <c r="F56" s="454"/>
      <c r="G56" s="454"/>
      <c r="H56" s="455"/>
    </row>
    <row r="57" spans="1:8" x14ac:dyDescent="0.25">
      <c r="A57" s="486" t="s">
        <v>111</v>
      </c>
      <c r="B57" s="487"/>
      <c r="C57" s="487"/>
      <c r="D57" s="487"/>
      <c r="E57" s="487"/>
      <c r="F57" s="487"/>
      <c r="G57" s="487"/>
      <c r="H57" s="488"/>
    </row>
  </sheetData>
  <mergeCells count="48">
    <mergeCell ref="A14:F14"/>
    <mergeCell ref="G14:H14"/>
    <mergeCell ref="A15:H15"/>
    <mergeCell ref="B16:G16"/>
    <mergeCell ref="A9:H9"/>
    <mergeCell ref="A11:F12"/>
    <mergeCell ref="G11:H11"/>
    <mergeCell ref="A13:F13"/>
    <mergeCell ref="G13:H13"/>
    <mergeCell ref="G10:H10"/>
    <mergeCell ref="H27:H28"/>
    <mergeCell ref="A17:A18"/>
    <mergeCell ref="B17:B18"/>
    <mergeCell ref="C17:C18"/>
    <mergeCell ref="D17:E17"/>
    <mergeCell ref="F17:G17"/>
    <mergeCell ref="H17:H18"/>
    <mergeCell ref="A20:A22"/>
    <mergeCell ref="A27:C28"/>
    <mergeCell ref="D27:D28"/>
    <mergeCell ref="E27:E28"/>
    <mergeCell ref="F27:F28"/>
    <mergeCell ref="G27:G28"/>
    <mergeCell ref="A37:C37"/>
    <mergeCell ref="A41:C42"/>
    <mergeCell ref="D41:D42"/>
    <mergeCell ref="E41:E42"/>
    <mergeCell ref="A29:C29"/>
    <mergeCell ref="A30:C30"/>
    <mergeCell ref="A31:C31"/>
    <mergeCell ref="A32:C32"/>
    <mergeCell ref="A33:C33"/>
    <mergeCell ref="A34:C34"/>
    <mergeCell ref="A35:C35"/>
    <mergeCell ref="A36:C36"/>
    <mergeCell ref="A49:C49"/>
    <mergeCell ref="A56:H56"/>
    <mergeCell ref="A57:H57"/>
    <mergeCell ref="F41:F42"/>
    <mergeCell ref="G41:G42"/>
    <mergeCell ref="H41:H42"/>
    <mergeCell ref="A44:C44"/>
    <mergeCell ref="A46:C47"/>
    <mergeCell ref="D46:D47"/>
    <mergeCell ref="E46:E47"/>
    <mergeCell ref="F46:F47"/>
    <mergeCell ref="G46:G47"/>
    <mergeCell ref="H46:H47"/>
  </mergeCells>
  <printOptions horizontalCentered="1"/>
  <pageMargins left="0" right="0" top="0" bottom="0" header="0.31496062992125984" footer="0.31496062992125984"/>
  <pageSetup paperSize="9" scale="9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9:K55"/>
  <sheetViews>
    <sheetView showGridLines="0" workbookViewId="0">
      <selection activeCell="A20" sqref="A20: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3.28515625"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69" t="s">
        <v>52</v>
      </c>
      <c r="H10" s="470"/>
    </row>
    <row r="11" spans="1:11" x14ac:dyDescent="0.25">
      <c r="A11" s="491" t="e">
        <f>PLANILHA!#REF!</f>
        <v>#REF!</v>
      </c>
      <c r="B11" s="492"/>
      <c r="C11" s="492"/>
      <c r="D11" s="492"/>
      <c r="E11" s="492"/>
      <c r="F11" s="493"/>
      <c r="G11" s="465">
        <f>CAPA!C8</f>
        <v>41671</v>
      </c>
      <c r="H11" s="466"/>
    </row>
    <row r="12" spans="1:11" x14ac:dyDescent="0.25">
      <c r="A12" s="494"/>
      <c r="B12" s="495"/>
      <c r="C12" s="495"/>
      <c r="D12" s="495"/>
      <c r="E12" s="495"/>
      <c r="F12" s="496"/>
      <c r="G12" s="169"/>
      <c r="H12" s="170"/>
    </row>
    <row r="13" spans="1:11" x14ac:dyDescent="0.25">
      <c r="A13" s="467" t="s">
        <v>53</v>
      </c>
      <c r="B13" s="467"/>
      <c r="C13" s="467"/>
      <c r="D13" s="467"/>
      <c r="E13" s="467"/>
      <c r="F13" s="467"/>
      <c r="G13" s="468"/>
      <c r="H13" s="468"/>
    </row>
    <row r="14" spans="1:11" x14ac:dyDescent="0.25">
      <c r="A14" s="467" t="s">
        <v>54</v>
      </c>
      <c r="B14" s="467"/>
      <c r="C14" s="467"/>
      <c r="D14" s="467"/>
      <c r="E14" s="467"/>
      <c r="F14" s="467"/>
      <c r="G14" s="468" t="str">
        <f>'I-1'!G16:H16</f>
        <v>SINAPI - FEV 2014</v>
      </c>
      <c r="H14" s="468"/>
    </row>
    <row r="15" spans="1:11" x14ac:dyDescent="0.25">
      <c r="A15" s="478" t="s">
        <v>56</v>
      </c>
      <c r="B15" s="479"/>
      <c r="C15" s="479"/>
      <c r="D15" s="479"/>
      <c r="E15" s="479"/>
      <c r="F15" s="479"/>
      <c r="G15" s="479"/>
      <c r="H15" s="480"/>
    </row>
    <row r="16" spans="1:11" ht="45" customHeight="1" thickBot="1" x14ac:dyDescent="0.3">
      <c r="A16" s="29" t="s">
        <v>168</v>
      </c>
      <c r="B16" s="481" t="e">
        <f>PLANILHA!#REF!</f>
        <v>#REF!</v>
      </c>
      <c r="C16" s="482"/>
      <c r="D16" s="482"/>
      <c r="E16" s="482"/>
      <c r="F16" s="482"/>
      <c r="G16" s="483"/>
      <c r="H16" s="135" t="s">
        <v>117</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x14ac:dyDescent="0.25">
      <c r="A19" s="253"/>
      <c r="B19" s="31"/>
      <c r="C19" s="36"/>
      <c r="D19" s="32"/>
      <c r="E19" s="32"/>
      <c r="F19" s="32"/>
      <c r="G19" s="32"/>
      <c r="H19" s="171"/>
    </row>
    <row r="20" spans="1:8" ht="12.75" customHeight="1" x14ac:dyDescent="0.25">
      <c r="A20" s="246"/>
      <c r="B20" s="35"/>
      <c r="C20" s="36"/>
      <c r="D20" s="36"/>
      <c r="E20" s="36"/>
      <c r="F20" s="36"/>
      <c r="G20" s="36"/>
      <c r="H20" s="173"/>
    </row>
    <row r="21" spans="1:8" ht="12.75" customHeight="1" x14ac:dyDescent="0.25">
      <c r="A21" s="475"/>
      <c r="B21" s="35"/>
      <c r="C21" s="35"/>
      <c r="D21" s="36"/>
      <c r="E21" s="36"/>
      <c r="F21" s="36"/>
      <c r="G21" s="36"/>
      <c r="H21" s="37"/>
    </row>
    <row r="22" spans="1:8" x14ac:dyDescent="0.25">
      <c r="A22" s="475"/>
      <c r="B22" s="39"/>
      <c r="C22" s="36"/>
      <c r="D22" s="36"/>
      <c r="E22" s="36"/>
      <c r="F22" s="36"/>
      <c r="G22" s="36"/>
      <c r="H22" s="173"/>
    </row>
    <row r="23" spans="1:8" ht="12.75" customHeight="1" thickBot="1" x14ac:dyDescent="0.3">
      <c r="A23" s="41"/>
      <c r="B23" s="42"/>
      <c r="C23" s="42"/>
      <c r="D23" s="43"/>
      <c r="E23" s="43"/>
      <c r="F23" s="43"/>
      <c r="G23" s="43"/>
      <c r="H23" s="44"/>
    </row>
    <row r="24" spans="1:8" ht="13.5" customHeight="1" thickBot="1" x14ac:dyDescent="0.3">
      <c r="A24" s="41"/>
      <c r="B24" s="45"/>
      <c r="C24" s="45"/>
      <c r="D24" s="45"/>
      <c r="E24" s="45"/>
      <c r="F24" s="45"/>
      <c r="G24" s="46" t="s">
        <v>71</v>
      </c>
      <c r="H24" s="94">
        <f>SUM(H19:H23)</f>
        <v>0</v>
      </c>
    </row>
    <row r="25" spans="1:8" ht="12.75" customHeight="1" x14ac:dyDescent="0.25">
      <c r="A25" s="431" t="s">
        <v>72</v>
      </c>
      <c r="B25" s="432"/>
      <c r="C25" s="433"/>
      <c r="D25" s="443" t="s">
        <v>108</v>
      </c>
      <c r="E25" s="443" t="s">
        <v>74</v>
      </c>
      <c r="F25" s="445" t="s">
        <v>75</v>
      </c>
      <c r="G25" s="445" t="s">
        <v>76</v>
      </c>
      <c r="H25" s="429" t="s">
        <v>65</v>
      </c>
    </row>
    <row r="26" spans="1:8" x14ac:dyDescent="0.25">
      <c r="A26" s="434"/>
      <c r="B26" s="435"/>
      <c r="C26" s="436"/>
      <c r="D26" s="444"/>
      <c r="E26" s="444" t="s">
        <v>66</v>
      </c>
      <c r="F26" s="446" t="s">
        <v>67</v>
      </c>
      <c r="G26" s="446"/>
      <c r="H26" s="430"/>
    </row>
    <row r="27" spans="1:8" x14ac:dyDescent="0.25">
      <c r="A27" s="440"/>
      <c r="B27" s="441"/>
      <c r="C27" s="442"/>
      <c r="D27" s="51"/>
      <c r="E27" s="31"/>
      <c r="F27" s="31"/>
      <c r="G27" s="31"/>
      <c r="H27" s="52"/>
    </row>
    <row r="28" spans="1:8" x14ac:dyDescent="0.25">
      <c r="A28" s="437" t="s">
        <v>166</v>
      </c>
      <c r="B28" s="438"/>
      <c r="C28" s="439"/>
      <c r="D28" s="39">
        <v>4083</v>
      </c>
      <c r="E28" s="35" t="s">
        <v>119</v>
      </c>
      <c r="F28" s="36">
        <v>0.5</v>
      </c>
      <c r="G28" s="35">
        <v>12.38</v>
      </c>
      <c r="H28" s="173">
        <f>F28*G28</f>
        <v>6.19</v>
      </c>
    </row>
    <row r="29" spans="1:8" x14ac:dyDescent="0.25">
      <c r="A29" s="437" t="s">
        <v>169</v>
      </c>
      <c r="B29" s="438"/>
      <c r="C29" s="439"/>
      <c r="D29" s="39">
        <v>6127</v>
      </c>
      <c r="E29" s="35" t="s">
        <v>119</v>
      </c>
      <c r="F29" s="36">
        <v>1</v>
      </c>
      <c r="G29" s="35">
        <v>4.01</v>
      </c>
      <c r="H29" s="173">
        <f>F29*G29</f>
        <v>4.01</v>
      </c>
    </row>
    <row r="30" spans="1:8" x14ac:dyDescent="0.25">
      <c r="A30" s="437" t="s">
        <v>170</v>
      </c>
      <c r="B30" s="438"/>
      <c r="C30" s="439"/>
      <c r="D30" s="39">
        <v>4750</v>
      </c>
      <c r="E30" s="35" t="s">
        <v>119</v>
      </c>
      <c r="F30" s="36">
        <v>1</v>
      </c>
      <c r="G30" s="35">
        <v>5.51</v>
      </c>
      <c r="H30" s="173">
        <f>F30*G30</f>
        <v>5.51</v>
      </c>
    </row>
    <row r="31" spans="1:8" x14ac:dyDescent="0.25">
      <c r="A31" s="450"/>
      <c r="B31" s="451"/>
      <c r="C31" s="452"/>
      <c r="D31" s="39"/>
      <c r="E31" s="35"/>
      <c r="F31" s="35"/>
      <c r="G31" s="35"/>
      <c r="H31" s="139"/>
    </row>
    <row r="32" spans="1:8" x14ac:dyDescent="0.25">
      <c r="A32" s="450"/>
      <c r="B32" s="451"/>
      <c r="C32" s="452"/>
      <c r="D32" s="39"/>
      <c r="E32" s="35"/>
      <c r="F32" s="35"/>
      <c r="G32" s="35"/>
      <c r="H32" s="139"/>
    </row>
    <row r="33" spans="1:8" x14ac:dyDescent="0.25">
      <c r="A33" s="450"/>
      <c r="B33" s="451"/>
      <c r="C33" s="452"/>
      <c r="D33" s="39"/>
      <c r="E33" s="35"/>
      <c r="F33" s="35"/>
      <c r="G33" s="35"/>
      <c r="H33" s="139"/>
    </row>
    <row r="34" spans="1:8" x14ac:dyDescent="0.25">
      <c r="A34" s="450"/>
      <c r="B34" s="451"/>
      <c r="C34" s="452"/>
      <c r="D34" s="39"/>
      <c r="E34" s="35"/>
      <c r="F34" s="35"/>
      <c r="G34" s="35"/>
      <c r="H34" s="139"/>
    </row>
    <row r="35" spans="1:8" ht="15.75" thickBot="1" x14ac:dyDescent="0.3">
      <c r="A35" s="471"/>
      <c r="B35" s="472"/>
      <c r="C35" s="473"/>
      <c r="D35" s="56"/>
      <c r="E35" s="42"/>
      <c r="F35" s="42"/>
      <c r="G35" s="42"/>
      <c r="H35" s="57"/>
    </row>
    <row r="36" spans="1:8" x14ac:dyDescent="0.25">
      <c r="A36" s="58"/>
      <c r="B36" s="49"/>
      <c r="C36" s="49"/>
      <c r="D36" s="59"/>
      <c r="E36" s="60"/>
      <c r="F36" s="60"/>
      <c r="G36" s="61" t="s">
        <v>82</v>
      </c>
      <c r="H36" s="62">
        <f>SUM(H27:H35)</f>
        <v>15.709999999999999</v>
      </c>
    </row>
    <row r="37" spans="1:8" ht="15.75" thickBot="1" x14ac:dyDescent="0.3">
      <c r="A37" s="63" t="s">
        <v>83</v>
      </c>
      <c r="B37" s="64"/>
      <c r="C37" s="64"/>
      <c r="D37" s="65">
        <f>Enc_Sociais!C43</f>
        <v>1.1066036000000001</v>
      </c>
      <c r="E37" s="66"/>
      <c r="F37" s="66"/>
      <c r="G37" s="66"/>
      <c r="H37" s="140">
        <f>ROUND(H36*D37,2)</f>
        <v>17.38</v>
      </c>
    </row>
    <row r="38" spans="1:8" ht="15.75" thickBot="1" x14ac:dyDescent="0.3">
      <c r="A38" s="67"/>
      <c r="B38" s="45"/>
      <c r="C38" s="45"/>
      <c r="D38" s="68"/>
      <c r="E38" s="61" t="s">
        <v>84</v>
      </c>
      <c r="F38" s="45"/>
      <c r="G38" s="61"/>
      <c r="H38" s="71">
        <f>+H36+H37</f>
        <v>33.089999999999996</v>
      </c>
    </row>
    <row r="39" spans="1:8" x14ac:dyDescent="0.25">
      <c r="A39" s="431" t="s">
        <v>85</v>
      </c>
      <c r="B39" s="432"/>
      <c r="C39" s="433"/>
      <c r="D39" s="443" t="s">
        <v>73</v>
      </c>
      <c r="E39" s="443" t="s">
        <v>74</v>
      </c>
      <c r="F39" s="445" t="s">
        <v>75</v>
      </c>
      <c r="G39" s="445" t="s">
        <v>86</v>
      </c>
      <c r="H39" s="429" t="s">
        <v>87</v>
      </c>
    </row>
    <row r="40" spans="1:8" x14ac:dyDescent="0.25">
      <c r="A40" s="434"/>
      <c r="B40" s="435"/>
      <c r="C40" s="436"/>
      <c r="D40" s="444"/>
      <c r="E40" s="444" t="s">
        <v>66</v>
      </c>
      <c r="F40" s="446" t="s">
        <v>67</v>
      </c>
      <c r="G40" s="446"/>
      <c r="H40" s="430"/>
    </row>
    <row r="41" spans="1:8" ht="36.75" customHeight="1" x14ac:dyDescent="0.25">
      <c r="A41" s="440" t="s">
        <v>171</v>
      </c>
      <c r="B41" s="441"/>
      <c r="C41" s="442"/>
      <c r="D41" s="51">
        <v>129</v>
      </c>
      <c r="E41" s="31" t="s">
        <v>39</v>
      </c>
      <c r="F41" s="32">
        <v>3</v>
      </c>
      <c r="G41" s="32">
        <v>2.81</v>
      </c>
      <c r="H41" s="174">
        <f>F41*G41</f>
        <v>8.43</v>
      </c>
    </row>
    <row r="42" spans="1:8" ht="15.75" thickBot="1" x14ac:dyDescent="0.3">
      <c r="A42" s="471"/>
      <c r="B42" s="472"/>
      <c r="C42" s="473"/>
      <c r="D42" s="56" t="s">
        <v>88</v>
      </c>
      <c r="E42" s="42"/>
      <c r="F42" s="43"/>
      <c r="G42" s="43"/>
      <c r="H42" s="44"/>
    </row>
    <row r="43" spans="1:8" ht="15.75" thickBot="1" x14ac:dyDescent="0.3">
      <c r="A43" s="70"/>
      <c r="B43" s="45"/>
      <c r="C43" s="45"/>
      <c r="D43" s="45"/>
      <c r="E43" s="45"/>
      <c r="F43" s="45"/>
      <c r="G43" s="61" t="s">
        <v>89</v>
      </c>
      <c r="H43" s="71">
        <f>SUM(H41:H42)</f>
        <v>8.43</v>
      </c>
    </row>
    <row r="44" spans="1:8" x14ac:dyDescent="0.25">
      <c r="A44" s="431" t="s">
        <v>90</v>
      </c>
      <c r="B44" s="432"/>
      <c r="C44" s="433"/>
      <c r="D44" s="443" t="s">
        <v>91</v>
      </c>
      <c r="E44" s="443" t="s">
        <v>92</v>
      </c>
      <c r="F44" s="443" t="s">
        <v>34</v>
      </c>
      <c r="G44" s="445" t="s">
        <v>86</v>
      </c>
      <c r="H44" s="429" t="s">
        <v>87</v>
      </c>
    </row>
    <row r="45" spans="1:8" x14ac:dyDescent="0.25">
      <c r="A45" s="434"/>
      <c r="B45" s="435"/>
      <c r="C45" s="436"/>
      <c r="D45" s="444"/>
      <c r="E45" s="444" t="s">
        <v>66</v>
      </c>
      <c r="F45" s="444" t="s">
        <v>67</v>
      </c>
      <c r="G45" s="446"/>
      <c r="H45" s="430"/>
    </row>
    <row r="46" spans="1:8" x14ac:dyDescent="0.25">
      <c r="A46" s="48"/>
      <c r="B46" s="49"/>
      <c r="C46" s="50"/>
      <c r="D46" s="51"/>
      <c r="E46" s="31"/>
      <c r="F46" s="31"/>
      <c r="G46" s="31"/>
      <c r="H46" s="72"/>
    </row>
    <row r="47" spans="1:8" x14ac:dyDescent="0.25">
      <c r="A47" s="450"/>
      <c r="B47" s="451"/>
      <c r="C47" s="452"/>
      <c r="D47" s="73"/>
      <c r="E47" s="73"/>
      <c r="F47" s="73"/>
      <c r="G47" s="74"/>
      <c r="H47" s="75"/>
    </row>
    <row r="48" spans="1:8" x14ac:dyDescent="0.25">
      <c r="A48" s="76"/>
      <c r="B48" s="49"/>
      <c r="C48" s="50"/>
      <c r="D48" s="39"/>
      <c r="E48" s="35"/>
      <c r="F48" s="35"/>
      <c r="G48" s="35"/>
      <c r="H48" s="77"/>
    </row>
    <row r="49" spans="1:8" ht="15.75" thickBot="1" x14ac:dyDescent="0.3">
      <c r="A49" s="53"/>
      <c r="B49" s="54"/>
      <c r="C49" s="55"/>
      <c r="D49" s="56" t="s">
        <v>88</v>
      </c>
      <c r="E49" s="42"/>
      <c r="F49" s="42"/>
      <c r="G49" s="42"/>
      <c r="H49" s="78"/>
    </row>
    <row r="50" spans="1:8" ht="15.75" thickBot="1" x14ac:dyDescent="0.3">
      <c r="A50" s="45"/>
      <c r="B50" s="45"/>
      <c r="C50" s="45"/>
      <c r="D50" s="45"/>
      <c r="E50" s="45"/>
      <c r="F50" s="45"/>
      <c r="G50" s="93" t="s">
        <v>96</v>
      </c>
      <c r="H50" s="94">
        <f>SUM(H46:H49)</f>
        <v>0</v>
      </c>
    </row>
    <row r="51" spans="1:8" x14ac:dyDescent="0.25">
      <c r="A51" s="79" t="s">
        <v>97</v>
      </c>
      <c r="B51" s="80"/>
      <c r="C51" s="80"/>
      <c r="D51" s="81"/>
      <c r="E51" s="82"/>
      <c r="F51" s="82"/>
      <c r="G51" s="83" t="s">
        <v>98</v>
      </c>
      <c r="H51" s="84">
        <f>+H24+H38+H43+H50</f>
        <v>41.519999999999996</v>
      </c>
    </row>
    <row r="52" spans="1:8" x14ac:dyDescent="0.25">
      <c r="A52" s="85" t="s">
        <v>99</v>
      </c>
      <c r="B52" s="86"/>
      <c r="C52" s="86"/>
      <c r="D52" s="87">
        <v>0.26229999999999998</v>
      </c>
      <c r="E52" s="88"/>
      <c r="F52" s="88"/>
      <c r="G52" s="89" t="s">
        <v>98</v>
      </c>
      <c r="H52" s="90">
        <f>ROUND(H51*D52,2)</f>
        <v>10.89</v>
      </c>
    </row>
    <row r="53" spans="1:8" x14ac:dyDescent="0.25">
      <c r="A53" s="85" t="s">
        <v>100</v>
      </c>
      <c r="B53" s="86"/>
      <c r="C53" s="86"/>
      <c r="D53" s="91"/>
      <c r="E53" s="88"/>
      <c r="F53" s="88"/>
      <c r="G53" s="89" t="s">
        <v>98</v>
      </c>
      <c r="H53" s="92">
        <f>+H51+H52</f>
        <v>52.41</v>
      </c>
    </row>
    <row r="54" spans="1:8" ht="15.75" thickBot="1" x14ac:dyDescent="0.3">
      <c r="A54" s="453" t="s">
        <v>101</v>
      </c>
      <c r="B54" s="454"/>
      <c r="C54" s="454"/>
      <c r="D54" s="454"/>
      <c r="E54" s="454"/>
      <c r="F54" s="454"/>
      <c r="G54" s="454"/>
      <c r="H54" s="455"/>
    </row>
    <row r="55" spans="1:8" x14ac:dyDescent="0.25">
      <c r="A55" s="486" t="s">
        <v>111</v>
      </c>
      <c r="B55" s="487"/>
      <c r="C55" s="487"/>
      <c r="D55" s="487"/>
      <c r="E55" s="487"/>
      <c r="F55" s="487"/>
      <c r="G55" s="487"/>
      <c r="H55" s="488"/>
    </row>
  </sheetData>
  <mergeCells count="49">
    <mergeCell ref="A47:C47"/>
    <mergeCell ref="A54:H54"/>
    <mergeCell ref="A55:H55"/>
    <mergeCell ref="A21:A22"/>
    <mergeCell ref="F39:F40"/>
    <mergeCell ref="G39:G40"/>
    <mergeCell ref="H39:H40"/>
    <mergeCell ref="A42:C42"/>
    <mergeCell ref="A44:C45"/>
    <mergeCell ref="D44:D45"/>
    <mergeCell ref="E44:E45"/>
    <mergeCell ref="F44:F45"/>
    <mergeCell ref="G44:G45"/>
    <mergeCell ref="H44:H45"/>
    <mergeCell ref="A41:C41"/>
    <mergeCell ref="E39:E40"/>
    <mergeCell ref="A35:C35"/>
    <mergeCell ref="A39:C40"/>
    <mergeCell ref="A27:C27"/>
    <mergeCell ref="A28:C28"/>
    <mergeCell ref="A29:C29"/>
    <mergeCell ref="A30:C30"/>
    <mergeCell ref="A31:C31"/>
    <mergeCell ref="D39:D40"/>
    <mergeCell ref="H17:H18"/>
    <mergeCell ref="A25:C26"/>
    <mergeCell ref="D25:D26"/>
    <mergeCell ref="E25:E26"/>
    <mergeCell ref="F25:F26"/>
    <mergeCell ref="G25:G26"/>
    <mergeCell ref="H25:H26"/>
    <mergeCell ref="A17:A18"/>
    <mergeCell ref="B17:B18"/>
    <mergeCell ref="C17:C18"/>
    <mergeCell ref="D17:E17"/>
    <mergeCell ref="F17:G17"/>
    <mergeCell ref="A32:C32"/>
    <mergeCell ref="A33:C33"/>
    <mergeCell ref="A34:C34"/>
    <mergeCell ref="A14:F14"/>
    <mergeCell ref="G14:H14"/>
    <mergeCell ref="G10:H10"/>
    <mergeCell ref="A15:H15"/>
    <mergeCell ref="B16:G16"/>
    <mergeCell ref="A9:H9"/>
    <mergeCell ref="A11:F12"/>
    <mergeCell ref="G11:H11"/>
    <mergeCell ref="A13:F13"/>
    <mergeCell ref="G13:H13"/>
  </mergeCells>
  <printOptions horizontalCentered="1"/>
  <pageMargins left="0" right="0" top="0" bottom="0" header="0.31496062992125984" footer="0.31496062992125984"/>
  <pageSetup paperSize="9" scale="97"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9:K54"/>
  <sheetViews>
    <sheetView showGridLines="0" workbookViewId="0">
      <selection activeCell="A20" sqref="A20: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4.42578125"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97" t="str">
        <f>'I-1'!G10:H10</f>
        <v>Data Base</v>
      </c>
      <c r="H10" s="498"/>
    </row>
    <row r="11" spans="1:11" x14ac:dyDescent="0.25">
      <c r="A11" s="491" t="e">
        <f>PLANILHA!#REF!</f>
        <v>#REF!</v>
      </c>
      <c r="B11" s="492"/>
      <c r="C11" s="492"/>
      <c r="D11" s="492"/>
      <c r="E11" s="492"/>
      <c r="F11" s="493"/>
      <c r="G11" s="465">
        <f>'I-1'!G11:H11</f>
        <v>41671</v>
      </c>
      <c r="H11" s="466"/>
    </row>
    <row r="12" spans="1:11" x14ac:dyDescent="0.25">
      <c r="A12" s="494"/>
      <c r="B12" s="495"/>
      <c r="C12" s="495"/>
      <c r="D12" s="495"/>
      <c r="E12" s="495"/>
      <c r="F12" s="496"/>
      <c r="G12" s="169"/>
      <c r="H12" s="170"/>
    </row>
    <row r="13" spans="1:11" x14ac:dyDescent="0.25">
      <c r="A13" s="467" t="s">
        <v>53</v>
      </c>
      <c r="B13" s="467"/>
      <c r="C13" s="467"/>
      <c r="D13" s="467"/>
      <c r="E13" s="467"/>
      <c r="F13" s="467"/>
      <c r="G13" s="468"/>
      <c r="H13" s="468"/>
    </row>
    <row r="14" spans="1:11" x14ac:dyDescent="0.25">
      <c r="A14" s="467" t="s">
        <v>54</v>
      </c>
      <c r="B14" s="467"/>
      <c r="C14" s="467"/>
      <c r="D14" s="467"/>
      <c r="E14" s="467"/>
      <c r="F14" s="467"/>
      <c r="G14" s="468" t="str">
        <f>'I-1'!G16:H16</f>
        <v>SINAPI - FEV 2014</v>
      </c>
      <c r="H14" s="468"/>
    </row>
    <row r="15" spans="1:11" x14ac:dyDescent="0.25">
      <c r="A15" s="478" t="s">
        <v>56</v>
      </c>
      <c r="B15" s="479"/>
      <c r="C15" s="479"/>
      <c r="D15" s="479"/>
      <c r="E15" s="479"/>
      <c r="F15" s="479"/>
      <c r="G15" s="479"/>
      <c r="H15" s="480"/>
    </row>
    <row r="16" spans="1:11" ht="30" customHeight="1" thickBot="1" x14ac:dyDescent="0.3">
      <c r="A16" s="29" t="s">
        <v>172</v>
      </c>
      <c r="B16" s="481" t="e">
        <f>PLANILHA!#REF!</f>
        <v>#REF!</v>
      </c>
      <c r="C16" s="482"/>
      <c r="D16" s="482"/>
      <c r="E16" s="482"/>
      <c r="F16" s="482"/>
      <c r="G16" s="483"/>
      <c r="H16" s="135" t="s">
        <v>163</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x14ac:dyDescent="0.25">
      <c r="A19" s="30"/>
      <c r="B19" s="31"/>
      <c r="C19" s="31"/>
      <c r="D19" s="32"/>
      <c r="E19" s="32"/>
      <c r="F19" s="32"/>
      <c r="G19" s="32"/>
      <c r="H19" s="33"/>
    </row>
    <row r="20" spans="1:8" x14ac:dyDescent="0.25">
      <c r="A20" s="246"/>
      <c r="B20" s="35"/>
      <c r="C20" s="35"/>
      <c r="D20" s="36"/>
      <c r="E20" s="36"/>
      <c r="F20" s="36"/>
      <c r="G20" s="36"/>
      <c r="H20" s="62"/>
    </row>
    <row r="21" spans="1:8" x14ac:dyDescent="0.25">
      <c r="A21" s="246"/>
      <c r="B21" s="35"/>
      <c r="C21" s="151"/>
      <c r="D21" s="143"/>
      <c r="E21" s="36"/>
      <c r="F21" s="36"/>
      <c r="G21" s="36"/>
      <c r="H21" s="62"/>
    </row>
    <row r="22" spans="1:8" x14ac:dyDescent="0.25">
      <c r="A22" s="246"/>
      <c r="B22" s="35"/>
      <c r="C22" s="35"/>
      <c r="D22" s="143"/>
      <c r="E22" s="36"/>
      <c r="F22" s="36"/>
      <c r="G22" s="36"/>
      <c r="H22" s="33"/>
    </row>
    <row r="23" spans="1:8" x14ac:dyDescent="0.25">
      <c r="A23" s="246"/>
      <c r="B23" s="35"/>
      <c r="C23" s="151"/>
      <c r="D23" s="143"/>
      <c r="E23" s="36"/>
      <c r="F23" s="36"/>
      <c r="G23" s="36"/>
      <c r="H23" s="62"/>
    </row>
    <row r="24" spans="1:8" ht="12.75" customHeight="1" x14ac:dyDescent="0.25">
      <c r="A24" s="34"/>
      <c r="B24" s="35"/>
      <c r="C24" s="35"/>
      <c r="D24" s="36"/>
      <c r="E24" s="36"/>
      <c r="F24" s="36"/>
      <c r="G24" s="36"/>
      <c r="H24" s="37"/>
    </row>
    <row r="25" spans="1:8" x14ac:dyDescent="0.25">
      <c r="A25" s="38"/>
      <c r="B25" s="39"/>
      <c r="C25" s="35"/>
      <c r="D25" s="36"/>
      <c r="E25" s="36"/>
      <c r="F25" s="36"/>
      <c r="G25" s="36"/>
      <c r="H25" s="40"/>
    </row>
    <row r="26" spans="1:8" ht="12.75" customHeight="1" thickBot="1" x14ac:dyDescent="0.3">
      <c r="A26" s="41"/>
      <c r="B26" s="42"/>
      <c r="C26" s="42"/>
      <c r="D26" s="43"/>
      <c r="E26" s="43"/>
      <c r="F26" s="43"/>
      <c r="G26" s="43"/>
      <c r="H26" s="44"/>
    </row>
    <row r="27" spans="1:8" ht="13.5" customHeight="1" thickBot="1" x14ac:dyDescent="0.3">
      <c r="A27" s="41"/>
      <c r="B27" s="45"/>
      <c r="C27" s="45"/>
      <c r="D27" s="45"/>
      <c r="E27" s="45"/>
      <c r="F27" s="45"/>
      <c r="G27" s="46" t="s">
        <v>71</v>
      </c>
      <c r="H27" s="94">
        <f>SUM(H19:H26)</f>
        <v>0</v>
      </c>
    </row>
    <row r="28" spans="1:8" ht="12.75" customHeight="1" x14ac:dyDescent="0.25">
      <c r="A28" s="431" t="s">
        <v>173</v>
      </c>
      <c r="B28" s="432"/>
      <c r="C28" s="433"/>
      <c r="D28" s="443" t="s">
        <v>108</v>
      </c>
      <c r="E28" s="443" t="s">
        <v>74</v>
      </c>
      <c r="F28" s="445" t="s">
        <v>75</v>
      </c>
      <c r="G28" s="445" t="s">
        <v>76</v>
      </c>
      <c r="H28" s="429" t="s">
        <v>65</v>
      </c>
    </row>
    <row r="29" spans="1:8" x14ac:dyDescent="0.25">
      <c r="A29" s="434"/>
      <c r="B29" s="435"/>
      <c r="C29" s="436"/>
      <c r="D29" s="444"/>
      <c r="E29" s="444" t="s">
        <v>66</v>
      </c>
      <c r="F29" s="446" t="s">
        <v>67</v>
      </c>
      <c r="G29" s="446"/>
      <c r="H29" s="430"/>
    </row>
    <row r="30" spans="1:8" x14ac:dyDescent="0.25">
      <c r="A30" s="440"/>
      <c r="B30" s="441"/>
      <c r="C30" s="442"/>
      <c r="D30" s="51"/>
      <c r="E30" s="31"/>
      <c r="F30" s="31"/>
      <c r="G30" s="146"/>
      <c r="H30" s="52"/>
    </row>
    <row r="31" spans="1:8" x14ac:dyDescent="0.25">
      <c r="A31" s="437"/>
      <c r="B31" s="438"/>
      <c r="C31" s="439"/>
      <c r="D31" s="39"/>
      <c r="E31" s="35"/>
      <c r="F31" s="151"/>
      <c r="G31" s="152"/>
      <c r="H31" s="62"/>
    </row>
    <row r="32" spans="1:8" x14ac:dyDescent="0.25">
      <c r="A32" s="450"/>
      <c r="B32" s="451"/>
      <c r="C32" s="452"/>
      <c r="D32" s="39"/>
      <c r="E32" s="35"/>
      <c r="F32" s="35"/>
      <c r="G32" s="35"/>
      <c r="H32" s="139"/>
    </row>
    <row r="33" spans="1:8" x14ac:dyDescent="0.25">
      <c r="A33" s="450"/>
      <c r="B33" s="451"/>
      <c r="C33" s="452"/>
      <c r="D33" s="39"/>
      <c r="E33" s="35"/>
      <c r="F33" s="35"/>
      <c r="G33" s="35"/>
      <c r="H33" s="139"/>
    </row>
    <row r="34" spans="1:8" ht="15.75" thickBot="1" x14ac:dyDescent="0.3">
      <c r="A34" s="471"/>
      <c r="B34" s="472"/>
      <c r="C34" s="473"/>
      <c r="D34" s="56"/>
      <c r="E34" s="42"/>
      <c r="F34" s="42"/>
      <c r="G34" s="42"/>
      <c r="H34" s="57"/>
    </row>
    <row r="35" spans="1:8" x14ac:dyDescent="0.25">
      <c r="A35" s="58"/>
      <c r="B35" s="49"/>
      <c r="C35" s="49"/>
      <c r="D35" s="59"/>
      <c r="E35" s="60"/>
      <c r="F35" s="60"/>
      <c r="G35" s="61" t="s">
        <v>82</v>
      </c>
      <c r="H35" s="62">
        <f>SUM(H30:H34)</f>
        <v>0</v>
      </c>
    </row>
    <row r="36" spans="1:8" ht="15.75" thickBot="1" x14ac:dyDescent="0.3">
      <c r="A36" s="63" t="s">
        <v>83</v>
      </c>
      <c r="B36" s="64"/>
      <c r="C36" s="64"/>
      <c r="D36" s="65">
        <f>Enc_Sociais!C43</f>
        <v>1.1066036000000001</v>
      </c>
      <c r="E36" s="66"/>
      <c r="F36" s="66"/>
      <c r="G36" s="66"/>
      <c r="H36" s="140">
        <f>ROUND(H35*D36,2)</f>
        <v>0</v>
      </c>
    </row>
    <row r="37" spans="1:8" ht="15.75" thickBot="1" x14ac:dyDescent="0.3">
      <c r="A37" s="67"/>
      <c r="B37" s="45"/>
      <c r="C37" s="45"/>
      <c r="D37" s="68"/>
      <c r="E37" s="61" t="s">
        <v>84</v>
      </c>
      <c r="F37" s="45"/>
      <c r="G37" s="61"/>
      <c r="H37" s="71">
        <f>+H35+H36</f>
        <v>0</v>
      </c>
    </row>
    <row r="38" spans="1:8" x14ac:dyDescent="0.25">
      <c r="A38" s="431" t="s">
        <v>32</v>
      </c>
      <c r="B38" s="432"/>
      <c r="C38" s="433"/>
      <c r="D38" s="443" t="s">
        <v>73</v>
      </c>
      <c r="E38" s="443" t="s">
        <v>74</v>
      </c>
      <c r="F38" s="445" t="s">
        <v>75</v>
      </c>
      <c r="G38" s="445" t="s">
        <v>86</v>
      </c>
      <c r="H38" s="429" t="s">
        <v>87</v>
      </c>
    </row>
    <row r="39" spans="1:8" x14ac:dyDescent="0.25">
      <c r="A39" s="434"/>
      <c r="B39" s="435"/>
      <c r="C39" s="436"/>
      <c r="D39" s="444"/>
      <c r="E39" s="444" t="s">
        <v>66</v>
      </c>
      <c r="F39" s="446" t="s">
        <v>67</v>
      </c>
      <c r="G39" s="446"/>
      <c r="H39" s="430"/>
    </row>
    <row r="40" spans="1:8" ht="24" customHeight="1" x14ac:dyDescent="0.25">
      <c r="A40" s="440" t="s">
        <v>174</v>
      </c>
      <c r="B40" s="441"/>
      <c r="C40" s="442"/>
      <c r="D40" s="51">
        <v>83717</v>
      </c>
      <c r="E40" s="51" t="s">
        <v>37</v>
      </c>
      <c r="F40" s="31">
        <v>1</v>
      </c>
      <c r="G40" s="32">
        <v>9.9700000000000006</v>
      </c>
      <c r="H40" s="171">
        <f>F40*G40</f>
        <v>9.9700000000000006</v>
      </c>
    </row>
    <row r="41" spans="1:8" ht="15.75" thickBot="1" x14ac:dyDescent="0.3">
      <c r="A41" s="471"/>
      <c r="B41" s="472"/>
      <c r="C41" s="473"/>
      <c r="D41" s="56" t="s">
        <v>88</v>
      </c>
      <c r="E41" s="42"/>
      <c r="F41" s="43"/>
      <c r="G41" s="43"/>
      <c r="H41" s="44"/>
    </row>
    <row r="42" spans="1:8" ht="15.75" thickBot="1" x14ac:dyDescent="0.3">
      <c r="A42" s="70"/>
      <c r="B42" s="45"/>
      <c r="C42" s="45"/>
      <c r="D42" s="45"/>
      <c r="E42" s="45"/>
      <c r="F42" s="45"/>
      <c r="G42" s="61" t="s">
        <v>89</v>
      </c>
      <c r="H42" s="71">
        <f>SUM(H40:H41)</f>
        <v>9.9700000000000006</v>
      </c>
    </row>
    <row r="43" spans="1:8" x14ac:dyDescent="0.25">
      <c r="A43" s="431" t="s">
        <v>85</v>
      </c>
      <c r="B43" s="432"/>
      <c r="C43" s="433"/>
      <c r="D43" s="443" t="s">
        <v>73</v>
      </c>
      <c r="E43" s="443" t="s">
        <v>92</v>
      </c>
      <c r="F43" s="443" t="s">
        <v>34</v>
      </c>
      <c r="G43" s="445" t="s">
        <v>86</v>
      </c>
      <c r="H43" s="429" t="s">
        <v>87</v>
      </c>
    </row>
    <row r="44" spans="1:8" x14ac:dyDescent="0.25">
      <c r="A44" s="434"/>
      <c r="B44" s="435"/>
      <c r="C44" s="436"/>
      <c r="D44" s="444"/>
      <c r="E44" s="444" t="s">
        <v>66</v>
      </c>
      <c r="F44" s="444" t="s">
        <v>67</v>
      </c>
      <c r="G44" s="446"/>
      <c r="H44" s="430"/>
    </row>
    <row r="45" spans="1:8" x14ac:dyDescent="0.25">
      <c r="A45" s="48"/>
      <c r="B45" s="49"/>
      <c r="C45" s="50"/>
      <c r="D45" s="51"/>
      <c r="E45" s="31"/>
      <c r="F45" s="31"/>
      <c r="G45" s="31"/>
      <c r="H45" s="72"/>
    </row>
    <row r="46" spans="1:8" x14ac:dyDescent="0.25">
      <c r="A46" s="518" t="s">
        <v>175</v>
      </c>
      <c r="B46" s="519"/>
      <c r="C46" s="520"/>
      <c r="D46" s="39">
        <v>4064</v>
      </c>
      <c r="E46" s="35" t="s">
        <v>37</v>
      </c>
      <c r="F46" s="151">
        <v>0.20300750000000001</v>
      </c>
      <c r="G46" s="74">
        <v>17</v>
      </c>
      <c r="H46" s="75">
        <f>F46*G46</f>
        <v>3.4511275000000001</v>
      </c>
    </row>
    <row r="47" spans="1:8" x14ac:dyDescent="0.25">
      <c r="A47" s="76"/>
      <c r="B47" s="49"/>
      <c r="C47" s="50"/>
      <c r="D47" s="39"/>
      <c r="E47" s="35"/>
      <c r="F47" s="35"/>
      <c r="G47" s="35"/>
      <c r="H47" s="77"/>
    </row>
    <row r="48" spans="1:8" ht="15.75" thickBot="1" x14ac:dyDescent="0.3">
      <c r="A48" s="53"/>
      <c r="B48" s="54"/>
      <c r="C48" s="55"/>
      <c r="D48" s="56" t="s">
        <v>88</v>
      </c>
      <c r="E48" s="42"/>
      <c r="F48" s="42"/>
      <c r="G48" s="42"/>
      <c r="H48" s="78"/>
    </row>
    <row r="49" spans="1:8" ht="15.75" thickBot="1" x14ac:dyDescent="0.3">
      <c r="A49" s="45"/>
      <c r="B49" s="45"/>
      <c r="C49" s="45"/>
      <c r="D49" s="45"/>
      <c r="E49" s="45"/>
      <c r="F49" s="45"/>
      <c r="G49" s="93" t="s">
        <v>96</v>
      </c>
      <c r="H49" s="94">
        <f>SUM(H45:H48)</f>
        <v>3.4511275000000001</v>
      </c>
    </row>
    <row r="50" spans="1:8" x14ac:dyDescent="0.25">
      <c r="A50" s="79" t="s">
        <v>97</v>
      </c>
      <c r="B50" s="80"/>
      <c r="C50" s="80"/>
      <c r="D50" s="81"/>
      <c r="E50" s="82"/>
      <c r="F50" s="82"/>
      <c r="G50" s="83" t="s">
        <v>98</v>
      </c>
      <c r="H50" s="84">
        <f>+H27+H37+H42+H49</f>
        <v>13.421127500000001</v>
      </c>
    </row>
    <row r="51" spans="1:8" x14ac:dyDescent="0.25">
      <c r="A51" s="85" t="s">
        <v>99</v>
      </c>
      <c r="B51" s="86"/>
      <c r="C51" s="86"/>
      <c r="D51" s="87">
        <v>0.26229999999999998</v>
      </c>
      <c r="E51" s="88"/>
      <c r="F51" s="88"/>
      <c r="G51" s="89" t="s">
        <v>98</v>
      </c>
      <c r="H51" s="90">
        <f>ROUND(H50*D51,2)</f>
        <v>3.52</v>
      </c>
    </row>
    <row r="52" spans="1:8" x14ac:dyDescent="0.25">
      <c r="A52" s="85" t="s">
        <v>100</v>
      </c>
      <c r="B52" s="86"/>
      <c r="C52" s="86"/>
      <c r="D52" s="91"/>
      <c r="E52" s="88"/>
      <c r="F52" s="88"/>
      <c r="G52" s="89" t="s">
        <v>98</v>
      </c>
      <c r="H52" s="92">
        <f>+H50+H51</f>
        <v>16.9411275</v>
      </c>
    </row>
    <row r="53" spans="1:8" ht="15.75" thickBot="1" x14ac:dyDescent="0.3">
      <c r="A53" s="453" t="s">
        <v>101</v>
      </c>
      <c r="B53" s="454"/>
      <c r="C53" s="454"/>
      <c r="D53" s="454"/>
      <c r="E53" s="454"/>
      <c r="F53" s="454"/>
      <c r="G53" s="454"/>
      <c r="H53" s="455"/>
    </row>
    <row r="54" spans="1:8" x14ac:dyDescent="0.25">
      <c r="A54" s="486" t="s">
        <v>111</v>
      </c>
      <c r="B54" s="487"/>
      <c r="C54" s="487"/>
      <c r="D54" s="487"/>
      <c r="E54" s="487"/>
      <c r="F54" s="487"/>
      <c r="G54" s="487"/>
      <c r="H54" s="488"/>
    </row>
  </sheetData>
  <mergeCells count="44">
    <mergeCell ref="A54:H54"/>
    <mergeCell ref="H43:H44"/>
    <mergeCell ref="H38:H39"/>
    <mergeCell ref="A40:C40"/>
    <mergeCell ref="F38:F39"/>
    <mergeCell ref="G38:G39"/>
    <mergeCell ref="F43:F44"/>
    <mergeCell ref="G43:G44"/>
    <mergeCell ref="A53:H53"/>
    <mergeCell ref="E38:E39"/>
    <mergeCell ref="A41:C41"/>
    <mergeCell ref="A43:C44"/>
    <mergeCell ref="D43:D44"/>
    <mergeCell ref="E43:E44"/>
    <mergeCell ref="A30:C30"/>
    <mergeCell ref="A46:C46"/>
    <mergeCell ref="A31:C31"/>
    <mergeCell ref="A38:C39"/>
    <mergeCell ref="D38:D39"/>
    <mergeCell ref="A32:C32"/>
    <mergeCell ref="A33:C33"/>
    <mergeCell ref="A34:C34"/>
    <mergeCell ref="H17:H18"/>
    <mergeCell ref="A28:C29"/>
    <mergeCell ref="D28:D29"/>
    <mergeCell ref="E28:E29"/>
    <mergeCell ref="F28:F29"/>
    <mergeCell ref="G28:G29"/>
    <mergeCell ref="H28:H29"/>
    <mergeCell ref="A17:A18"/>
    <mergeCell ref="B17:B18"/>
    <mergeCell ref="C17:C18"/>
    <mergeCell ref="D17:E17"/>
    <mergeCell ref="F17:G17"/>
    <mergeCell ref="A14:F14"/>
    <mergeCell ref="G14:H14"/>
    <mergeCell ref="G10:H10"/>
    <mergeCell ref="A15:H15"/>
    <mergeCell ref="B16:G16"/>
    <mergeCell ref="A9:H9"/>
    <mergeCell ref="A11:F12"/>
    <mergeCell ref="G11:H11"/>
    <mergeCell ref="A13:F13"/>
    <mergeCell ref="G13:H13"/>
  </mergeCells>
  <printOptions horizontalCentered="1"/>
  <pageMargins left="0" right="0" top="0" bottom="0" header="0.31496062992125984" footer="0.31496062992125984"/>
  <pageSetup paperSize="9" scale="97"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9:K65"/>
  <sheetViews>
    <sheetView showGridLines="0" workbookViewId="0">
      <selection activeCell="A20" sqref="A20: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4.28515625"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97" t="str">
        <f>'I-1'!G10:H10</f>
        <v>Data Base</v>
      </c>
      <c r="H10" s="498"/>
    </row>
    <row r="11" spans="1:11" x14ac:dyDescent="0.25">
      <c r="A11" s="494" t="e">
        <f>PLANILHA!#REF!</f>
        <v>#REF!</v>
      </c>
      <c r="B11" s="495"/>
      <c r="C11" s="495"/>
      <c r="D11" s="495"/>
      <c r="E11" s="495"/>
      <c r="F11" s="496"/>
      <c r="G11" s="465">
        <f>'I-1'!G11:H11</f>
        <v>41671</v>
      </c>
      <c r="H11" s="466"/>
    </row>
    <row r="12" spans="1:11" x14ac:dyDescent="0.25">
      <c r="A12" s="521"/>
      <c r="B12" s="522"/>
      <c r="C12" s="522"/>
      <c r="D12" s="522"/>
      <c r="E12" s="522"/>
      <c r="F12" s="523"/>
      <c r="G12" s="169"/>
      <c r="H12" s="170"/>
    </row>
    <row r="13" spans="1:11" x14ac:dyDescent="0.25">
      <c r="A13" s="524" t="s">
        <v>53</v>
      </c>
      <c r="B13" s="525"/>
      <c r="C13" s="525"/>
      <c r="D13" s="525"/>
      <c r="E13" s="525"/>
      <c r="F13" s="526"/>
      <c r="G13" s="468"/>
      <c r="H13" s="468"/>
    </row>
    <row r="14" spans="1:11" x14ac:dyDescent="0.25">
      <c r="A14" s="467" t="s">
        <v>54</v>
      </c>
      <c r="B14" s="467"/>
      <c r="C14" s="467"/>
      <c r="D14" s="467"/>
      <c r="E14" s="467"/>
      <c r="F14" s="467"/>
      <c r="G14" s="468" t="s">
        <v>55</v>
      </c>
      <c r="H14" s="468"/>
    </row>
    <row r="15" spans="1:11" x14ac:dyDescent="0.25">
      <c r="A15" s="478" t="s">
        <v>56</v>
      </c>
      <c r="B15" s="479"/>
      <c r="C15" s="479"/>
      <c r="D15" s="479"/>
      <c r="E15" s="479"/>
      <c r="F15" s="479"/>
      <c r="G15" s="479"/>
      <c r="H15" s="480"/>
    </row>
    <row r="16" spans="1:11" ht="45" customHeight="1" thickBot="1" x14ac:dyDescent="0.3">
      <c r="A16" s="29" t="s">
        <v>176</v>
      </c>
      <c r="B16" s="481" t="e">
        <f>PLANILHA!#REF!</f>
        <v>#REF!</v>
      </c>
      <c r="C16" s="482"/>
      <c r="D16" s="482"/>
      <c r="E16" s="482"/>
      <c r="F16" s="482"/>
      <c r="G16" s="483"/>
      <c r="H16" s="135" t="s">
        <v>151</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x14ac:dyDescent="0.25">
      <c r="A19" s="527"/>
      <c r="B19" s="31"/>
      <c r="C19" s="31"/>
      <c r="D19" s="32"/>
      <c r="E19" s="32"/>
      <c r="F19" s="32"/>
      <c r="G19" s="32"/>
      <c r="H19" s="33"/>
    </row>
    <row r="20" spans="1:8" x14ac:dyDescent="0.25">
      <c r="A20" s="474"/>
      <c r="B20" s="35"/>
      <c r="C20" s="35"/>
      <c r="D20" s="36"/>
      <c r="E20" s="36"/>
      <c r="F20" s="36"/>
      <c r="G20" s="36"/>
      <c r="H20" s="33"/>
    </row>
    <row r="21" spans="1:8" ht="12" customHeight="1" x14ac:dyDescent="0.25">
      <c r="A21" s="474"/>
      <c r="B21" s="35"/>
      <c r="C21" s="35"/>
      <c r="D21" s="36"/>
      <c r="E21" s="36"/>
      <c r="F21" s="36"/>
      <c r="G21" s="36"/>
      <c r="H21" s="33"/>
    </row>
    <row r="22" spans="1:8" ht="12.75" customHeight="1" x14ac:dyDescent="0.25">
      <c r="A22" s="474"/>
      <c r="B22" s="35"/>
      <c r="C22" s="35"/>
      <c r="D22" s="36"/>
      <c r="E22" s="36"/>
      <c r="F22" s="36"/>
      <c r="G22" s="36"/>
      <c r="H22" s="33"/>
    </row>
    <row r="23" spans="1:8" ht="12.75" customHeight="1" x14ac:dyDescent="0.25">
      <c r="A23" s="474"/>
      <c r="B23" s="35"/>
      <c r="C23" s="35"/>
      <c r="D23" s="36"/>
      <c r="E23" s="36"/>
      <c r="F23" s="36"/>
      <c r="G23" s="36"/>
      <c r="H23" s="33"/>
    </row>
    <row r="24" spans="1:8" ht="12.75" customHeight="1" x14ac:dyDescent="0.25">
      <c r="A24" s="474"/>
      <c r="B24" s="35"/>
      <c r="C24" s="35"/>
      <c r="D24" s="36"/>
      <c r="E24" s="36"/>
      <c r="F24" s="36"/>
      <c r="G24" s="36"/>
      <c r="H24" s="33"/>
    </row>
    <row r="25" spans="1:8" ht="11.25" customHeight="1" x14ac:dyDescent="0.25">
      <c r="A25" s="474"/>
      <c r="B25" s="35"/>
      <c r="C25" s="35"/>
      <c r="D25" s="36"/>
      <c r="E25" s="36"/>
      <c r="F25" s="36"/>
      <c r="G25" s="36"/>
      <c r="H25" s="33"/>
    </row>
    <row r="26" spans="1:8" ht="11.25" customHeight="1" x14ac:dyDescent="0.25">
      <c r="A26" s="474"/>
      <c r="B26" s="35"/>
      <c r="C26" s="35"/>
      <c r="D26" s="36"/>
      <c r="E26" s="36"/>
      <c r="F26" s="36"/>
      <c r="G26" s="36"/>
      <c r="H26" s="37"/>
    </row>
    <row r="27" spans="1:8" ht="13.5" customHeight="1" x14ac:dyDescent="0.25">
      <c r="A27" s="474"/>
      <c r="B27" s="35"/>
      <c r="C27" s="35"/>
      <c r="D27" s="36"/>
      <c r="E27" s="36"/>
      <c r="F27" s="36"/>
      <c r="G27" s="36"/>
      <c r="H27" s="33"/>
    </row>
    <row r="28" spans="1:8" ht="12.75" customHeight="1" thickBot="1" x14ac:dyDescent="0.3">
      <c r="A28" s="41"/>
      <c r="B28" s="42"/>
      <c r="C28" s="42"/>
      <c r="D28" s="43"/>
      <c r="E28" s="43"/>
      <c r="F28" s="43"/>
      <c r="G28" s="43"/>
      <c r="H28" s="44"/>
    </row>
    <row r="29" spans="1:8" ht="13.5" customHeight="1" thickBot="1" x14ac:dyDescent="0.3">
      <c r="A29" s="41"/>
      <c r="B29" s="45"/>
      <c r="C29" s="45"/>
      <c r="D29" s="45"/>
      <c r="E29" s="45"/>
      <c r="F29" s="45"/>
      <c r="G29" s="46" t="s">
        <v>71</v>
      </c>
      <c r="H29" s="94">
        <f>SUM(H19:H28)</f>
        <v>0</v>
      </c>
    </row>
    <row r="30" spans="1:8" ht="12.75" customHeight="1" x14ac:dyDescent="0.25">
      <c r="A30" s="431" t="s">
        <v>72</v>
      </c>
      <c r="B30" s="432"/>
      <c r="C30" s="433"/>
      <c r="D30" s="443"/>
      <c r="E30" s="443" t="s">
        <v>74</v>
      </c>
      <c r="F30" s="445" t="s">
        <v>75</v>
      </c>
      <c r="G30" s="445" t="s">
        <v>76</v>
      </c>
      <c r="H30" s="429" t="s">
        <v>65</v>
      </c>
    </row>
    <row r="31" spans="1:8" x14ac:dyDescent="0.25">
      <c r="A31" s="434"/>
      <c r="B31" s="435"/>
      <c r="C31" s="436"/>
      <c r="D31" s="444"/>
      <c r="E31" s="444" t="s">
        <v>66</v>
      </c>
      <c r="F31" s="446" t="s">
        <v>67</v>
      </c>
      <c r="G31" s="446"/>
      <c r="H31" s="430"/>
    </row>
    <row r="32" spans="1:8" x14ac:dyDescent="0.25">
      <c r="A32" s="440"/>
      <c r="B32" s="441"/>
      <c r="C32" s="442"/>
      <c r="D32" s="51"/>
      <c r="E32" s="31"/>
      <c r="F32" s="31"/>
      <c r="G32" s="31"/>
      <c r="H32" s="52"/>
    </row>
    <row r="33" spans="1:8" x14ac:dyDescent="0.25">
      <c r="A33" s="437"/>
      <c r="B33" s="438"/>
      <c r="C33" s="439"/>
      <c r="D33" s="39"/>
      <c r="E33" s="35"/>
      <c r="F33" s="35"/>
      <c r="G33" s="35"/>
      <c r="H33" s="139"/>
    </row>
    <row r="34" spans="1:8" x14ac:dyDescent="0.25">
      <c r="A34" s="437"/>
      <c r="B34" s="438"/>
      <c r="C34" s="439"/>
      <c r="D34" s="39"/>
      <c r="E34" s="35"/>
      <c r="F34" s="35"/>
      <c r="G34" s="35"/>
      <c r="H34" s="139"/>
    </row>
    <row r="35" spans="1:8" x14ac:dyDescent="0.25">
      <c r="A35" s="437"/>
      <c r="B35" s="438"/>
      <c r="C35" s="439"/>
      <c r="D35" s="39"/>
      <c r="E35" s="35"/>
      <c r="F35" s="35"/>
      <c r="G35" s="35"/>
      <c r="H35" s="139"/>
    </row>
    <row r="36" spans="1:8" x14ac:dyDescent="0.25">
      <c r="A36" s="450"/>
      <c r="B36" s="451"/>
      <c r="C36" s="452"/>
      <c r="D36" s="39"/>
      <c r="E36" s="35"/>
      <c r="F36" s="35"/>
      <c r="G36" s="35"/>
      <c r="H36" s="139"/>
    </row>
    <row r="37" spans="1:8" x14ac:dyDescent="0.25">
      <c r="A37" s="450"/>
      <c r="B37" s="451"/>
      <c r="C37" s="452"/>
      <c r="D37" s="39"/>
      <c r="E37" s="35"/>
      <c r="F37" s="35"/>
      <c r="G37" s="35"/>
      <c r="H37" s="139"/>
    </row>
    <row r="38" spans="1:8" x14ac:dyDescent="0.25">
      <c r="A38" s="450"/>
      <c r="B38" s="451"/>
      <c r="C38" s="452"/>
      <c r="D38" s="39"/>
      <c r="E38" s="35"/>
      <c r="F38" s="35"/>
      <c r="G38" s="35"/>
      <c r="H38" s="139"/>
    </row>
    <row r="39" spans="1:8" x14ac:dyDescent="0.25">
      <c r="A39" s="450"/>
      <c r="B39" s="451"/>
      <c r="C39" s="452"/>
      <c r="D39" s="39"/>
      <c r="E39" s="35"/>
      <c r="F39" s="35"/>
      <c r="G39" s="35"/>
      <c r="H39" s="139"/>
    </row>
    <row r="40" spans="1:8" ht="15.75" thickBot="1" x14ac:dyDescent="0.3">
      <c r="A40" s="471"/>
      <c r="B40" s="472"/>
      <c r="C40" s="473"/>
      <c r="D40" s="56"/>
      <c r="E40" s="42"/>
      <c r="F40" s="42"/>
      <c r="G40" s="42"/>
      <c r="H40" s="57"/>
    </row>
    <row r="41" spans="1:8" x14ac:dyDescent="0.25">
      <c r="A41" s="58"/>
      <c r="B41" s="49"/>
      <c r="C41" s="49"/>
      <c r="D41" s="59"/>
      <c r="E41" s="60"/>
      <c r="F41" s="60"/>
      <c r="G41" s="61" t="s">
        <v>82</v>
      </c>
      <c r="H41" s="62">
        <f>SUM(H32:H40)</f>
        <v>0</v>
      </c>
    </row>
    <row r="42" spans="1:8" ht="15.75" thickBot="1" x14ac:dyDescent="0.3">
      <c r="A42" s="63" t="s">
        <v>83</v>
      </c>
      <c r="B42" s="64"/>
      <c r="C42" s="64"/>
      <c r="D42" s="65">
        <f>Enc_Sociais!C43</f>
        <v>1.1066036000000001</v>
      </c>
      <c r="E42" s="66"/>
      <c r="F42" s="66"/>
      <c r="G42" s="66"/>
      <c r="H42" s="140">
        <f>ROUND(H41*D42,2)</f>
        <v>0</v>
      </c>
    </row>
    <row r="43" spans="1:8" ht="15.75" thickBot="1" x14ac:dyDescent="0.3">
      <c r="A43" s="67"/>
      <c r="B43" s="45"/>
      <c r="C43" s="45"/>
      <c r="D43" s="68"/>
      <c r="E43" s="61" t="s">
        <v>84</v>
      </c>
      <c r="F43" s="45"/>
      <c r="G43" s="61"/>
      <c r="H43" s="71">
        <f>+H41+H42</f>
        <v>0</v>
      </c>
    </row>
    <row r="44" spans="1:8" x14ac:dyDescent="0.25">
      <c r="A44" s="431" t="s">
        <v>32</v>
      </c>
      <c r="B44" s="432"/>
      <c r="C44" s="433"/>
      <c r="D44" s="443"/>
      <c r="E44" s="528" t="s">
        <v>74</v>
      </c>
      <c r="F44" s="516" t="s">
        <v>75</v>
      </c>
      <c r="G44" s="516" t="s">
        <v>86</v>
      </c>
      <c r="H44" s="514" t="s">
        <v>87</v>
      </c>
    </row>
    <row r="45" spans="1:8" x14ac:dyDescent="0.25">
      <c r="A45" s="434"/>
      <c r="B45" s="435"/>
      <c r="C45" s="436"/>
      <c r="D45" s="444"/>
      <c r="E45" s="529" t="s">
        <v>66</v>
      </c>
      <c r="F45" s="517" t="s">
        <v>67</v>
      </c>
      <c r="G45" s="517"/>
      <c r="H45" s="515"/>
    </row>
    <row r="46" spans="1:8" ht="24.75" customHeight="1" x14ac:dyDescent="0.25">
      <c r="A46" s="450" t="s">
        <v>177</v>
      </c>
      <c r="B46" s="451"/>
      <c r="C46" s="452"/>
      <c r="D46" s="51">
        <v>5622</v>
      </c>
      <c r="E46" s="31" t="s">
        <v>125</v>
      </c>
      <c r="F46" s="149">
        <v>1</v>
      </c>
      <c r="G46" s="32">
        <v>2.27</v>
      </c>
      <c r="H46" s="171">
        <f>F46*G46</f>
        <v>2.27</v>
      </c>
    </row>
    <row r="47" spans="1:8" ht="36" customHeight="1" x14ac:dyDescent="0.25">
      <c r="A47" s="450" t="s">
        <v>178</v>
      </c>
      <c r="B47" s="451"/>
      <c r="C47" s="452"/>
      <c r="D47" s="39">
        <v>68053</v>
      </c>
      <c r="E47" s="35" t="s">
        <v>125</v>
      </c>
      <c r="F47" s="172">
        <v>1</v>
      </c>
      <c r="G47" s="36">
        <v>2.82</v>
      </c>
      <c r="H47" s="173">
        <f>F47*G47</f>
        <v>2.82</v>
      </c>
    </row>
    <row r="48" spans="1:8" ht="21.75" customHeight="1" x14ac:dyDescent="0.25">
      <c r="A48" s="450" t="s">
        <v>179</v>
      </c>
      <c r="B48" s="451"/>
      <c r="C48" s="452"/>
      <c r="D48" s="39" t="s">
        <v>180</v>
      </c>
      <c r="E48" s="35" t="s">
        <v>125</v>
      </c>
      <c r="F48" s="172">
        <v>1.48</v>
      </c>
      <c r="G48" s="36">
        <v>4.6900000000000004</v>
      </c>
      <c r="H48" s="173">
        <f>F48*G48</f>
        <v>6.9412000000000003</v>
      </c>
    </row>
    <row r="49" spans="1:8" x14ac:dyDescent="0.25">
      <c r="A49" s="450"/>
      <c r="B49" s="451"/>
      <c r="C49" s="452"/>
      <c r="D49" s="39"/>
      <c r="E49" s="35"/>
      <c r="F49" s="172"/>
      <c r="G49" s="36"/>
      <c r="H49" s="40"/>
    </row>
    <row r="50" spans="1:8" x14ac:dyDescent="0.25">
      <c r="A50" s="450"/>
      <c r="B50" s="451"/>
      <c r="C50" s="452"/>
      <c r="D50" s="39"/>
      <c r="E50" s="35"/>
      <c r="F50" s="172"/>
      <c r="G50" s="36"/>
      <c r="H50" s="40"/>
    </row>
    <row r="51" spans="1:8" ht="15.75" thickBot="1" x14ac:dyDescent="0.3">
      <c r="A51" s="471"/>
      <c r="B51" s="472"/>
      <c r="C51" s="473"/>
      <c r="D51" s="56" t="s">
        <v>88</v>
      </c>
      <c r="E51" s="42"/>
      <c r="F51" s="43"/>
      <c r="G51" s="43"/>
      <c r="H51" s="44"/>
    </row>
    <row r="52" spans="1:8" ht="15.75" thickBot="1" x14ac:dyDescent="0.3">
      <c r="A52" s="70"/>
      <c r="B52" s="45"/>
      <c r="C52" s="45"/>
      <c r="D52" s="45"/>
      <c r="E52" s="45"/>
      <c r="F52" s="45"/>
      <c r="G52" s="61" t="s">
        <v>89</v>
      </c>
      <c r="H52" s="71">
        <f>SUM(H46:H51)</f>
        <v>12.0312</v>
      </c>
    </row>
    <row r="53" spans="1:8" x14ac:dyDescent="0.25">
      <c r="A53" s="431" t="s">
        <v>90</v>
      </c>
      <c r="B53" s="432"/>
      <c r="C53" s="433"/>
      <c r="D53" s="443" t="s">
        <v>91</v>
      </c>
      <c r="E53" s="443" t="s">
        <v>92</v>
      </c>
      <c r="F53" s="443" t="s">
        <v>34</v>
      </c>
      <c r="G53" s="445" t="s">
        <v>86</v>
      </c>
      <c r="H53" s="429" t="s">
        <v>87</v>
      </c>
    </row>
    <row r="54" spans="1:8" x14ac:dyDescent="0.25">
      <c r="A54" s="434"/>
      <c r="B54" s="435"/>
      <c r="C54" s="436"/>
      <c r="D54" s="444"/>
      <c r="E54" s="444" t="s">
        <v>66</v>
      </c>
      <c r="F54" s="444" t="s">
        <v>67</v>
      </c>
      <c r="G54" s="446"/>
      <c r="H54" s="430"/>
    </row>
    <row r="55" spans="1:8" x14ac:dyDescent="0.25">
      <c r="A55" s="48"/>
      <c r="B55" s="49"/>
      <c r="C55" s="50"/>
      <c r="D55" s="51"/>
      <c r="E55" s="31"/>
      <c r="F55" s="31"/>
      <c r="G55" s="31"/>
      <c r="H55" s="72"/>
    </row>
    <row r="56" spans="1:8" x14ac:dyDescent="0.25">
      <c r="A56" s="76"/>
      <c r="B56" s="49"/>
      <c r="C56" s="50"/>
      <c r="D56" s="39"/>
      <c r="E56" s="35"/>
      <c r="F56" s="35"/>
      <c r="G56" s="35"/>
      <c r="H56" s="77"/>
    </row>
    <row r="57" spans="1:8" x14ac:dyDescent="0.25">
      <c r="A57" s="450"/>
      <c r="B57" s="451"/>
      <c r="C57" s="452"/>
      <c r="D57" s="73"/>
      <c r="E57" s="73"/>
      <c r="F57" s="73"/>
      <c r="G57" s="74"/>
      <c r="H57" s="75"/>
    </row>
    <row r="58" spans="1:8" x14ac:dyDescent="0.25">
      <c r="A58" s="76"/>
      <c r="B58" s="49"/>
      <c r="C58" s="50"/>
      <c r="D58" s="39"/>
      <c r="E58" s="35"/>
      <c r="F58" s="35"/>
      <c r="G58" s="35"/>
      <c r="H58" s="77"/>
    </row>
    <row r="59" spans="1:8" ht="15.75" thickBot="1" x14ac:dyDescent="0.3">
      <c r="A59" s="53"/>
      <c r="B59" s="54"/>
      <c r="C59" s="55"/>
      <c r="D59" s="56" t="s">
        <v>88</v>
      </c>
      <c r="E59" s="42"/>
      <c r="F59" s="42"/>
      <c r="G59" s="42"/>
      <c r="H59" s="78"/>
    </row>
    <row r="60" spans="1:8" ht="15.75" thickBot="1" x14ac:dyDescent="0.3">
      <c r="A60" s="45"/>
      <c r="B60" s="45"/>
      <c r="C60" s="45"/>
      <c r="D60" s="45"/>
      <c r="E60" s="45"/>
      <c r="F60" s="45"/>
      <c r="G60" s="93" t="s">
        <v>96</v>
      </c>
      <c r="H60" s="94">
        <f>SUM(H55:H59)</f>
        <v>0</v>
      </c>
    </row>
    <row r="61" spans="1:8" x14ac:dyDescent="0.25">
      <c r="A61" s="79" t="s">
        <v>97</v>
      </c>
      <c r="B61" s="80"/>
      <c r="C61" s="80"/>
      <c r="D61" s="81"/>
      <c r="E61" s="82"/>
      <c r="F61" s="82"/>
      <c r="G61" s="83" t="s">
        <v>98</v>
      </c>
      <c r="H61" s="84">
        <f>+H29+H43+H52+H60</f>
        <v>12.0312</v>
      </c>
    </row>
    <row r="62" spans="1:8" x14ac:dyDescent="0.25">
      <c r="A62" s="85" t="s">
        <v>99</v>
      </c>
      <c r="B62" s="86"/>
      <c r="C62" s="86"/>
      <c r="D62" s="87">
        <v>0.26229999999999998</v>
      </c>
      <c r="E62" s="88"/>
      <c r="F62" s="88"/>
      <c r="G62" s="89" t="s">
        <v>98</v>
      </c>
      <c r="H62" s="90">
        <f>ROUND(H61*D62,2)</f>
        <v>3.16</v>
      </c>
    </row>
    <row r="63" spans="1:8" x14ac:dyDescent="0.25">
      <c r="A63" s="85" t="s">
        <v>100</v>
      </c>
      <c r="B63" s="86"/>
      <c r="C63" s="86"/>
      <c r="D63" s="91"/>
      <c r="E63" s="88"/>
      <c r="F63" s="88"/>
      <c r="G63" s="89" t="s">
        <v>98</v>
      </c>
      <c r="H63" s="92">
        <f>+H61+H62</f>
        <v>15.1912</v>
      </c>
    </row>
    <row r="64" spans="1:8" ht="15.75" thickBot="1" x14ac:dyDescent="0.3">
      <c r="A64" s="453" t="s">
        <v>101</v>
      </c>
      <c r="B64" s="454"/>
      <c r="C64" s="454"/>
      <c r="D64" s="454"/>
      <c r="E64" s="454"/>
      <c r="F64" s="454"/>
      <c r="G64" s="454"/>
      <c r="H64" s="455"/>
    </row>
    <row r="65" spans="1:8" x14ac:dyDescent="0.25">
      <c r="A65" s="486" t="s">
        <v>111</v>
      </c>
      <c r="B65" s="487"/>
      <c r="C65" s="487"/>
      <c r="D65" s="487"/>
      <c r="E65" s="487"/>
      <c r="F65" s="487"/>
      <c r="G65" s="487"/>
      <c r="H65" s="488"/>
    </row>
  </sheetData>
  <mergeCells count="56">
    <mergeCell ref="A57:C57"/>
    <mergeCell ref="A64:H64"/>
    <mergeCell ref="A65:H65"/>
    <mergeCell ref="A19:A20"/>
    <mergeCell ref="A21:A22"/>
    <mergeCell ref="A23:A24"/>
    <mergeCell ref="A25:A27"/>
    <mergeCell ref="A46:C46"/>
    <mergeCell ref="F44:F45"/>
    <mergeCell ref="G44:G45"/>
    <mergeCell ref="D44:D45"/>
    <mergeCell ref="E44:E45"/>
    <mergeCell ref="H44:H45"/>
    <mergeCell ref="A51:C51"/>
    <mergeCell ref="A53:C54"/>
    <mergeCell ref="D53:D54"/>
    <mergeCell ref="E53:E54"/>
    <mergeCell ref="F53:F54"/>
    <mergeCell ref="G53:G54"/>
    <mergeCell ref="H53:H54"/>
    <mergeCell ref="A49:C49"/>
    <mergeCell ref="A50:C50"/>
    <mergeCell ref="A37:C37"/>
    <mergeCell ref="A38:C38"/>
    <mergeCell ref="A39:C39"/>
    <mergeCell ref="A40:C40"/>
    <mergeCell ref="A44:C45"/>
    <mergeCell ref="A32:C32"/>
    <mergeCell ref="A33:C33"/>
    <mergeCell ref="A34:C34"/>
    <mergeCell ref="A35:C35"/>
    <mergeCell ref="A36:C36"/>
    <mergeCell ref="F17:G17"/>
    <mergeCell ref="H17:H18"/>
    <mergeCell ref="A30:C31"/>
    <mergeCell ref="D30:D31"/>
    <mergeCell ref="E30:E31"/>
    <mergeCell ref="F30:F31"/>
    <mergeCell ref="G30:G31"/>
    <mergeCell ref="H30:H31"/>
    <mergeCell ref="A48:C48"/>
    <mergeCell ref="A47:C47"/>
    <mergeCell ref="G10:H10"/>
    <mergeCell ref="A9:H9"/>
    <mergeCell ref="A11:F12"/>
    <mergeCell ref="G11:H11"/>
    <mergeCell ref="A13:F13"/>
    <mergeCell ref="G13:H13"/>
    <mergeCell ref="A14:F14"/>
    <mergeCell ref="G14:H14"/>
    <mergeCell ref="A15:H15"/>
    <mergeCell ref="B16:G16"/>
    <mergeCell ref="A17:A18"/>
    <mergeCell ref="B17:B18"/>
    <mergeCell ref="C17:C18"/>
    <mergeCell ref="D17:E17"/>
  </mergeCells>
  <printOptions horizontalCentered="1"/>
  <pageMargins left="0" right="0" top="0" bottom="0" header="0.31496062992125984" footer="0.31496062992125984"/>
  <pageSetup paperSize="9" scale="83"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9:H64"/>
  <sheetViews>
    <sheetView showGridLines="0" topLeftCell="A22" zoomScale="90" zoomScaleNormal="90" workbookViewId="0">
      <selection activeCell="A20" sqref="A20: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3.140625" bestFit="1" customWidth="1"/>
    <col min="7" max="7" width="11.140625" customWidth="1"/>
    <col min="8" max="8" width="12.28515625" customWidth="1"/>
  </cols>
  <sheetData>
    <row r="9" spans="1:8" x14ac:dyDescent="0.25">
      <c r="A9" s="428" t="s">
        <v>51</v>
      </c>
      <c r="B9" s="428"/>
      <c r="C9" s="428"/>
      <c r="D9" s="428"/>
      <c r="E9" s="428"/>
      <c r="F9" s="428"/>
      <c r="G9" s="428"/>
      <c r="H9" s="428"/>
    </row>
    <row r="10" spans="1:8" x14ac:dyDescent="0.25">
      <c r="A10" s="26" t="s">
        <v>29</v>
      </c>
      <c r="B10" s="27"/>
      <c r="C10" s="27"/>
      <c r="D10" s="27"/>
      <c r="E10" s="27"/>
      <c r="F10" s="28"/>
      <c r="G10" s="469" t="s">
        <v>52</v>
      </c>
      <c r="H10" s="470"/>
    </row>
    <row r="11" spans="1:8" x14ac:dyDescent="0.25">
      <c r="A11" s="494" t="e">
        <f>PLANILHA!#REF!</f>
        <v>#REF!</v>
      </c>
      <c r="B11" s="495"/>
      <c r="C11" s="495"/>
      <c r="D11" s="495"/>
      <c r="E11" s="495"/>
      <c r="F11" s="496"/>
      <c r="G11" s="465">
        <f>CAPA!C8</f>
        <v>41671</v>
      </c>
      <c r="H11" s="466"/>
    </row>
    <row r="12" spans="1:8" x14ac:dyDescent="0.25">
      <c r="A12" s="494"/>
      <c r="B12" s="495"/>
      <c r="C12" s="495"/>
      <c r="D12" s="495"/>
      <c r="E12" s="495"/>
      <c r="F12" s="496"/>
      <c r="G12" s="169"/>
      <c r="H12" s="170"/>
    </row>
    <row r="13" spans="1:8" x14ac:dyDescent="0.25">
      <c r="A13" s="467" t="s">
        <v>53</v>
      </c>
      <c r="B13" s="467"/>
      <c r="C13" s="467"/>
      <c r="D13" s="467"/>
      <c r="E13" s="467"/>
      <c r="F13" s="467"/>
      <c r="G13" s="468"/>
      <c r="H13" s="468"/>
    </row>
    <row r="14" spans="1:8" x14ac:dyDescent="0.25">
      <c r="A14" s="467" t="s">
        <v>54</v>
      </c>
      <c r="B14" s="467"/>
      <c r="C14" s="467"/>
      <c r="D14" s="467"/>
      <c r="E14" s="467"/>
      <c r="F14" s="467"/>
      <c r="G14" s="468" t="s">
        <v>55</v>
      </c>
      <c r="H14" s="468"/>
    </row>
    <row r="15" spans="1:8" x14ac:dyDescent="0.25">
      <c r="A15" s="478" t="s">
        <v>56</v>
      </c>
      <c r="B15" s="479"/>
      <c r="C15" s="479"/>
      <c r="D15" s="479"/>
      <c r="E15" s="479"/>
      <c r="F15" s="479"/>
      <c r="G15" s="479"/>
      <c r="H15" s="480"/>
    </row>
    <row r="16" spans="1:8" ht="45" customHeight="1" thickBot="1" x14ac:dyDescent="0.3">
      <c r="A16" s="168" t="s">
        <v>181</v>
      </c>
      <c r="B16" s="481" t="e">
        <f>PLANILHA!#REF!</f>
        <v>#REF!</v>
      </c>
      <c r="C16" s="482"/>
      <c r="D16" s="482"/>
      <c r="E16" s="482"/>
      <c r="F16" s="482"/>
      <c r="G16" s="483"/>
      <c r="H16" s="135" t="s">
        <v>151</v>
      </c>
    </row>
    <row r="17" spans="1:8" x14ac:dyDescent="0.25">
      <c r="A17" s="484" t="s">
        <v>60</v>
      </c>
      <c r="B17" s="427" t="s">
        <v>61</v>
      </c>
      <c r="C17" s="427" t="s">
        <v>62</v>
      </c>
      <c r="D17" s="427" t="s">
        <v>63</v>
      </c>
      <c r="E17" s="427"/>
      <c r="F17" s="427" t="s">
        <v>64</v>
      </c>
      <c r="G17" s="427"/>
      <c r="H17" s="429" t="s">
        <v>65</v>
      </c>
    </row>
    <row r="18" spans="1:8" ht="29.25" customHeight="1" x14ac:dyDescent="0.25">
      <c r="A18" s="485"/>
      <c r="B18" s="428"/>
      <c r="C18" s="428"/>
      <c r="D18" s="249" t="s">
        <v>66</v>
      </c>
      <c r="E18" s="249" t="s">
        <v>67</v>
      </c>
      <c r="F18" s="249" t="s">
        <v>66</v>
      </c>
      <c r="G18" s="249" t="s">
        <v>67</v>
      </c>
      <c r="H18" s="430"/>
    </row>
    <row r="19" spans="1:8" ht="16.5" customHeight="1" x14ac:dyDescent="0.25">
      <c r="A19" s="527"/>
      <c r="B19" s="31"/>
      <c r="C19" s="31"/>
      <c r="D19" s="32"/>
      <c r="E19" s="32"/>
      <c r="F19" s="32"/>
      <c r="G19" s="32"/>
      <c r="H19" s="33"/>
    </row>
    <row r="20" spans="1:8" ht="13.5" customHeight="1" x14ac:dyDescent="0.25">
      <c r="A20" s="474"/>
      <c r="B20" s="35"/>
      <c r="C20" s="35"/>
      <c r="D20" s="36"/>
      <c r="E20" s="36"/>
      <c r="F20" s="36"/>
      <c r="G20" s="36"/>
      <c r="H20" s="33"/>
    </row>
    <row r="21" spans="1:8" ht="12.75" customHeight="1" x14ac:dyDescent="0.25">
      <c r="A21" s="474"/>
      <c r="B21" s="35"/>
      <c r="C21" s="35"/>
      <c r="D21" s="36"/>
      <c r="E21" s="36"/>
      <c r="F21" s="36"/>
      <c r="G21" s="36"/>
      <c r="H21" s="33"/>
    </row>
    <row r="22" spans="1:8" x14ac:dyDescent="0.25">
      <c r="A22" s="474"/>
      <c r="B22" s="35"/>
      <c r="C22" s="35"/>
      <c r="D22" s="36"/>
      <c r="E22" s="36"/>
      <c r="F22" s="36"/>
      <c r="G22" s="36"/>
      <c r="H22" s="33"/>
    </row>
    <row r="23" spans="1:8" ht="14.25" customHeight="1" x14ac:dyDescent="0.25">
      <c r="A23" s="474"/>
      <c r="B23" s="35"/>
      <c r="C23" s="35"/>
      <c r="D23" s="36"/>
      <c r="E23" s="36"/>
      <c r="F23" s="36"/>
      <c r="G23" s="36"/>
      <c r="H23" s="33"/>
    </row>
    <row r="24" spans="1:8" ht="12" customHeight="1" x14ac:dyDescent="0.25">
      <c r="A24" s="474"/>
      <c r="B24" s="35"/>
      <c r="C24" s="35"/>
      <c r="D24" s="36"/>
      <c r="E24" s="36"/>
      <c r="F24" s="36"/>
      <c r="G24" s="36"/>
      <c r="H24" s="33"/>
    </row>
    <row r="25" spans="1:8" ht="15" customHeight="1" x14ac:dyDescent="0.25">
      <c r="A25" s="474"/>
      <c r="B25" s="35"/>
      <c r="C25" s="35"/>
      <c r="D25" s="36"/>
      <c r="E25" s="36"/>
      <c r="F25" s="36"/>
      <c r="G25" s="36"/>
      <c r="H25" s="33"/>
    </row>
    <row r="26" spans="1:8" ht="12.75" customHeight="1" x14ac:dyDescent="0.25">
      <c r="A26" s="474"/>
      <c r="B26" s="35"/>
      <c r="C26" s="35"/>
      <c r="D26" s="36"/>
      <c r="E26" s="36"/>
      <c r="F26" s="36"/>
      <c r="G26" s="36"/>
      <c r="H26" s="37"/>
    </row>
    <row r="27" spans="1:8" x14ac:dyDescent="0.25">
      <c r="A27" s="474"/>
      <c r="B27" s="35"/>
      <c r="C27" s="35"/>
      <c r="D27" s="36"/>
      <c r="E27" s="36"/>
      <c r="F27" s="36"/>
      <c r="G27" s="36"/>
      <c r="H27" s="33"/>
    </row>
    <row r="28" spans="1:8" ht="12.75" customHeight="1" thickBot="1" x14ac:dyDescent="0.3">
      <c r="A28" s="41"/>
      <c r="B28" s="42"/>
      <c r="C28" s="42"/>
      <c r="D28" s="43"/>
      <c r="E28" s="43"/>
      <c r="F28" s="43"/>
      <c r="G28" s="43"/>
      <c r="H28" s="44"/>
    </row>
    <row r="29" spans="1:8" ht="13.5" customHeight="1" thickBot="1" x14ac:dyDescent="0.3">
      <c r="A29" s="41"/>
      <c r="B29" s="45"/>
      <c r="C29" s="45"/>
      <c r="D29" s="45"/>
      <c r="E29" s="45"/>
      <c r="F29" s="45"/>
      <c r="G29" s="46" t="s">
        <v>71</v>
      </c>
      <c r="H29" s="47">
        <f>SUM(H19:H28)</f>
        <v>0</v>
      </c>
    </row>
    <row r="30" spans="1:8" ht="12.75" customHeight="1" x14ac:dyDescent="0.25">
      <c r="A30" s="431" t="s">
        <v>72</v>
      </c>
      <c r="B30" s="432"/>
      <c r="C30" s="433"/>
      <c r="D30" s="443"/>
      <c r="E30" s="443" t="s">
        <v>74</v>
      </c>
      <c r="F30" s="445" t="s">
        <v>75</v>
      </c>
      <c r="G30" s="445" t="s">
        <v>76</v>
      </c>
      <c r="H30" s="429" t="s">
        <v>65</v>
      </c>
    </row>
    <row r="31" spans="1:8" x14ac:dyDescent="0.25">
      <c r="A31" s="434"/>
      <c r="B31" s="435"/>
      <c r="C31" s="436"/>
      <c r="D31" s="444"/>
      <c r="E31" s="444" t="s">
        <v>66</v>
      </c>
      <c r="F31" s="446" t="s">
        <v>67</v>
      </c>
      <c r="G31" s="446"/>
      <c r="H31" s="430"/>
    </row>
    <row r="32" spans="1:8" x14ac:dyDescent="0.25">
      <c r="A32" s="440"/>
      <c r="B32" s="441"/>
      <c r="C32" s="442"/>
      <c r="D32" s="51"/>
      <c r="E32" s="31"/>
      <c r="F32" s="31"/>
      <c r="G32" s="31"/>
      <c r="H32" s="52"/>
    </row>
    <row r="33" spans="1:8" x14ac:dyDescent="0.25">
      <c r="A33" s="437"/>
      <c r="B33" s="438"/>
      <c r="C33" s="439"/>
      <c r="D33" s="39"/>
      <c r="E33" s="35"/>
      <c r="F33" s="35"/>
      <c r="G33" s="35"/>
      <c r="H33" s="139"/>
    </row>
    <row r="34" spans="1:8" x14ac:dyDescent="0.25">
      <c r="A34" s="437"/>
      <c r="B34" s="438"/>
      <c r="C34" s="439"/>
      <c r="D34" s="39"/>
      <c r="E34" s="35"/>
      <c r="F34" s="35"/>
      <c r="G34" s="35"/>
      <c r="H34" s="139"/>
    </row>
    <row r="35" spans="1:8" x14ac:dyDescent="0.25">
      <c r="A35" s="437"/>
      <c r="B35" s="438"/>
      <c r="C35" s="439"/>
      <c r="D35" s="39"/>
      <c r="E35" s="35"/>
      <c r="F35" s="35"/>
      <c r="G35" s="35"/>
      <c r="H35" s="139"/>
    </row>
    <row r="36" spans="1:8" x14ac:dyDescent="0.25">
      <c r="A36" s="450"/>
      <c r="B36" s="451"/>
      <c r="C36" s="452"/>
      <c r="D36" s="39"/>
      <c r="E36" s="35"/>
      <c r="F36" s="35"/>
      <c r="G36" s="35"/>
      <c r="H36" s="139"/>
    </row>
    <row r="37" spans="1:8" x14ac:dyDescent="0.25">
      <c r="A37" s="450"/>
      <c r="B37" s="451"/>
      <c r="C37" s="452"/>
      <c r="D37" s="39"/>
      <c r="E37" s="35"/>
      <c r="F37" s="35"/>
      <c r="G37" s="35"/>
      <c r="H37" s="139"/>
    </row>
    <row r="38" spans="1:8" x14ac:dyDescent="0.25">
      <c r="A38" s="450"/>
      <c r="B38" s="451"/>
      <c r="C38" s="452"/>
      <c r="D38" s="39"/>
      <c r="E38" s="35"/>
      <c r="F38" s="35"/>
      <c r="G38" s="35"/>
      <c r="H38" s="139"/>
    </row>
    <row r="39" spans="1:8" x14ac:dyDescent="0.25">
      <c r="A39" s="450"/>
      <c r="B39" s="451"/>
      <c r="C39" s="452"/>
      <c r="D39" s="39"/>
      <c r="E39" s="35"/>
      <c r="F39" s="35"/>
      <c r="G39" s="35"/>
      <c r="H39" s="139"/>
    </row>
    <row r="40" spans="1:8" ht="15.75" thickBot="1" x14ac:dyDescent="0.3">
      <c r="A40" s="471"/>
      <c r="B40" s="472"/>
      <c r="C40" s="473"/>
      <c r="D40" s="56"/>
      <c r="E40" s="42"/>
      <c r="F40" s="42"/>
      <c r="G40" s="42"/>
      <c r="H40" s="57"/>
    </row>
    <row r="41" spans="1:8" x14ac:dyDescent="0.25">
      <c r="A41" s="58"/>
      <c r="B41" s="49"/>
      <c r="C41" s="49"/>
      <c r="D41" s="59"/>
      <c r="E41" s="60"/>
      <c r="F41" s="60"/>
      <c r="G41" s="61" t="s">
        <v>82</v>
      </c>
      <c r="H41" s="62">
        <f>SUM(H32:H40)</f>
        <v>0</v>
      </c>
    </row>
    <row r="42" spans="1:8" ht="15.75" thickBot="1" x14ac:dyDescent="0.3">
      <c r="A42" s="63" t="s">
        <v>83</v>
      </c>
      <c r="B42" s="64"/>
      <c r="C42" s="64"/>
      <c r="D42" s="65">
        <f>Enc_Sociais!C43</f>
        <v>1.1066036000000001</v>
      </c>
      <c r="E42" s="66"/>
      <c r="F42" s="66"/>
      <c r="G42" s="66"/>
      <c r="H42" s="140">
        <f>ROUND(H41*D42,2)</f>
        <v>0</v>
      </c>
    </row>
    <row r="43" spans="1:8" ht="15.75" thickBot="1" x14ac:dyDescent="0.3">
      <c r="A43" s="67"/>
      <c r="B43" s="45"/>
      <c r="C43" s="45"/>
      <c r="D43" s="68"/>
      <c r="E43" s="61" t="s">
        <v>84</v>
      </c>
      <c r="F43" s="45"/>
      <c r="G43" s="61"/>
      <c r="H43" s="71">
        <f>+H41+H42</f>
        <v>0</v>
      </c>
    </row>
    <row r="44" spans="1:8" x14ac:dyDescent="0.25">
      <c r="A44" s="431" t="s">
        <v>85</v>
      </c>
      <c r="B44" s="432"/>
      <c r="C44" s="433"/>
      <c r="D44" s="443"/>
      <c r="E44" s="528" t="s">
        <v>74</v>
      </c>
      <c r="F44" s="516" t="s">
        <v>75</v>
      </c>
      <c r="G44" s="516" t="s">
        <v>86</v>
      </c>
      <c r="H44" s="514" t="s">
        <v>87</v>
      </c>
    </row>
    <row r="45" spans="1:8" x14ac:dyDescent="0.25">
      <c r="A45" s="434"/>
      <c r="B45" s="435"/>
      <c r="C45" s="436"/>
      <c r="D45" s="444"/>
      <c r="E45" s="529" t="s">
        <v>66</v>
      </c>
      <c r="F45" s="517" t="s">
        <v>67</v>
      </c>
      <c r="G45" s="517"/>
      <c r="H45" s="515"/>
    </row>
    <row r="46" spans="1:8" ht="24.75" customHeight="1" x14ac:dyDescent="0.25">
      <c r="A46" s="502" t="s">
        <v>182</v>
      </c>
      <c r="B46" s="503"/>
      <c r="C46" s="504"/>
      <c r="D46" s="51" t="s">
        <v>183</v>
      </c>
      <c r="E46" s="31" t="s">
        <v>125</v>
      </c>
      <c r="F46" s="150">
        <v>1</v>
      </c>
      <c r="G46" s="32">
        <v>31.152000000000001</v>
      </c>
      <c r="H46" s="171">
        <f>F46*G46</f>
        <v>31.152000000000001</v>
      </c>
    </row>
    <row r="47" spans="1:8" x14ac:dyDescent="0.25">
      <c r="A47" s="250"/>
      <c r="B47" s="251"/>
      <c r="C47" s="252"/>
      <c r="D47" s="39"/>
      <c r="E47" s="35"/>
      <c r="F47" s="167"/>
      <c r="G47" s="36"/>
      <c r="H47" s="40"/>
    </row>
    <row r="48" spans="1:8" x14ac:dyDescent="0.25">
      <c r="A48" s="250"/>
      <c r="B48" s="251"/>
      <c r="C48" s="252"/>
      <c r="D48" s="39"/>
      <c r="E48" s="35"/>
      <c r="F48" s="167"/>
      <c r="G48" s="36"/>
      <c r="H48" s="40"/>
    </row>
    <row r="49" spans="1:8" x14ac:dyDescent="0.25">
      <c r="A49" s="250"/>
      <c r="B49" s="251"/>
      <c r="C49" s="252"/>
      <c r="D49" s="39"/>
      <c r="E49" s="35"/>
      <c r="F49" s="167"/>
      <c r="G49" s="36"/>
      <c r="H49" s="40"/>
    </row>
    <row r="50" spans="1:8" x14ac:dyDescent="0.25">
      <c r="A50" s="250"/>
      <c r="B50" s="251"/>
      <c r="C50" s="252"/>
      <c r="D50" s="39"/>
      <c r="E50" s="35"/>
      <c r="F50" s="167"/>
      <c r="G50" s="36"/>
      <c r="H50" s="40"/>
    </row>
    <row r="51" spans="1:8" ht="15.75" thickBot="1" x14ac:dyDescent="0.3">
      <c r="A51" s="471"/>
      <c r="B51" s="472"/>
      <c r="C51" s="473"/>
      <c r="D51" s="56" t="s">
        <v>88</v>
      </c>
      <c r="E51" s="42"/>
      <c r="F51" s="43"/>
      <c r="G51" s="43"/>
      <c r="H51" s="44"/>
    </row>
    <row r="52" spans="1:8" ht="15.75" thickBot="1" x14ac:dyDescent="0.3">
      <c r="A52" s="70"/>
      <c r="B52" s="45"/>
      <c r="C52" s="45"/>
      <c r="D52" s="45"/>
      <c r="E52" s="45"/>
      <c r="F52" s="45"/>
      <c r="G52" s="61" t="s">
        <v>89</v>
      </c>
      <c r="H52" s="71">
        <f>SUM(H46:H51)</f>
        <v>31.152000000000001</v>
      </c>
    </row>
    <row r="53" spans="1:8" x14ac:dyDescent="0.25">
      <c r="A53" s="431" t="s">
        <v>90</v>
      </c>
      <c r="B53" s="432"/>
      <c r="C53" s="433"/>
      <c r="D53" s="443" t="s">
        <v>91</v>
      </c>
      <c r="E53" s="443" t="s">
        <v>92</v>
      </c>
      <c r="F53" s="443" t="s">
        <v>34</v>
      </c>
      <c r="G53" s="445" t="s">
        <v>86</v>
      </c>
      <c r="H53" s="429" t="s">
        <v>87</v>
      </c>
    </row>
    <row r="54" spans="1:8" x14ac:dyDescent="0.25">
      <c r="A54" s="434"/>
      <c r="B54" s="435"/>
      <c r="C54" s="436"/>
      <c r="D54" s="444"/>
      <c r="E54" s="444" t="s">
        <v>66</v>
      </c>
      <c r="F54" s="444" t="s">
        <v>67</v>
      </c>
      <c r="G54" s="446"/>
      <c r="H54" s="430"/>
    </row>
    <row r="55" spans="1:8" x14ac:dyDescent="0.25">
      <c r="A55" s="48"/>
      <c r="B55" s="49"/>
      <c r="C55" s="50"/>
      <c r="D55" s="51"/>
      <c r="E55" s="31"/>
      <c r="F55" s="31"/>
      <c r="G55" s="31"/>
      <c r="H55" s="72"/>
    </row>
    <row r="56" spans="1:8" x14ac:dyDescent="0.25">
      <c r="A56" s="450"/>
      <c r="B56" s="451"/>
      <c r="C56" s="452"/>
      <c r="D56" s="73"/>
      <c r="E56" s="73"/>
      <c r="F56" s="73"/>
      <c r="G56" s="74"/>
      <c r="H56" s="75"/>
    </row>
    <row r="57" spans="1:8" x14ac:dyDescent="0.25">
      <c r="A57" s="76"/>
      <c r="B57" s="49"/>
      <c r="C57" s="50"/>
      <c r="D57" s="39"/>
      <c r="E57" s="35"/>
      <c r="F57" s="35"/>
      <c r="G57" s="35"/>
      <c r="H57" s="77"/>
    </row>
    <row r="58" spans="1:8" ht="15.75" thickBot="1" x14ac:dyDescent="0.3">
      <c r="A58" s="53"/>
      <c r="B58" s="54"/>
      <c r="C58" s="55"/>
      <c r="D58" s="56" t="s">
        <v>88</v>
      </c>
      <c r="E58" s="42"/>
      <c r="F58" s="42"/>
      <c r="G58" s="42"/>
      <c r="H58" s="78"/>
    </row>
    <row r="59" spans="1:8" ht="15.75" thickBot="1" x14ac:dyDescent="0.3">
      <c r="A59" s="45"/>
      <c r="B59" s="45"/>
      <c r="C59" s="45"/>
      <c r="D59" s="45"/>
      <c r="E59" s="45"/>
      <c r="F59" s="45"/>
      <c r="G59" s="93" t="s">
        <v>96</v>
      </c>
      <c r="H59" s="94">
        <f>SUM(H55:H58)</f>
        <v>0</v>
      </c>
    </row>
    <row r="60" spans="1:8" x14ac:dyDescent="0.25">
      <c r="A60" s="79" t="s">
        <v>97</v>
      </c>
      <c r="B60" s="80"/>
      <c r="C60" s="80"/>
      <c r="D60" s="81"/>
      <c r="E60" s="82"/>
      <c r="F60" s="82"/>
      <c r="G60" s="83" t="s">
        <v>98</v>
      </c>
      <c r="H60" s="84">
        <f>+H29+H43+H52+H59</f>
        <v>31.152000000000001</v>
      </c>
    </row>
    <row r="61" spans="1:8" x14ac:dyDescent="0.25">
      <c r="A61" s="85" t="s">
        <v>99</v>
      </c>
      <c r="B61" s="86"/>
      <c r="C61" s="86"/>
      <c r="D61" s="87">
        <v>0.26229999999999998</v>
      </c>
      <c r="E61" s="88"/>
      <c r="F61" s="88"/>
      <c r="G61" s="89" t="s">
        <v>98</v>
      </c>
      <c r="H61" s="90">
        <f>ROUND(H60*D61,2)</f>
        <v>8.17</v>
      </c>
    </row>
    <row r="62" spans="1:8" x14ac:dyDescent="0.25">
      <c r="A62" s="85" t="s">
        <v>100</v>
      </c>
      <c r="B62" s="86"/>
      <c r="C62" s="86"/>
      <c r="D62" s="91"/>
      <c r="E62" s="88"/>
      <c r="F62" s="88"/>
      <c r="G62" s="89" t="s">
        <v>98</v>
      </c>
      <c r="H62" s="92">
        <f>+H60+H61</f>
        <v>39.322000000000003</v>
      </c>
    </row>
    <row r="63" spans="1:8" ht="15.75" thickBot="1" x14ac:dyDescent="0.3">
      <c r="A63" s="453" t="s">
        <v>101</v>
      </c>
      <c r="B63" s="454"/>
      <c r="C63" s="454"/>
      <c r="D63" s="454"/>
      <c r="E63" s="454"/>
      <c r="F63" s="454"/>
      <c r="G63" s="454"/>
      <c r="H63" s="455"/>
    </row>
    <row r="64" spans="1:8" x14ac:dyDescent="0.25">
      <c r="A64" s="486" t="s">
        <v>111</v>
      </c>
      <c r="B64" s="487"/>
      <c r="C64" s="487"/>
      <c r="D64" s="487"/>
      <c r="E64" s="487"/>
      <c r="F64" s="487"/>
      <c r="G64" s="487"/>
      <c r="H64" s="488"/>
    </row>
  </sheetData>
  <mergeCells count="52">
    <mergeCell ref="H53:H54"/>
    <mergeCell ref="A56:C56"/>
    <mergeCell ref="A63:H63"/>
    <mergeCell ref="A64:H64"/>
    <mergeCell ref="A19:A20"/>
    <mergeCell ref="A21:A22"/>
    <mergeCell ref="A23:A24"/>
    <mergeCell ref="A25:A27"/>
    <mergeCell ref="A46:C46"/>
    <mergeCell ref="F44:F45"/>
    <mergeCell ref="G44:G45"/>
    <mergeCell ref="A53:C54"/>
    <mergeCell ref="D53:D54"/>
    <mergeCell ref="E53:E54"/>
    <mergeCell ref="F53:F54"/>
    <mergeCell ref="G53:G54"/>
    <mergeCell ref="A44:C45"/>
    <mergeCell ref="D44:D45"/>
    <mergeCell ref="E44:E45"/>
    <mergeCell ref="H44:H45"/>
    <mergeCell ref="A51:C51"/>
    <mergeCell ref="A36:C36"/>
    <mergeCell ref="A37:C37"/>
    <mergeCell ref="A38:C38"/>
    <mergeCell ref="A39:C39"/>
    <mergeCell ref="A40:C40"/>
    <mergeCell ref="H30:H31"/>
    <mergeCell ref="A32:C32"/>
    <mergeCell ref="A33:C33"/>
    <mergeCell ref="A34:C34"/>
    <mergeCell ref="A35:C35"/>
    <mergeCell ref="A30:C31"/>
    <mergeCell ref="D30:D31"/>
    <mergeCell ref="E30:E31"/>
    <mergeCell ref="F30:F31"/>
    <mergeCell ref="G30:G31"/>
    <mergeCell ref="A14:F14"/>
    <mergeCell ref="G14:H14"/>
    <mergeCell ref="A15:H15"/>
    <mergeCell ref="B16:G16"/>
    <mergeCell ref="A17:A18"/>
    <mergeCell ref="B17:B18"/>
    <mergeCell ref="C17:C18"/>
    <mergeCell ref="D17:E17"/>
    <mergeCell ref="F17:G17"/>
    <mergeCell ref="H17:H18"/>
    <mergeCell ref="G10:H10"/>
    <mergeCell ref="A9:H9"/>
    <mergeCell ref="A11:F12"/>
    <mergeCell ref="G11:H11"/>
    <mergeCell ref="A13:F13"/>
    <mergeCell ref="G13:H13"/>
  </mergeCells>
  <printOptions horizontalCentered="1"/>
  <pageMargins left="0" right="0" top="0" bottom="0" header="0.31496062992125984" footer="0.31496062992125984"/>
  <pageSetup paperSize="9" scale="8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9:K62"/>
  <sheetViews>
    <sheetView showGridLines="0" topLeftCell="A4" workbookViewId="0">
      <selection activeCell="A20" sqref="A20: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3.140625" bestFit="1"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69" t="s">
        <v>52</v>
      </c>
      <c r="H10" s="470"/>
    </row>
    <row r="11" spans="1:11" x14ac:dyDescent="0.25">
      <c r="A11" s="494" t="e">
        <f>PLANILHA!#REF!</f>
        <v>#REF!</v>
      </c>
      <c r="B11" s="495"/>
      <c r="C11" s="495"/>
      <c r="D11" s="495"/>
      <c r="E11" s="495"/>
      <c r="F11" s="496"/>
      <c r="G11" s="465">
        <f>CAPA!C8</f>
        <v>41671</v>
      </c>
      <c r="H11" s="466"/>
    </row>
    <row r="12" spans="1:11" x14ac:dyDescent="0.25">
      <c r="A12" s="494"/>
      <c r="B12" s="495"/>
      <c r="C12" s="495"/>
      <c r="D12" s="495"/>
      <c r="E12" s="495"/>
      <c r="F12" s="496"/>
      <c r="H12" s="177"/>
    </row>
    <row r="13" spans="1:11" x14ac:dyDescent="0.25">
      <c r="A13" s="467" t="s">
        <v>53</v>
      </c>
      <c r="B13" s="467"/>
      <c r="C13" s="467"/>
      <c r="D13" s="467"/>
      <c r="E13" s="467"/>
      <c r="F13" s="467"/>
      <c r="G13" s="468"/>
      <c r="H13" s="468"/>
    </row>
    <row r="14" spans="1:11" x14ac:dyDescent="0.25">
      <c r="A14" s="467" t="s">
        <v>54</v>
      </c>
      <c r="B14" s="467"/>
      <c r="C14" s="467"/>
      <c r="D14" s="467"/>
      <c r="E14" s="467"/>
      <c r="F14" s="467"/>
      <c r="G14" s="468" t="s">
        <v>55</v>
      </c>
      <c r="H14" s="468"/>
    </row>
    <row r="15" spans="1:11" x14ac:dyDescent="0.25">
      <c r="A15" s="478" t="s">
        <v>56</v>
      </c>
      <c r="B15" s="479"/>
      <c r="C15" s="479"/>
      <c r="D15" s="479"/>
      <c r="E15" s="479"/>
      <c r="F15" s="479"/>
      <c r="G15" s="479"/>
      <c r="H15" s="480"/>
    </row>
    <row r="16" spans="1:11" ht="45" customHeight="1" thickBot="1" x14ac:dyDescent="0.3">
      <c r="A16" s="29" t="s">
        <v>184</v>
      </c>
      <c r="B16" s="481" t="e">
        <f>PLANILHA!#REF!</f>
        <v>#REF!</v>
      </c>
      <c r="C16" s="482"/>
      <c r="D16" s="482"/>
      <c r="E16" s="482"/>
      <c r="F16" s="482"/>
      <c r="G16" s="483"/>
      <c r="H16" s="135" t="s">
        <v>151</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ht="16.5" customHeight="1" x14ac:dyDescent="0.25">
      <c r="A19" s="527"/>
      <c r="B19" s="31"/>
      <c r="C19" s="31"/>
      <c r="D19" s="32"/>
      <c r="E19" s="32"/>
      <c r="F19" s="32"/>
      <c r="G19" s="32"/>
      <c r="H19" s="33"/>
    </row>
    <row r="20" spans="1:8" ht="13.5" customHeight="1" x14ac:dyDescent="0.25">
      <c r="A20" s="474"/>
      <c r="B20" s="35"/>
      <c r="C20" s="35"/>
      <c r="D20" s="36"/>
      <c r="E20" s="36"/>
      <c r="F20" s="36"/>
      <c r="G20" s="36"/>
      <c r="H20" s="33"/>
    </row>
    <row r="21" spans="1:8" ht="12.75" customHeight="1" x14ac:dyDescent="0.25">
      <c r="A21" s="474"/>
      <c r="B21" s="35"/>
      <c r="C21" s="35"/>
      <c r="D21" s="36"/>
      <c r="E21" s="36"/>
      <c r="F21" s="36"/>
      <c r="G21" s="36"/>
      <c r="H21" s="33"/>
    </row>
    <row r="22" spans="1:8" x14ac:dyDescent="0.25">
      <c r="A22" s="474"/>
      <c r="B22" s="35"/>
      <c r="C22" s="35"/>
      <c r="D22" s="36"/>
      <c r="E22" s="36"/>
      <c r="F22" s="36"/>
      <c r="G22" s="36"/>
      <c r="H22" s="33"/>
    </row>
    <row r="23" spans="1:8" ht="14.25" customHeight="1" x14ac:dyDescent="0.25">
      <c r="A23" s="474"/>
      <c r="B23" s="35"/>
      <c r="C23" s="35"/>
      <c r="D23" s="36"/>
      <c r="E23" s="36"/>
      <c r="F23" s="36"/>
      <c r="G23" s="36"/>
      <c r="H23" s="33"/>
    </row>
    <row r="24" spans="1:8" ht="12" customHeight="1" x14ac:dyDescent="0.25">
      <c r="A24" s="474"/>
      <c r="B24" s="35"/>
      <c r="C24" s="35"/>
      <c r="D24" s="36"/>
      <c r="E24" s="36"/>
      <c r="F24" s="36"/>
      <c r="G24" s="36"/>
      <c r="H24" s="33"/>
    </row>
    <row r="25" spans="1:8" ht="15" customHeight="1" x14ac:dyDescent="0.25">
      <c r="A25" s="474"/>
      <c r="B25" s="35"/>
      <c r="C25" s="35"/>
      <c r="D25" s="36"/>
      <c r="E25" s="36"/>
      <c r="F25" s="36"/>
      <c r="G25" s="36"/>
      <c r="H25" s="33"/>
    </row>
    <row r="26" spans="1:8" ht="12.75" customHeight="1" x14ac:dyDescent="0.25">
      <c r="A26" s="474"/>
      <c r="B26" s="35"/>
      <c r="C26" s="35"/>
      <c r="D26" s="36"/>
      <c r="E26" s="36"/>
      <c r="F26" s="36"/>
      <c r="G26" s="36"/>
      <c r="H26" s="37"/>
    </row>
    <row r="27" spans="1:8" x14ac:dyDescent="0.25">
      <c r="A27" s="474"/>
      <c r="B27" s="35"/>
      <c r="C27" s="35"/>
      <c r="D27" s="36"/>
      <c r="E27" s="36"/>
      <c r="F27" s="36"/>
      <c r="G27" s="36"/>
      <c r="H27" s="33"/>
    </row>
    <row r="28" spans="1:8" ht="12.75" customHeight="1" thickBot="1" x14ac:dyDescent="0.3">
      <c r="A28" s="41"/>
      <c r="B28" s="42"/>
      <c r="C28" s="42"/>
      <c r="D28" s="43"/>
      <c r="E28" s="43"/>
      <c r="F28" s="43"/>
      <c r="G28" s="43"/>
      <c r="H28" s="44"/>
    </row>
    <row r="29" spans="1:8" ht="13.5" customHeight="1" thickBot="1" x14ac:dyDescent="0.3">
      <c r="A29" s="41"/>
      <c r="B29" s="45"/>
      <c r="C29" s="45"/>
      <c r="D29" s="45"/>
      <c r="E29" s="45"/>
      <c r="F29" s="45"/>
      <c r="G29" s="46" t="s">
        <v>71</v>
      </c>
      <c r="H29" s="47">
        <f>SUM(H19:H28)</f>
        <v>0</v>
      </c>
    </row>
    <row r="30" spans="1:8" ht="12.75" customHeight="1" x14ac:dyDescent="0.25">
      <c r="A30" s="431" t="s">
        <v>72</v>
      </c>
      <c r="B30" s="432"/>
      <c r="C30" s="433"/>
      <c r="D30" s="443"/>
      <c r="E30" s="443" t="s">
        <v>74</v>
      </c>
      <c r="F30" s="445" t="s">
        <v>75</v>
      </c>
      <c r="G30" s="445" t="s">
        <v>76</v>
      </c>
      <c r="H30" s="429" t="s">
        <v>65</v>
      </c>
    </row>
    <row r="31" spans="1:8" x14ac:dyDescent="0.25">
      <c r="A31" s="434"/>
      <c r="B31" s="435"/>
      <c r="C31" s="436"/>
      <c r="D31" s="444"/>
      <c r="E31" s="444" t="s">
        <v>66</v>
      </c>
      <c r="F31" s="446" t="s">
        <v>67</v>
      </c>
      <c r="G31" s="446"/>
      <c r="H31" s="430"/>
    </row>
    <row r="32" spans="1:8" x14ac:dyDescent="0.25">
      <c r="A32" s="440"/>
      <c r="B32" s="441"/>
      <c r="C32" s="442"/>
      <c r="D32" s="51"/>
      <c r="E32" s="31"/>
      <c r="F32" s="31"/>
      <c r="G32" s="31"/>
      <c r="H32" s="52"/>
    </row>
    <row r="33" spans="1:8" x14ac:dyDescent="0.25">
      <c r="A33" s="437"/>
      <c r="B33" s="438"/>
      <c r="C33" s="439"/>
      <c r="D33" s="39"/>
      <c r="E33" s="35"/>
      <c r="F33" s="35"/>
      <c r="G33" s="35"/>
      <c r="H33" s="139"/>
    </row>
    <row r="34" spans="1:8" x14ac:dyDescent="0.25">
      <c r="A34" s="437"/>
      <c r="B34" s="438"/>
      <c r="C34" s="439"/>
      <c r="D34" s="39"/>
      <c r="E34" s="35"/>
      <c r="F34" s="35"/>
      <c r="G34" s="35"/>
      <c r="H34" s="139"/>
    </row>
    <row r="35" spans="1:8" x14ac:dyDescent="0.25">
      <c r="A35" s="437"/>
      <c r="B35" s="438"/>
      <c r="C35" s="439"/>
      <c r="D35" s="39"/>
      <c r="E35" s="35"/>
      <c r="F35" s="35"/>
      <c r="G35" s="35"/>
      <c r="H35" s="139"/>
    </row>
    <row r="36" spans="1:8" x14ac:dyDescent="0.25">
      <c r="A36" s="450"/>
      <c r="B36" s="451"/>
      <c r="C36" s="452"/>
      <c r="D36" s="39"/>
      <c r="E36" s="35"/>
      <c r="F36" s="35"/>
      <c r="G36" s="35"/>
      <c r="H36" s="139"/>
    </row>
    <row r="37" spans="1:8" x14ac:dyDescent="0.25">
      <c r="A37" s="450"/>
      <c r="B37" s="451"/>
      <c r="C37" s="452"/>
      <c r="D37" s="39"/>
      <c r="E37" s="35"/>
      <c r="F37" s="35"/>
      <c r="G37" s="35"/>
      <c r="H37" s="139"/>
    </row>
    <row r="38" spans="1:8" x14ac:dyDescent="0.25">
      <c r="A38" s="450"/>
      <c r="B38" s="451"/>
      <c r="C38" s="452"/>
      <c r="D38" s="39"/>
      <c r="E38" s="35"/>
      <c r="F38" s="35"/>
      <c r="G38" s="35"/>
      <c r="H38" s="139"/>
    </row>
    <row r="39" spans="1:8" x14ac:dyDescent="0.25">
      <c r="A39" s="450"/>
      <c r="B39" s="451"/>
      <c r="C39" s="452"/>
      <c r="D39" s="39"/>
      <c r="E39" s="35"/>
      <c r="F39" s="35"/>
      <c r="G39" s="35"/>
      <c r="H39" s="139"/>
    </row>
    <row r="40" spans="1:8" ht="15.75" thickBot="1" x14ac:dyDescent="0.3">
      <c r="A40" s="471"/>
      <c r="B40" s="472"/>
      <c r="C40" s="473"/>
      <c r="D40" s="56"/>
      <c r="E40" s="42"/>
      <c r="F40" s="42"/>
      <c r="G40" s="42"/>
      <c r="H40" s="57"/>
    </row>
    <row r="41" spans="1:8" x14ac:dyDescent="0.25">
      <c r="A41" s="58"/>
      <c r="B41" s="49"/>
      <c r="C41" s="49"/>
      <c r="D41" s="59"/>
      <c r="E41" s="60"/>
      <c r="F41" s="60"/>
      <c r="G41" s="61" t="s">
        <v>82</v>
      </c>
      <c r="H41" s="62">
        <f>SUM(H32:H40)</f>
        <v>0</v>
      </c>
    </row>
    <row r="42" spans="1:8" ht="15.75" thickBot="1" x14ac:dyDescent="0.3">
      <c r="A42" s="63" t="s">
        <v>83</v>
      </c>
      <c r="B42" s="64"/>
      <c r="C42" s="64"/>
      <c r="D42" s="65">
        <f>Enc_Sociais!C43</f>
        <v>1.1066036000000001</v>
      </c>
      <c r="E42" s="66"/>
      <c r="F42" s="66"/>
      <c r="G42" s="66"/>
      <c r="H42" s="140">
        <f>ROUND(H41*D42,2)</f>
        <v>0</v>
      </c>
    </row>
    <row r="43" spans="1:8" ht="15.75" thickBot="1" x14ac:dyDescent="0.3">
      <c r="A43" s="67"/>
      <c r="B43" s="45"/>
      <c r="C43" s="45"/>
      <c r="D43" s="68"/>
      <c r="E43" s="61" t="s">
        <v>84</v>
      </c>
      <c r="F43" s="45"/>
      <c r="G43" s="61"/>
      <c r="H43" s="71">
        <f>+H41+H42</f>
        <v>0</v>
      </c>
    </row>
    <row r="44" spans="1:8" x14ac:dyDescent="0.25">
      <c r="A44" s="431" t="s">
        <v>85</v>
      </c>
      <c r="B44" s="432"/>
      <c r="C44" s="433"/>
      <c r="D44" s="443"/>
      <c r="E44" s="443" t="s">
        <v>74</v>
      </c>
      <c r="F44" s="445" t="s">
        <v>75</v>
      </c>
      <c r="G44" s="445" t="s">
        <v>86</v>
      </c>
      <c r="H44" s="429" t="s">
        <v>87</v>
      </c>
    </row>
    <row r="45" spans="1:8" x14ac:dyDescent="0.25">
      <c r="A45" s="434"/>
      <c r="B45" s="435"/>
      <c r="C45" s="436"/>
      <c r="D45" s="444"/>
      <c r="E45" s="444" t="s">
        <v>66</v>
      </c>
      <c r="F45" s="446" t="s">
        <v>67</v>
      </c>
      <c r="G45" s="446"/>
      <c r="H45" s="430"/>
    </row>
    <row r="46" spans="1:8" ht="41.25" customHeight="1" x14ac:dyDescent="0.25">
      <c r="A46" s="502" t="s">
        <v>185</v>
      </c>
      <c r="B46" s="503"/>
      <c r="C46" s="504"/>
      <c r="D46" s="51">
        <v>73629</v>
      </c>
      <c r="E46" s="31" t="s">
        <v>125</v>
      </c>
      <c r="F46" s="150">
        <v>1</v>
      </c>
      <c r="G46" s="32">
        <v>42.61</v>
      </c>
      <c r="H46" s="174">
        <f>F46*G46</f>
        <v>42.61</v>
      </c>
    </row>
    <row r="47" spans="1:8" x14ac:dyDescent="0.25">
      <c r="A47" s="450"/>
      <c r="B47" s="451"/>
      <c r="C47" s="452"/>
      <c r="D47" s="39"/>
      <c r="E47" s="35"/>
      <c r="F47" s="167"/>
      <c r="G47" s="36"/>
      <c r="H47" s="40"/>
    </row>
    <row r="48" spans="1:8" x14ac:dyDescent="0.25">
      <c r="A48" s="450"/>
      <c r="B48" s="451"/>
      <c r="C48" s="452"/>
      <c r="D48" s="39"/>
      <c r="E48" s="35"/>
      <c r="F48" s="167"/>
      <c r="G48" s="36"/>
      <c r="H48" s="40"/>
    </row>
    <row r="49" spans="1:8" ht="15.75" thickBot="1" x14ac:dyDescent="0.3">
      <c r="A49" s="471"/>
      <c r="B49" s="472"/>
      <c r="C49" s="473"/>
      <c r="D49" s="56" t="s">
        <v>88</v>
      </c>
      <c r="E49" s="42"/>
      <c r="F49" s="43"/>
      <c r="G49" s="43"/>
      <c r="H49" s="44"/>
    </row>
    <row r="50" spans="1:8" ht="15.75" thickBot="1" x14ac:dyDescent="0.3">
      <c r="A50" s="70"/>
      <c r="B50" s="45"/>
      <c r="C50" s="45"/>
      <c r="D50" s="45"/>
      <c r="E50" s="45"/>
      <c r="F50" s="45"/>
      <c r="G50" s="61" t="s">
        <v>89</v>
      </c>
      <c r="H50" s="71">
        <f>SUM(H46:H49)</f>
        <v>42.61</v>
      </c>
    </row>
    <row r="51" spans="1:8" x14ac:dyDescent="0.25">
      <c r="A51" s="431" t="s">
        <v>90</v>
      </c>
      <c r="B51" s="432"/>
      <c r="C51" s="433"/>
      <c r="D51" s="443" t="s">
        <v>91</v>
      </c>
      <c r="E51" s="443" t="s">
        <v>92</v>
      </c>
      <c r="F51" s="443" t="s">
        <v>34</v>
      </c>
      <c r="G51" s="445" t="s">
        <v>86</v>
      </c>
      <c r="H51" s="429" t="s">
        <v>87</v>
      </c>
    </row>
    <row r="52" spans="1:8" x14ac:dyDescent="0.25">
      <c r="A52" s="434"/>
      <c r="B52" s="435"/>
      <c r="C52" s="436"/>
      <c r="D52" s="444"/>
      <c r="E52" s="444" t="s">
        <v>66</v>
      </c>
      <c r="F52" s="444" t="s">
        <v>67</v>
      </c>
      <c r="G52" s="446"/>
      <c r="H52" s="430"/>
    </row>
    <row r="53" spans="1:8" x14ac:dyDescent="0.25">
      <c r="A53" s="48"/>
      <c r="B53" s="49"/>
      <c r="C53" s="50"/>
      <c r="D53" s="51"/>
      <c r="E53" s="31"/>
      <c r="F53" s="31"/>
      <c r="G53" s="31"/>
      <c r="H53" s="72"/>
    </row>
    <row r="54" spans="1:8" x14ac:dyDescent="0.25">
      <c r="A54" s="450"/>
      <c r="B54" s="451"/>
      <c r="C54" s="452"/>
      <c r="D54" s="73"/>
      <c r="E54" s="73"/>
      <c r="F54" s="73"/>
      <c r="G54" s="74"/>
      <c r="H54" s="75"/>
    </row>
    <row r="55" spans="1:8" x14ac:dyDescent="0.25">
      <c r="A55" s="76"/>
      <c r="B55" s="49"/>
      <c r="C55" s="50"/>
      <c r="D55" s="39"/>
      <c r="E55" s="35"/>
      <c r="F55" s="35"/>
      <c r="G55" s="35"/>
      <c r="H55" s="77"/>
    </row>
    <row r="56" spans="1:8" ht="15.75" thickBot="1" x14ac:dyDescent="0.3">
      <c r="A56" s="53"/>
      <c r="B56" s="54"/>
      <c r="C56" s="55"/>
      <c r="D56" s="56" t="s">
        <v>88</v>
      </c>
      <c r="E56" s="42"/>
      <c r="F56" s="42"/>
      <c r="G56" s="42"/>
      <c r="H56" s="78"/>
    </row>
    <row r="57" spans="1:8" ht="15.75" thickBot="1" x14ac:dyDescent="0.3">
      <c r="A57" s="45"/>
      <c r="B57" s="45"/>
      <c r="C57" s="45"/>
      <c r="D57" s="45"/>
      <c r="E57" s="45"/>
      <c r="F57" s="45"/>
      <c r="G57" s="93" t="s">
        <v>96</v>
      </c>
      <c r="H57" s="94">
        <f>SUM(H53:H56)</f>
        <v>0</v>
      </c>
    </row>
    <row r="58" spans="1:8" x14ac:dyDescent="0.25">
      <c r="A58" s="79" t="s">
        <v>97</v>
      </c>
      <c r="B58" s="80"/>
      <c r="C58" s="80"/>
      <c r="D58" s="81"/>
      <c r="E58" s="82"/>
      <c r="F58" s="82"/>
      <c r="G58" s="83" t="s">
        <v>98</v>
      </c>
      <c r="H58" s="84">
        <f>+H29+H43+H50+H57</f>
        <v>42.61</v>
      </c>
    </row>
    <row r="59" spans="1:8" x14ac:dyDescent="0.25">
      <c r="A59" s="85" t="s">
        <v>99</v>
      </c>
      <c r="B59" s="86"/>
      <c r="C59" s="86"/>
      <c r="D59" s="87">
        <v>0.26229999999999998</v>
      </c>
      <c r="E59" s="88"/>
      <c r="F59" s="88"/>
      <c r="G59" s="89" t="s">
        <v>98</v>
      </c>
      <c r="H59" s="90">
        <f>ROUND(H58*D59,2)</f>
        <v>11.18</v>
      </c>
    </row>
    <row r="60" spans="1:8" x14ac:dyDescent="0.25">
      <c r="A60" s="85" t="s">
        <v>100</v>
      </c>
      <c r="B60" s="86"/>
      <c r="C60" s="86"/>
      <c r="D60" s="91"/>
      <c r="E60" s="88"/>
      <c r="F60" s="88"/>
      <c r="G60" s="89" t="s">
        <v>98</v>
      </c>
      <c r="H60" s="92">
        <f>+H58+H59</f>
        <v>53.79</v>
      </c>
    </row>
    <row r="61" spans="1:8" ht="15.75" thickBot="1" x14ac:dyDescent="0.3">
      <c r="A61" s="453" t="s">
        <v>101</v>
      </c>
      <c r="B61" s="454"/>
      <c r="C61" s="454"/>
      <c r="D61" s="454"/>
      <c r="E61" s="454"/>
      <c r="F61" s="454"/>
      <c r="G61" s="454"/>
      <c r="H61" s="455"/>
    </row>
    <row r="62" spans="1:8" x14ac:dyDescent="0.25">
      <c r="A62" s="486" t="s">
        <v>111</v>
      </c>
      <c r="B62" s="487"/>
      <c r="C62" s="487"/>
      <c r="D62" s="487"/>
      <c r="E62" s="487"/>
      <c r="F62" s="487"/>
      <c r="G62" s="487"/>
      <c r="H62" s="488"/>
    </row>
  </sheetData>
  <mergeCells count="54">
    <mergeCell ref="A14:F14"/>
    <mergeCell ref="G14:H14"/>
    <mergeCell ref="A9:H9"/>
    <mergeCell ref="A11:F12"/>
    <mergeCell ref="G10:H10"/>
    <mergeCell ref="A13:F13"/>
    <mergeCell ref="G13:H13"/>
    <mergeCell ref="G11:H11"/>
    <mergeCell ref="A15:H15"/>
    <mergeCell ref="B16:G16"/>
    <mergeCell ref="A17:A18"/>
    <mergeCell ref="B17:B18"/>
    <mergeCell ref="C17:C18"/>
    <mergeCell ref="D17:E17"/>
    <mergeCell ref="F17:G17"/>
    <mergeCell ref="H17:H18"/>
    <mergeCell ref="A19:A20"/>
    <mergeCell ref="A21:A22"/>
    <mergeCell ref="A23:A24"/>
    <mergeCell ref="A25:A27"/>
    <mergeCell ref="A30:C31"/>
    <mergeCell ref="A39:C39"/>
    <mergeCell ref="E30:E31"/>
    <mergeCell ref="F30:F31"/>
    <mergeCell ref="G30:G31"/>
    <mergeCell ref="H30:H31"/>
    <mergeCell ref="A32:C32"/>
    <mergeCell ref="A33:C33"/>
    <mergeCell ref="D30:D31"/>
    <mergeCell ref="A34:C34"/>
    <mergeCell ref="A35:C35"/>
    <mergeCell ref="A36:C36"/>
    <mergeCell ref="A37:C37"/>
    <mergeCell ref="A38:C38"/>
    <mergeCell ref="H44:H45"/>
    <mergeCell ref="A46:C46"/>
    <mergeCell ref="A49:C49"/>
    <mergeCell ref="A51:C52"/>
    <mergeCell ref="D51:D52"/>
    <mergeCell ref="E51:E52"/>
    <mergeCell ref="F51:F52"/>
    <mergeCell ref="G51:G52"/>
    <mergeCell ref="H51:H52"/>
    <mergeCell ref="G44:G45"/>
    <mergeCell ref="A40:C40"/>
    <mergeCell ref="A44:C45"/>
    <mergeCell ref="D44:D45"/>
    <mergeCell ref="E44:E45"/>
    <mergeCell ref="F44:F45"/>
    <mergeCell ref="A54:C54"/>
    <mergeCell ref="A61:H61"/>
    <mergeCell ref="A62:H62"/>
    <mergeCell ref="A47:C47"/>
    <mergeCell ref="A48:C48"/>
  </mergeCells>
  <printOptions horizontalCentered="1"/>
  <pageMargins left="0" right="0" top="0" bottom="0" header="0.31496062992125984" footer="0.31496062992125984"/>
  <pageSetup paperSize="9" scale="86"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9:K51"/>
  <sheetViews>
    <sheetView showGridLines="0" topLeftCell="A4" workbookViewId="0">
      <selection activeCell="A20" sqref="A20:I22"/>
    </sheetView>
  </sheetViews>
  <sheetFormatPr defaultColWidth="8.85546875" defaultRowHeight="15" x14ac:dyDescent="0.25"/>
  <cols>
    <col min="1" max="1" width="25.7109375" customWidth="1"/>
    <col min="2" max="2" width="8.85546875" customWidth="1"/>
    <col min="3" max="3" width="11.7109375" bestFit="1" customWidth="1"/>
    <col min="4" max="4" width="9.7109375" bestFit="1" customWidth="1"/>
    <col min="5" max="5" width="8.85546875" customWidth="1"/>
    <col min="6" max="6" width="13.28515625" customWidth="1"/>
    <col min="7" max="7" width="11.140625" customWidth="1"/>
    <col min="8" max="8" width="12.28515625" customWidth="1"/>
  </cols>
  <sheetData>
    <row r="9" spans="1:11" x14ac:dyDescent="0.25">
      <c r="A9" s="428" t="s">
        <v>51</v>
      </c>
      <c r="B9" s="428"/>
      <c r="C9" s="428"/>
      <c r="D9" s="428"/>
      <c r="E9" s="428"/>
      <c r="F9" s="428"/>
      <c r="G9" s="428"/>
      <c r="H9" s="428"/>
    </row>
    <row r="10" spans="1:11" x14ac:dyDescent="0.25">
      <c r="A10" s="26" t="s">
        <v>29</v>
      </c>
      <c r="B10" s="27"/>
      <c r="C10" s="27"/>
      <c r="D10" s="27"/>
      <c r="E10" s="27"/>
      <c r="F10" s="28"/>
      <c r="G10" s="469" t="s">
        <v>52</v>
      </c>
      <c r="H10" s="470"/>
    </row>
    <row r="11" spans="1:11" x14ac:dyDescent="0.25">
      <c r="A11" s="494" t="e">
        <f>PLANILHA!#REF!</f>
        <v>#REF!</v>
      </c>
      <c r="B11" s="495"/>
      <c r="C11" s="495"/>
      <c r="D11" s="495"/>
      <c r="E11" s="495"/>
      <c r="F11" s="496"/>
      <c r="G11" s="465">
        <f>CAPA!C8</f>
        <v>41671</v>
      </c>
      <c r="H11" s="466"/>
    </row>
    <row r="12" spans="1:11" x14ac:dyDescent="0.25">
      <c r="A12" s="494"/>
      <c r="B12" s="495"/>
      <c r="C12" s="495"/>
      <c r="D12" s="495"/>
      <c r="E12" s="495"/>
      <c r="F12" s="496"/>
      <c r="G12" s="169"/>
      <c r="H12" s="170"/>
    </row>
    <row r="13" spans="1:11" x14ac:dyDescent="0.25">
      <c r="A13" s="467" t="s">
        <v>53</v>
      </c>
      <c r="B13" s="467"/>
      <c r="C13" s="467"/>
      <c r="D13" s="467"/>
      <c r="E13" s="467"/>
      <c r="F13" s="467"/>
      <c r="G13" s="468"/>
      <c r="H13" s="468"/>
    </row>
    <row r="14" spans="1:11" x14ac:dyDescent="0.25">
      <c r="A14" s="467" t="s">
        <v>54</v>
      </c>
      <c r="B14" s="467"/>
      <c r="C14" s="467"/>
      <c r="D14" s="467"/>
      <c r="E14" s="467"/>
      <c r="F14" s="467"/>
      <c r="G14" s="468" t="s">
        <v>55</v>
      </c>
      <c r="H14" s="468"/>
    </row>
    <row r="15" spans="1:11" x14ac:dyDescent="0.25">
      <c r="A15" s="478" t="s">
        <v>56</v>
      </c>
      <c r="B15" s="479"/>
      <c r="C15" s="479"/>
      <c r="D15" s="479"/>
      <c r="E15" s="479"/>
      <c r="F15" s="479"/>
      <c r="G15" s="479"/>
      <c r="H15" s="480"/>
    </row>
    <row r="16" spans="1:11" ht="45" customHeight="1" thickBot="1" x14ac:dyDescent="0.3">
      <c r="A16" s="29" t="s">
        <v>186</v>
      </c>
      <c r="B16" s="481" t="e">
        <f>PLANILHA!#REF!</f>
        <v>#REF!</v>
      </c>
      <c r="C16" s="482"/>
      <c r="D16" s="482"/>
      <c r="E16" s="482"/>
      <c r="F16" s="482"/>
      <c r="G16" s="483"/>
      <c r="H16" s="135" t="s">
        <v>151</v>
      </c>
      <c r="K16" s="134"/>
    </row>
    <row r="17" spans="1:8" x14ac:dyDescent="0.25">
      <c r="A17" s="484" t="s">
        <v>60</v>
      </c>
      <c r="B17" s="427" t="s">
        <v>61</v>
      </c>
      <c r="C17" s="427" t="s">
        <v>62</v>
      </c>
      <c r="D17" s="427" t="s">
        <v>63</v>
      </c>
      <c r="E17" s="427"/>
      <c r="F17" s="427" t="s">
        <v>64</v>
      </c>
      <c r="G17" s="427"/>
      <c r="H17" s="429" t="s">
        <v>65</v>
      </c>
    </row>
    <row r="18" spans="1:8" x14ac:dyDescent="0.25">
      <c r="A18" s="485"/>
      <c r="B18" s="428"/>
      <c r="C18" s="428"/>
      <c r="D18" s="249" t="s">
        <v>66</v>
      </c>
      <c r="E18" s="249" t="s">
        <v>67</v>
      </c>
      <c r="F18" s="249" t="s">
        <v>66</v>
      </c>
      <c r="G18" s="249" t="s">
        <v>67</v>
      </c>
      <c r="H18" s="430"/>
    </row>
    <row r="19" spans="1:8" ht="58.5" customHeight="1" x14ac:dyDescent="0.25">
      <c r="A19" s="30" t="s">
        <v>187</v>
      </c>
      <c r="B19" s="31" t="s">
        <v>119</v>
      </c>
      <c r="C19" s="31">
        <v>0.01</v>
      </c>
      <c r="D19" s="32">
        <v>37.81</v>
      </c>
      <c r="E19" s="32"/>
      <c r="F19" s="32"/>
      <c r="G19" s="32"/>
      <c r="H19" s="33">
        <f>C19*D19</f>
        <v>0.37810000000000005</v>
      </c>
    </row>
    <row r="20" spans="1:8" ht="75" customHeight="1" x14ac:dyDescent="0.25">
      <c r="A20" s="34" t="s">
        <v>188</v>
      </c>
      <c r="B20" s="35" t="s">
        <v>119</v>
      </c>
      <c r="C20" s="35">
        <v>5.0000000000000001E-4</v>
      </c>
      <c r="D20" s="36">
        <v>83.16</v>
      </c>
      <c r="E20" s="36"/>
      <c r="F20" s="36"/>
      <c r="G20" s="36"/>
      <c r="H20" s="37">
        <f>C20*D20</f>
        <v>4.1579999999999999E-2</v>
      </c>
    </row>
    <row r="21" spans="1:8" x14ac:dyDescent="0.25">
      <c r="A21" s="38"/>
      <c r="B21" s="39"/>
      <c r="C21" s="35"/>
      <c r="D21" s="36"/>
      <c r="E21" s="36"/>
      <c r="F21" s="36"/>
      <c r="G21" s="36"/>
      <c r="H21" s="40"/>
    </row>
    <row r="22" spans="1:8" ht="12.75" customHeight="1" thickBot="1" x14ac:dyDescent="0.3">
      <c r="A22" s="41"/>
      <c r="B22" s="42"/>
      <c r="C22" s="42"/>
      <c r="D22" s="43"/>
      <c r="E22" s="43"/>
      <c r="F22" s="43"/>
      <c r="G22" s="43"/>
      <c r="H22" s="44"/>
    </row>
    <row r="23" spans="1:8" ht="13.5" customHeight="1" thickBot="1" x14ac:dyDescent="0.3">
      <c r="A23" s="41"/>
      <c r="B23" s="45"/>
      <c r="C23" s="45"/>
      <c r="D23" s="45"/>
      <c r="E23" s="45"/>
      <c r="F23" s="45"/>
      <c r="G23" s="46" t="s">
        <v>71</v>
      </c>
      <c r="H23" s="47">
        <f>SUM(H19:H22)</f>
        <v>0.41968000000000005</v>
      </c>
    </row>
    <row r="24" spans="1:8" ht="12.75" customHeight="1" x14ac:dyDescent="0.25">
      <c r="A24" s="431" t="s">
        <v>72</v>
      </c>
      <c r="B24" s="432"/>
      <c r="C24" s="433"/>
      <c r="D24" s="443"/>
      <c r="E24" s="443" t="s">
        <v>74</v>
      </c>
      <c r="F24" s="445" t="s">
        <v>75</v>
      </c>
      <c r="G24" s="445" t="s">
        <v>76</v>
      </c>
      <c r="H24" s="429" t="s">
        <v>65</v>
      </c>
    </row>
    <row r="25" spans="1:8" x14ac:dyDescent="0.25">
      <c r="A25" s="434"/>
      <c r="B25" s="435"/>
      <c r="C25" s="436"/>
      <c r="D25" s="444"/>
      <c r="E25" s="444" t="s">
        <v>66</v>
      </c>
      <c r="F25" s="446" t="s">
        <v>67</v>
      </c>
      <c r="G25" s="446"/>
      <c r="H25" s="430"/>
    </row>
    <row r="26" spans="1:8" x14ac:dyDescent="0.25">
      <c r="A26" s="440"/>
      <c r="B26" s="441"/>
      <c r="C26" s="442"/>
      <c r="D26" s="51"/>
      <c r="E26" s="31"/>
      <c r="F26" s="31"/>
      <c r="G26" s="31"/>
      <c r="H26" s="52"/>
    </row>
    <row r="27" spans="1:8" x14ac:dyDescent="0.25">
      <c r="A27" s="437" t="s">
        <v>189</v>
      </c>
      <c r="B27" s="438"/>
      <c r="C27" s="439"/>
      <c r="D27" s="35">
        <v>4083</v>
      </c>
      <c r="E27" s="35" t="s">
        <v>119</v>
      </c>
      <c r="F27" s="35">
        <v>0.05</v>
      </c>
      <c r="G27" s="35">
        <v>12.38</v>
      </c>
      <c r="H27" s="40">
        <f>F27*G27</f>
        <v>0.61900000000000011</v>
      </c>
    </row>
    <row r="28" spans="1:8" x14ac:dyDescent="0.25">
      <c r="A28" s="437" t="s">
        <v>167</v>
      </c>
      <c r="B28" s="438"/>
      <c r="C28" s="439"/>
      <c r="D28" s="35">
        <v>6127</v>
      </c>
      <c r="E28" s="35" t="s">
        <v>119</v>
      </c>
      <c r="F28" s="35">
        <v>0.25</v>
      </c>
      <c r="G28" s="35">
        <v>4.01</v>
      </c>
      <c r="H28" s="40">
        <f>F28*G28</f>
        <v>1.0024999999999999</v>
      </c>
    </row>
    <row r="29" spans="1:8" x14ac:dyDescent="0.25">
      <c r="A29" s="437" t="s">
        <v>190</v>
      </c>
      <c r="B29" s="438"/>
      <c r="C29" s="439"/>
      <c r="D29" s="35">
        <v>4750</v>
      </c>
      <c r="E29" s="35" t="s">
        <v>119</v>
      </c>
      <c r="F29" s="35">
        <v>0.05</v>
      </c>
      <c r="G29" s="35">
        <v>5.51</v>
      </c>
      <c r="H29" s="40">
        <f>F29*G29</f>
        <v>0.27550000000000002</v>
      </c>
    </row>
    <row r="30" spans="1:8" x14ac:dyDescent="0.25">
      <c r="A30" s="450"/>
      <c r="B30" s="451"/>
      <c r="C30" s="452"/>
      <c r="D30" s="39"/>
      <c r="E30" s="35"/>
      <c r="F30" s="35"/>
      <c r="G30" s="35"/>
      <c r="H30" s="139"/>
    </row>
    <row r="31" spans="1:8" ht="15.75" thickBot="1" x14ac:dyDescent="0.3">
      <c r="A31" s="471"/>
      <c r="B31" s="472"/>
      <c r="C31" s="473"/>
      <c r="D31" s="56"/>
      <c r="E31" s="42"/>
      <c r="F31" s="42"/>
      <c r="G31" s="42"/>
      <c r="H31" s="57"/>
    </row>
    <row r="32" spans="1:8" x14ac:dyDescent="0.25">
      <c r="A32" s="58"/>
      <c r="B32" s="49"/>
      <c r="C32" s="49"/>
      <c r="D32" s="59"/>
      <c r="E32" s="60"/>
      <c r="F32" s="60"/>
      <c r="G32" s="61" t="s">
        <v>82</v>
      </c>
      <c r="H32" s="62">
        <f>SUM(H26:H31)</f>
        <v>1.8970000000000002</v>
      </c>
    </row>
    <row r="33" spans="1:8" ht="15.75" thickBot="1" x14ac:dyDescent="0.3">
      <c r="A33" s="63" t="s">
        <v>83</v>
      </c>
      <c r="B33" s="64"/>
      <c r="C33" s="64"/>
      <c r="D33" s="65">
        <f>Enc_Sociais!C43</f>
        <v>1.1066036000000001</v>
      </c>
      <c r="E33" s="66"/>
      <c r="F33" s="66"/>
      <c r="G33" s="66"/>
      <c r="H33" s="140">
        <f>ROUND(H32*D33,2)</f>
        <v>2.1</v>
      </c>
    </row>
    <row r="34" spans="1:8" ht="15.75" thickBot="1" x14ac:dyDescent="0.3">
      <c r="A34" s="67"/>
      <c r="B34" s="45"/>
      <c r="C34" s="45"/>
      <c r="D34" s="68"/>
      <c r="E34" s="61" t="s">
        <v>84</v>
      </c>
      <c r="F34" s="45"/>
      <c r="G34" s="61"/>
      <c r="H34" s="71">
        <f>+H32+H33</f>
        <v>3.9970000000000003</v>
      </c>
    </row>
    <row r="35" spans="1:8" x14ac:dyDescent="0.25">
      <c r="A35" s="431" t="s">
        <v>85</v>
      </c>
      <c r="B35" s="432"/>
      <c r="C35" s="433"/>
      <c r="D35" s="443"/>
      <c r="E35" s="443" t="s">
        <v>74</v>
      </c>
      <c r="F35" s="445" t="s">
        <v>75</v>
      </c>
      <c r="G35" s="445" t="s">
        <v>86</v>
      </c>
      <c r="H35" s="429" t="s">
        <v>87</v>
      </c>
    </row>
    <row r="36" spans="1:8" x14ac:dyDescent="0.25">
      <c r="A36" s="434"/>
      <c r="B36" s="435"/>
      <c r="C36" s="436"/>
      <c r="D36" s="444"/>
      <c r="E36" s="444" t="s">
        <v>66</v>
      </c>
      <c r="F36" s="446" t="s">
        <v>67</v>
      </c>
      <c r="G36" s="446"/>
      <c r="H36" s="430"/>
    </row>
    <row r="37" spans="1:8" x14ac:dyDescent="0.25">
      <c r="A37" s="48"/>
      <c r="B37" s="49"/>
      <c r="C37" s="50"/>
      <c r="D37" s="51"/>
      <c r="E37" s="31"/>
      <c r="F37" s="32"/>
      <c r="G37" s="32"/>
      <c r="H37" s="69"/>
    </row>
    <row r="38" spans="1:8" ht="15.75" thickBot="1" x14ac:dyDescent="0.3">
      <c r="A38" s="471"/>
      <c r="B38" s="472"/>
      <c r="C38" s="473"/>
      <c r="D38" s="56" t="s">
        <v>88</v>
      </c>
      <c r="E38" s="42"/>
      <c r="F38" s="43"/>
      <c r="G38" s="43"/>
      <c r="H38" s="44"/>
    </row>
    <row r="39" spans="1:8" ht="15.75" thickBot="1" x14ac:dyDescent="0.3">
      <c r="A39" s="70"/>
      <c r="B39" s="45"/>
      <c r="C39" s="45"/>
      <c r="D39" s="45"/>
      <c r="E39" s="45"/>
      <c r="F39" s="45"/>
      <c r="G39" s="61" t="s">
        <v>89</v>
      </c>
      <c r="H39" s="71">
        <f>SUM(H37:H38)</f>
        <v>0</v>
      </c>
    </row>
    <row r="40" spans="1:8" x14ac:dyDescent="0.25">
      <c r="A40" s="431" t="s">
        <v>90</v>
      </c>
      <c r="B40" s="432"/>
      <c r="C40" s="433"/>
      <c r="D40" s="443" t="s">
        <v>91</v>
      </c>
      <c r="E40" s="443" t="s">
        <v>92</v>
      </c>
      <c r="F40" s="443" t="s">
        <v>34</v>
      </c>
      <c r="G40" s="445" t="s">
        <v>86</v>
      </c>
      <c r="H40" s="429" t="s">
        <v>87</v>
      </c>
    </row>
    <row r="41" spans="1:8" x14ac:dyDescent="0.25">
      <c r="A41" s="434"/>
      <c r="B41" s="435"/>
      <c r="C41" s="436"/>
      <c r="D41" s="444"/>
      <c r="E41" s="444" t="s">
        <v>66</v>
      </c>
      <c r="F41" s="444" t="s">
        <v>67</v>
      </c>
      <c r="G41" s="446"/>
      <c r="H41" s="430"/>
    </row>
    <row r="42" spans="1:8" x14ac:dyDescent="0.25">
      <c r="A42" s="48"/>
      <c r="B42" s="49"/>
      <c r="C42" s="50"/>
      <c r="D42" s="51"/>
      <c r="E42" s="31"/>
      <c r="F42" s="31"/>
      <c r="G42" s="31"/>
      <c r="H42" s="72"/>
    </row>
    <row r="43" spans="1:8" x14ac:dyDescent="0.25">
      <c r="A43" s="450"/>
      <c r="B43" s="451"/>
      <c r="C43" s="452"/>
      <c r="D43" s="73"/>
      <c r="E43" s="73"/>
      <c r="F43" s="73"/>
      <c r="G43" s="74"/>
      <c r="H43" s="75"/>
    </row>
    <row r="44" spans="1:8" x14ac:dyDescent="0.25">
      <c r="A44" s="76"/>
      <c r="B44" s="49"/>
      <c r="C44" s="50"/>
      <c r="D44" s="39"/>
      <c r="E44" s="35"/>
      <c r="F44" s="35"/>
      <c r="G44" s="35"/>
      <c r="H44" s="77"/>
    </row>
    <row r="45" spans="1:8" ht="15.75" thickBot="1" x14ac:dyDescent="0.3">
      <c r="A45" s="53"/>
      <c r="B45" s="54"/>
      <c r="C45" s="55"/>
      <c r="D45" s="56" t="s">
        <v>88</v>
      </c>
      <c r="E45" s="42"/>
      <c r="F45" s="42"/>
      <c r="G45" s="42"/>
      <c r="H45" s="78"/>
    </row>
    <row r="46" spans="1:8" ht="15.75" thickBot="1" x14ac:dyDescent="0.3">
      <c r="A46" s="45"/>
      <c r="B46" s="45"/>
      <c r="C46" s="45"/>
      <c r="D46" s="45"/>
      <c r="E46" s="45"/>
      <c r="F46" s="45"/>
      <c r="G46" s="93" t="s">
        <v>96</v>
      </c>
      <c r="H46" s="94">
        <f>SUM(H42:H45)</f>
        <v>0</v>
      </c>
    </row>
    <row r="47" spans="1:8" x14ac:dyDescent="0.25">
      <c r="A47" s="79" t="s">
        <v>97</v>
      </c>
      <c r="B47" s="80"/>
      <c r="C47" s="80"/>
      <c r="D47" s="81"/>
      <c r="E47" s="82"/>
      <c r="F47" s="82"/>
      <c r="G47" s="83" t="s">
        <v>98</v>
      </c>
      <c r="H47" s="84">
        <f>+H23+H34+H39+H46</f>
        <v>4.4166800000000004</v>
      </c>
    </row>
    <row r="48" spans="1:8" x14ac:dyDescent="0.25">
      <c r="A48" s="85" t="s">
        <v>99</v>
      </c>
      <c r="B48" s="86"/>
      <c r="C48" s="86"/>
      <c r="D48" s="87">
        <v>0.26229999999999998</v>
      </c>
      <c r="E48" s="88"/>
      <c r="F48" s="88"/>
      <c r="G48" s="89" t="s">
        <v>98</v>
      </c>
      <c r="H48" s="90">
        <f>ROUND(H47*D48,2)</f>
        <v>1.1599999999999999</v>
      </c>
    </row>
    <row r="49" spans="1:8" x14ac:dyDescent="0.25">
      <c r="A49" s="85" t="s">
        <v>100</v>
      </c>
      <c r="B49" s="86"/>
      <c r="C49" s="86"/>
      <c r="D49" s="91"/>
      <c r="E49" s="88"/>
      <c r="F49" s="88"/>
      <c r="G49" s="89" t="s">
        <v>98</v>
      </c>
      <c r="H49" s="92">
        <f>+H47+H48</f>
        <v>5.5766800000000005</v>
      </c>
    </row>
    <row r="50" spans="1:8" ht="15.75" thickBot="1" x14ac:dyDescent="0.3">
      <c r="A50" s="453" t="s">
        <v>101</v>
      </c>
      <c r="B50" s="454"/>
      <c r="C50" s="454"/>
      <c r="D50" s="454"/>
      <c r="E50" s="454"/>
      <c r="F50" s="454"/>
      <c r="G50" s="454"/>
      <c r="H50" s="455"/>
    </row>
    <row r="51" spans="1:8" x14ac:dyDescent="0.25">
      <c r="A51" s="486" t="s">
        <v>111</v>
      </c>
      <c r="B51" s="487"/>
      <c r="C51" s="487"/>
      <c r="D51" s="487"/>
      <c r="E51" s="487"/>
      <c r="F51" s="487"/>
      <c r="G51" s="487"/>
      <c r="H51" s="488"/>
    </row>
  </sheetData>
  <mergeCells count="44">
    <mergeCell ref="A43:C43"/>
    <mergeCell ref="A50:H50"/>
    <mergeCell ref="A51:H51"/>
    <mergeCell ref="F35:F36"/>
    <mergeCell ref="G35:G36"/>
    <mergeCell ref="H35:H36"/>
    <mergeCell ref="A38:C38"/>
    <mergeCell ref="A40:C41"/>
    <mergeCell ref="D40:D41"/>
    <mergeCell ref="E40:E41"/>
    <mergeCell ref="F40:F41"/>
    <mergeCell ref="G40:G41"/>
    <mergeCell ref="H40:H41"/>
    <mergeCell ref="A31:C31"/>
    <mergeCell ref="A35:C36"/>
    <mergeCell ref="D35:D36"/>
    <mergeCell ref="E35:E36"/>
    <mergeCell ref="A26:C26"/>
    <mergeCell ref="A27:C27"/>
    <mergeCell ref="A28:C28"/>
    <mergeCell ref="A29:C29"/>
    <mergeCell ref="A30:C30"/>
    <mergeCell ref="H17:H18"/>
    <mergeCell ref="A24:C25"/>
    <mergeCell ref="D24:D25"/>
    <mergeCell ref="E24:E25"/>
    <mergeCell ref="F24:F25"/>
    <mergeCell ref="G24:G25"/>
    <mergeCell ref="H24:H25"/>
    <mergeCell ref="A17:A18"/>
    <mergeCell ref="B17:B18"/>
    <mergeCell ref="C17:C18"/>
    <mergeCell ref="D17:E17"/>
    <mergeCell ref="F17:G17"/>
    <mergeCell ref="A14:F14"/>
    <mergeCell ref="G14:H14"/>
    <mergeCell ref="G10:H10"/>
    <mergeCell ref="A15:H15"/>
    <mergeCell ref="B16:G16"/>
    <mergeCell ref="A9:H9"/>
    <mergeCell ref="A11:F12"/>
    <mergeCell ref="G11:H11"/>
    <mergeCell ref="A13:F13"/>
    <mergeCell ref="G13:H13"/>
  </mergeCells>
  <printOptions horizontalCentered="1"/>
  <pageMargins left="0" right="0" top="0" bottom="0" header="0.31496062992125984" footer="0.31496062992125984"/>
  <pageSetup paperSize="9" scale="94"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F37"/>
  <sheetViews>
    <sheetView showGridLines="0" workbookViewId="0">
      <selection activeCell="A22" sqref="A22:I22"/>
    </sheetView>
  </sheetViews>
  <sheetFormatPr defaultColWidth="9.140625" defaultRowHeight="12.75" x14ac:dyDescent="0.25"/>
  <cols>
    <col min="1" max="1" width="10.7109375" style="95" customWidth="1"/>
    <col min="2" max="2" width="57.28515625" style="97" customWidth="1"/>
    <col min="3" max="3" width="17.42578125" style="98" customWidth="1"/>
    <col min="4" max="4" width="11.28515625" style="95" bestFit="1" customWidth="1"/>
    <col min="5" max="5" width="12.85546875" style="96" bestFit="1" customWidth="1"/>
    <col min="6" max="6" width="11.7109375" style="96" bestFit="1" customWidth="1"/>
    <col min="7" max="256" width="11.42578125" style="95" customWidth="1"/>
    <col min="257" max="16384" width="9.140625" style="95"/>
  </cols>
  <sheetData>
    <row r="1" spans="1:6" x14ac:dyDescent="0.25">
      <c r="A1" s="530" t="s">
        <v>191</v>
      </c>
      <c r="B1" s="530"/>
      <c r="C1" s="530"/>
    </row>
    <row r="2" spans="1:6" ht="30.75" customHeight="1" x14ac:dyDescent="0.25">
      <c r="A2" s="530"/>
      <c r="B2" s="530"/>
      <c r="C2" s="530"/>
    </row>
    <row r="3" spans="1:6" ht="15" x14ac:dyDescent="0.25">
      <c r="A3" s="531" t="s">
        <v>192</v>
      </c>
      <c r="B3" s="531"/>
      <c r="C3" s="531"/>
    </row>
    <row r="4" spans="1:6" ht="13.5" thickBot="1" x14ac:dyDescent="0.3">
      <c r="A4" s="532"/>
      <c r="B4" s="532"/>
      <c r="C4" s="532"/>
    </row>
    <row r="5" spans="1:6" ht="13.5" hidden="1" thickBot="1" x14ac:dyDescent="0.3">
      <c r="A5" s="186"/>
      <c r="F5" s="99"/>
    </row>
    <row r="6" spans="1:6" ht="14.25" thickTop="1" thickBot="1" x14ac:dyDescent="0.3">
      <c r="A6" s="187" t="s">
        <v>193</v>
      </c>
      <c r="B6" s="188" t="s">
        <v>194</v>
      </c>
      <c r="C6" s="189" t="s">
        <v>195</v>
      </c>
    </row>
    <row r="7" spans="1:6" ht="13.5" thickTop="1" x14ac:dyDescent="0.25">
      <c r="A7" s="190"/>
      <c r="B7" s="191"/>
      <c r="C7" s="192"/>
      <c r="E7" s="100"/>
    </row>
    <row r="8" spans="1:6" x14ac:dyDescent="0.25">
      <c r="A8" s="193"/>
      <c r="B8" s="194"/>
      <c r="C8" s="195"/>
      <c r="D8" s="101"/>
      <c r="E8" s="100"/>
    </row>
    <row r="9" spans="1:6" x14ac:dyDescent="0.25">
      <c r="A9" s="196"/>
      <c r="B9" s="197"/>
      <c r="C9" s="198"/>
      <c r="D9" s="101"/>
    </row>
    <row r="10" spans="1:6" x14ac:dyDescent="0.25">
      <c r="A10" s="196" t="s">
        <v>196</v>
      </c>
      <c r="B10" s="197" t="s">
        <v>197</v>
      </c>
      <c r="C10" s="199">
        <f>SUM(C12:C14)</f>
        <v>6.0700000000000004E-2</v>
      </c>
    </row>
    <row r="11" spans="1:6" x14ac:dyDescent="0.25">
      <c r="A11" s="200"/>
      <c r="B11" s="201"/>
      <c r="C11" s="198"/>
    </row>
    <row r="12" spans="1:6" x14ac:dyDescent="0.25">
      <c r="A12" s="200">
        <v>1</v>
      </c>
      <c r="B12" s="202" t="s">
        <v>198</v>
      </c>
      <c r="C12" s="198">
        <v>5.5E-2</v>
      </c>
    </row>
    <row r="13" spans="1:6" x14ac:dyDescent="0.25">
      <c r="A13" s="200">
        <v>2</v>
      </c>
      <c r="B13" s="201" t="s">
        <v>199</v>
      </c>
      <c r="C13" s="198">
        <v>5.7000000000000002E-3</v>
      </c>
    </row>
    <row r="14" spans="1:6" x14ac:dyDescent="0.25">
      <c r="A14" s="200"/>
      <c r="B14" s="202"/>
      <c r="C14" s="198"/>
    </row>
    <row r="15" spans="1:6" x14ac:dyDescent="0.25">
      <c r="A15" s="200"/>
      <c r="B15" s="202"/>
      <c r="C15" s="198"/>
    </row>
    <row r="16" spans="1:6" x14ac:dyDescent="0.25">
      <c r="A16" s="200"/>
      <c r="B16" s="202"/>
      <c r="C16" s="198"/>
    </row>
    <row r="17" spans="1:6" x14ac:dyDescent="0.25">
      <c r="A17" s="196"/>
      <c r="B17" s="197"/>
      <c r="C17" s="199"/>
    </row>
    <row r="18" spans="1:6" x14ac:dyDescent="0.25">
      <c r="A18" s="196"/>
      <c r="B18" s="197"/>
      <c r="C18" s="199"/>
    </row>
    <row r="19" spans="1:6" x14ac:dyDescent="0.25">
      <c r="A19" s="196" t="s">
        <v>200</v>
      </c>
      <c r="B19" s="197" t="s">
        <v>201</v>
      </c>
      <c r="C19" s="199">
        <f>SUM(C21:C24)</f>
        <v>9.9000000000000005E-2</v>
      </c>
    </row>
    <row r="20" spans="1:6" x14ac:dyDescent="0.25">
      <c r="A20" s="200"/>
      <c r="B20" s="202"/>
      <c r="C20" s="198"/>
    </row>
    <row r="21" spans="1:6" x14ac:dyDescent="0.25">
      <c r="A21" s="200">
        <v>3</v>
      </c>
      <c r="B21" s="202" t="s">
        <v>202</v>
      </c>
      <c r="C21" s="198">
        <v>6.0000000000000001E-3</v>
      </c>
    </row>
    <row r="22" spans="1:6" s="103" customFormat="1" x14ac:dyDescent="0.25">
      <c r="A22" s="200">
        <v>4</v>
      </c>
      <c r="B22" s="202" t="s">
        <v>203</v>
      </c>
      <c r="C22" s="198">
        <v>2.0999999999999999E-3</v>
      </c>
      <c r="D22" s="95"/>
      <c r="E22" s="102"/>
      <c r="F22" s="102"/>
    </row>
    <row r="23" spans="1:6" x14ac:dyDescent="0.25">
      <c r="A23" s="200">
        <v>5</v>
      </c>
      <c r="B23" s="202" t="s">
        <v>204</v>
      </c>
      <c r="C23" s="198">
        <v>8.5000000000000006E-2</v>
      </c>
    </row>
    <row r="24" spans="1:6" x14ac:dyDescent="0.25">
      <c r="A24" s="200">
        <v>6</v>
      </c>
      <c r="B24" s="202" t="s">
        <v>205</v>
      </c>
      <c r="C24" s="198">
        <v>5.8999999999999999E-3</v>
      </c>
    </row>
    <row r="25" spans="1:6" x14ac:dyDescent="0.25">
      <c r="A25" s="200"/>
      <c r="B25" s="202"/>
      <c r="C25" s="198"/>
    </row>
    <row r="26" spans="1:6" x14ac:dyDescent="0.25">
      <c r="A26" s="196" t="s">
        <v>206</v>
      </c>
      <c r="B26" s="197" t="s">
        <v>207</v>
      </c>
      <c r="C26" s="199">
        <f>SUM(C28:C31)</f>
        <v>7.6499999999999999E-2</v>
      </c>
    </row>
    <row r="27" spans="1:6" x14ac:dyDescent="0.25">
      <c r="A27" s="200"/>
      <c r="B27" s="202"/>
      <c r="C27" s="198"/>
    </row>
    <row r="28" spans="1:6" x14ac:dyDescent="0.25">
      <c r="A28" s="200">
        <v>7</v>
      </c>
      <c r="B28" s="202" t="s">
        <v>208</v>
      </c>
      <c r="C28" s="198">
        <v>6.4999999999999997E-3</v>
      </c>
    </row>
    <row r="29" spans="1:6" x14ac:dyDescent="0.25">
      <c r="A29" s="200">
        <v>8</v>
      </c>
      <c r="B29" s="202" t="s">
        <v>209</v>
      </c>
      <c r="C29" s="198">
        <v>0.03</v>
      </c>
    </row>
    <row r="30" spans="1:6" s="103" customFormat="1" x14ac:dyDescent="0.25">
      <c r="A30" s="200">
        <v>9</v>
      </c>
      <c r="B30" s="202" t="s">
        <v>210</v>
      </c>
      <c r="C30" s="198">
        <v>0.04</v>
      </c>
      <c r="E30" s="102"/>
      <c r="F30" s="102"/>
    </row>
    <row r="31" spans="1:6" x14ac:dyDescent="0.25">
      <c r="A31" s="200"/>
      <c r="B31" s="202"/>
      <c r="C31" s="198"/>
    </row>
    <row r="32" spans="1:6" x14ac:dyDescent="0.25">
      <c r="A32" s="200"/>
      <c r="B32" s="202"/>
      <c r="C32" s="198"/>
    </row>
    <row r="33" spans="1:6" x14ac:dyDescent="0.25">
      <c r="A33" s="200"/>
      <c r="B33" s="202"/>
      <c r="C33" s="198"/>
      <c r="E33" s="95"/>
      <c r="F33" s="95"/>
    </row>
    <row r="34" spans="1:6" ht="13.5" thickBot="1" x14ac:dyDescent="0.3">
      <c r="A34" s="203" t="s">
        <v>211</v>
      </c>
      <c r="B34" s="204" t="s">
        <v>212</v>
      </c>
      <c r="C34" s="104">
        <f>(((1+C10)*(1+C19))/(1-C26))-1</f>
        <v>0.26227319978343266</v>
      </c>
      <c r="E34" s="95"/>
      <c r="F34" s="95"/>
    </row>
    <row r="35" spans="1:6" ht="13.5" thickTop="1" x14ac:dyDescent="0.25">
      <c r="A35" s="95" t="s">
        <v>213</v>
      </c>
      <c r="E35" s="95"/>
      <c r="F35" s="95"/>
    </row>
    <row r="36" spans="1:6" x14ac:dyDescent="0.25">
      <c r="B36" s="98"/>
      <c r="E36" s="95"/>
      <c r="F36" s="95"/>
    </row>
    <row r="37" spans="1:6" x14ac:dyDescent="0.25">
      <c r="E37" s="95"/>
      <c r="F37" s="95"/>
    </row>
  </sheetData>
  <mergeCells count="3">
    <mergeCell ref="A1:C2"/>
    <mergeCell ref="A3:C3"/>
    <mergeCell ref="A4:C4"/>
  </mergeCells>
  <printOptions horizontalCentered="1"/>
  <pageMargins left="0" right="0" top="0" bottom="0" header="0.31496062992125984" footer="0.31496062992125984"/>
  <pageSetup paperSize="9"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C44"/>
  <sheetViews>
    <sheetView showGridLines="0" topLeftCell="A13" workbookViewId="0">
      <selection activeCell="A22" sqref="A22:I22"/>
    </sheetView>
  </sheetViews>
  <sheetFormatPr defaultColWidth="9.140625" defaultRowHeight="12.75" x14ac:dyDescent="0.25"/>
  <cols>
    <col min="1" max="1" width="13.42578125" style="105" customWidth="1"/>
    <col min="2" max="2" width="55.140625" style="95" customWidth="1"/>
    <col min="3" max="3" width="12.7109375" style="95" customWidth="1"/>
    <col min="4" max="256" width="11.42578125" style="95" customWidth="1"/>
    <col min="257" max="16384" width="9.140625" style="95"/>
  </cols>
  <sheetData>
    <row r="1" spans="1:3" ht="15" x14ac:dyDescent="0.25">
      <c r="A1" s="531" t="s">
        <v>214</v>
      </c>
      <c r="B1" s="531"/>
      <c r="C1" s="531"/>
    </row>
    <row r="2" spans="1:3" ht="15" x14ac:dyDescent="0.25">
      <c r="A2" s="535" t="s">
        <v>215</v>
      </c>
      <c r="B2" s="535"/>
      <c r="C2" s="535"/>
    </row>
    <row r="3" spans="1:3" ht="21" customHeight="1" x14ac:dyDescent="0.25">
      <c r="B3" s="254" t="s">
        <v>216</v>
      </c>
    </row>
    <row r="4" spans="1:3" ht="13.5" thickBot="1" x14ac:dyDescent="0.3">
      <c r="A4" s="106"/>
      <c r="B4" s="107" t="s">
        <v>217</v>
      </c>
      <c r="C4" s="108"/>
    </row>
    <row r="5" spans="1:3" ht="14.25" thickTop="1" thickBot="1" x14ac:dyDescent="0.3">
      <c r="A5" s="533" t="s">
        <v>197</v>
      </c>
      <c r="B5" s="534"/>
      <c r="C5" s="187" t="s">
        <v>195</v>
      </c>
    </row>
    <row r="6" spans="1:3" ht="12.95" customHeight="1" thickTop="1" x14ac:dyDescent="0.25">
      <c r="A6" s="109" t="s">
        <v>218</v>
      </c>
      <c r="B6" s="205" t="s">
        <v>219</v>
      </c>
      <c r="C6" s="206">
        <v>0.2</v>
      </c>
    </row>
    <row r="7" spans="1:3" ht="12.95" customHeight="1" x14ac:dyDescent="0.25">
      <c r="A7" s="109" t="s">
        <v>220</v>
      </c>
      <c r="B7" s="200" t="s">
        <v>221</v>
      </c>
      <c r="C7" s="207">
        <v>1.4999999999999999E-2</v>
      </c>
    </row>
    <row r="8" spans="1:3" ht="12.95" customHeight="1" x14ac:dyDescent="0.25">
      <c r="A8" s="109" t="s">
        <v>222</v>
      </c>
      <c r="B8" s="200" t="s">
        <v>223</v>
      </c>
      <c r="C8" s="207">
        <v>0.01</v>
      </c>
    </row>
    <row r="9" spans="1:3" ht="12.95" customHeight="1" x14ac:dyDescent="0.25">
      <c r="A9" s="109" t="s">
        <v>224</v>
      </c>
      <c r="B9" s="200" t="s">
        <v>225</v>
      </c>
      <c r="C9" s="207">
        <v>2E-3</v>
      </c>
    </row>
    <row r="10" spans="1:3" ht="12.95" customHeight="1" x14ac:dyDescent="0.25">
      <c r="A10" s="109" t="s">
        <v>226</v>
      </c>
      <c r="B10" s="200" t="s">
        <v>227</v>
      </c>
      <c r="C10" s="207">
        <v>2.5000000000000001E-2</v>
      </c>
    </row>
    <row r="11" spans="1:3" ht="12.95" customHeight="1" x14ac:dyDescent="0.25">
      <c r="A11" s="109" t="s">
        <v>228</v>
      </c>
      <c r="B11" s="200" t="s">
        <v>229</v>
      </c>
      <c r="C11" s="207">
        <v>0.08</v>
      </c>
    </row>
    <row r="12" spans="1:3" ht="12.95" customHeight="1" x14ac:dyDescent="0.25">
      <c r="A12" s="109" t="s">
        <v>230</v>
      </c>
      <c r="B12" s="200" t="s">
        <v>231</v>
      </c>
      <c r="C12" s="207">
        <v>0.03</v>
      </c>
    </row>
    <row r="13" spans="1:3" ht="12.95" customHeight="1" x14ac:dyDescent="0.25">
      <c r="A13" s="109" t="s">
        <v>232</v>
      </c>
      <c r="B13" s="200" t="s">
        <v>233</v>
      </c>
      <c r="C13" s="207">
        <v>6.0000000000000001E-3</v>
      </c>
    </row>
    <row r="14" spans="1:3" s="103" customFormat="1" ht="12.95" customHeight="1" x14ac:dyDescent="0.25">
      <c r="A14" s="109" t="s">
        <v>234</v>
      </c>
      <c r="B14" s="200" t="s">
        <v>235</v>
      </c>
      <c r="C14" s="207">
        <v>0.01</v>
      </c>
    </row>
    <row r="15" spans="1:3" ht="12.95" customHeight="1" x14ac:dyDescent="0.25">
      <c r="A15" s="110"/>
      <c r="B15" s="196" t="s">
        <v>236</v>
      </c>
      <c r="C15" s="208">
        <f>SUM(C6:C14)</f>
        <v>0.37800000000000011</v>
      </c>
    </row>
    <row r="16" spans="1:3" ht="9.9499999999999993" customHeight="1" thickBot="1" x14ac:dyDescent="0.3">
      <c r="A16" s="111"/>
      <c r="B16" s="209"/>
      <c r="C16" s="210"/>
    </row>
    <row r="17" spans="1:3" ht="14.25" thickTop="1" thickBot="1" x14ac:dyDescent="0.3">
      <c r="A17" s="533" t="s">
        <v>201</v>
      </c>
      <c r="B17" s="534"/>
      <c r="C17" s="211"/>
    </row>
    <row r="18" spans="1:3" ht="13.5" thickTop="1" x14ac:dyDescent="0.25">
      <c r="A18" s="109" t="s">
        <v>237</v>
      </c>
      <c r="B18" s="205" t="s">
        <v>238</v>
      </c>
      <c r="C18" s="206">
        <v>0.1</v>
      </c>
    </row>
    <row r="19" spans="1:3" x14ac:dyDescent="0.25">
      <c r="A19" s="109" t="s">
        <v>239</v>
      </c>
      <c r="B19" s="205" t="s">
        <v>240</v>
      </c>
      <c r="C19" s="206">
        <v>3.3300000000000003E-2</v>
      </c>
    </row>
    <row r="20" spans="1:3" x14ac:dyDescent="0.25">
      <c r="A20" s="109" t="s">
        <v>241</v>
      </c>
      <c r="B20" s="200" t="s">
        <v>242</v>
      </c>
      <c r="C20" s="207">
        <v>1.67E-2</v>
      </c>
    </row>
    <row r="21" spans="1:3" x14ac:dyDescent="0.25">
      <c r="A21" s="109" t="s">
        <v>243</v>
      </c>
      <c r="B21" s="200" t="s">
        <v>244</v>
      </c>
      <c r="C21" s="207">
        <v>2.9999999999999997E-4</v>
      </c>
    </row>
    <row r="22" spans="1:3" x14ac:dyDescent="0.25">
      <c r="A22" s="109" t="s">
        <v>245</v>
      </c>
      <c r="B22" s="200" t="s">
        <v>246</v>
      </c>
      <c r="C22" s="207">
        <v>3.3E-3</v>
      </c>
    </row>
    <row r="23" spans="1:3" x14ac:dyDescent="0.25">
      <c r="A23" s="109" t="s">
        <v>247</v>
      </c>
      <c r="B23" s="200" t="s">
        <v>248</v>
      </c>
      <c r="C23" s="207">
        <v>4.0000000000000001E-3</v>
      </c>
    </row>
    <row r="24" spans="1:3" x14ac:dyDescent="0.25">
      <c r="A24" s="109" t="s">
        <v>249</v>
      </c>
      <c r="B24" s="200" t="s">
        <v>250</v>
      </c>
      <c r="C24" s="207">
        <v>1.8599999999999998E-2</v>
      </c>
    </row>
    <row r="25" spans="1:3" x14ac:dyDescent="0.25">
      <c r="A25" s="109" t="s">
        <v>251</v>
      </c>
      <c r="B25" s="200" t="s">
        <v>252</v>
      </c>
      <c r="C25" s="207">
        <v>0.1</v>
      </c>
    </row>
    <row r="26" spans="1:3" x14ac:dyDescent="0.25">
      <c r="A26" s="109" t="s">
        <v>253</v>
      </c>
      <c r="B26" s="200" t="s">
        <v>254</v>
      </c>
      <c r="C26" s="207">
        <v>0.2</v>
      </c>
    </row>
    <row r="27" spans="1:3" x14ac:dyDescent="0.25">
      <c r="A27" s="110"/>
      <c r="B27" s="196" t="s">
        <v>255</v>
      </c>
      <c r="C27" s="208">
        <f>SUM(C18:C26)</f>
        <v>0.47620000000000001</v>
      </c>
    </row>
    <row r="28" spans="1:3" ht="13.5" thickBot="1" x14ac:dyDescent="0.3">
      <c r="A28" s="111"/>
      <c r="B28" s="209"/>
      <c r="C28" s="210"/>
    </row>
    <row r="29" spans="1:3" ht="14.25" thickTop="1" thickBot="1" x14ac:dyDescent="0.3">
      <c r="A29" s="533" t="s">
        <v>207</v>
      </c>
      <c r="B29" s="534"/>
      <c r="C29" s="211"/>
    </row>
    <row r="30" spans="1:3" ht="13.5" thickTop="1" x14ac:dyDescent="0.25">
      <c r="A30" s="109" t="s">
        <v>256</v>
      </c>
      <c r="B30" s="205" t="s">
        <v>257</v>
      </c>
      <c r="C30" s="206">
        <v>2.0500000000000001E-2</v>
      </c>
    </row>
    <row r="31" spans="1:3" x14ac:dyDescent="0.25">
      <c r="A31" s="110" t="s">
        <v>258</v>
      </c>
      <c r="B31" s="200" t="s">
        <v>259</v>
      </c>
      <c r="C31" s="207">
        <v>1E-3</v>
      </c>
    </row>
    <row r="32" spans="1:3" x14ac:dyDescent="0.25">
      <c r="A32" s="110" t="s">
        <v>260</v>
      </c>
      <c r="B32" s="200" t="s">
        <v>261</v>
      </c>
      <c r="C32" s="207">
        <v>4.3200000000000002E-2</v>
      </c>
    </row>
    <row r="33" spans="1:3" x14ac:dyDescent="0.25">
      <c r="A33" s="110"/>
      <c r="B33" s="196" t="s">
        <v>262</v>
      </c>
      <c r="C33" s="208">
        <f>SUM(C30:C32)</f>
        <v>6.4700000000000008E-2</v>
      </c>
    </row>
    <row r="34" spans="1:3" ht="13.5" thickBot="1" x14ac:dyDescent="0.3">
      <c r="A34" s="111"/>
      <c r="B34" s="212"/>
      <c r="C34" s="213"/>
    </row>
    <row r="35" spans="1:3" ht="14.25" thickTop="1" thickBot="1" x14ac:dyDescent="0.3">
      <c r="A35" s="533" t="s">
        <v>263</v>
      </c>
      <c r="B35" s="534"/>
      <c r="C35" s="211"/>
    </row>
    <row r="36" spans="1:3" ht="13.5" thickTop="1" x14ac:dyDescent="0.25">
      <c r="A36" s="109" t="s">
        <v>264</v>
      </c>
      <c r="B36" s="205" t="s">
        <v>265</v>
      </c>
      <c r="C36" s="206">
        <f>C15*C27</f>
        <v>0.18000360000000007</v>
      </c>
    </row>
    <row r="37" spans="1:3" x14ac:dyDescent="0.25">
      <c r="A37" s="110"/>
      <c r="B37" s="196" t="s">
        <v>266</v>
      </c>
      <c r="C37" s="208">
        <f>SUM(C36)</f>
        <v>0.18000360000000007</v>
      </c>
    </row>
    <row r="38" spans="1:3" ht="13.5" thickBot="1" x14ac:dyDescent="0.3">
      <c r="A38" s="111"/>
      <c r="B38" s="209"/>
      <c r="C38" s="210"/>
    </row>
    <row r="39" spans="1:3" ht="14.25" thickTop="1" thickBot="1" x14ac:dyDescent="0.3">
      <c r="A39" s="533" t="s">
        <v>267</v>
      </c>
      <c r="B39" s="534"/>
      <c r="C39" s="189"/>
    </row>
    <row r="40" spans="1:3" ht="13.5" thickTop="1" x14ac:dyDescent="0.25">
      <c r="A40" s="109" t="s">
        <v>268</v>
      </c>
      <c r="B40" s="205" t="s">
        <v>269</v>
      </c>
      <c r="C40" s="206">
        <v>7.7000000000000002E-3</v>
      </c>
    </row>
    <row r="41" spans="1:3" x14ac:dyDescent="0.25">
      <c r="A41" s="110"/>
      <c r="B41" s="196" t="s">
        <v>270</v>
      </c>
      <c r="C41" s="208">
        <f>SUM(C40)</f>
        <v>7.7000000000000002E-3</v>
      </c>
    </row>
    <row r="42" spans="1:3" x14ac:dyDescent="0.25">
      <c r="A42" s="110"/>
      <c r="B42" s="196"/>
      <c r="C42" s="208"/>
    </row>
    <row r="43" spans="1:3" ht="13.5" thickBot="1" x14ac:dyDescent="0.3">
      <c r="A43" s="112"/>
      <c r="B43" s="203" t="s">
        <v>271</v>
      </c>
      <c r="C43" s="214">
        <f>SUM(C41+C37+C33+C27+C15)</f>
        <v>1.1066036000000001</v>
      </c>
    </row>
    <row r="44" spans="1:3" ht="15" thickTop="1" x14ac:dyDescent="0.25">
      <c r="B44" s="113"/>
    </row>
  </sheetData>
  <mergeCells count="7">
    <mergeCell ref="A39:B39"/>
    <mergeCell ref="A1:C1"/>
    <mergeCell ref="A2:C2"/>
    <mergeCell ref="A5:B5"/>
    <mergeCell ref="A17:B17"/>
    <mergeCell ref="A29:B29"/>
    <mergeCell ref="A35:B35"/>
  </mergeCells>
  <printOptions horizontalCentered="1"/>
  <pageMargins left="0" right="0" top="0" bottom="0" header="0.31496062992125984" footer="0.31496062992125984"/>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H30"/>
  <sheetViews>
    <sheetView showGridLines="0" workbookViewId="0">
      <selection activeCell="A22" sqref="A22:I22"/>
    </sheetView>
  </sheetViews>
  <sheetFormatPr defaultColWidth="8.85546875" defaultRowHeight="15" x14ac:dyDescent="0.25"/>
  <cols>
    <col min="1" max="1" width="8.85546875" customWidth="1"/>
    <col min="2" max="2" width="55.28515625" customWidth="1"/>
    <col min="3" max="3" width="16.42578125" bestFit="1" customWidth="1"/>
    <col min="4" max="4" width="13.7109375" customWidth="1"/>
    <col min="5" max="5" width="13.28515625" customWidth="1"/>
    <col min="6" max="6" width="12.7109375" customWidth="1"/>
    <col min="7" max="7" width="12.42578125" customWidth="1"/>
  </cols>
  <sheetData>
    <row r="1" spans="1:8" ht="15.75" x14ac:dyDescent="0.25">
      <c r="A1" s="125"/>
      <c r="B1" s="126"/>
      <c r="C1" s="549" t="s">
        <v>272</v>
      </c>
      <c r="D1" s="550"/>
      <c r="E1" s="550"/>
      <c r="F1" s="550"/>
      <c r="G1" s="551"/>
    </row>
    <row r="2" spans="1:8" ht="15" customHeight="1" x14ac:dyDescent="0.25">
      <c r="A2" s="127"/>
      <c r="B2" s="215" t="s">
        <v>273</v>
      </c>
      <c r="C2" s="552" t="e">
        <f>PLANILHA!#REF!</f>
        <v>#REF!</v>
      </c>
      <c r="D2" s="553"/>
      <c r="E2" s="553"/>
      <c r="F2" s="553"/>
      <c r="G2" s="554"/>
    </row>
    <row r="3" spans="1:8" x14ac:dyDescent="0.25">
      <c r="A3" s="127"/>
      <c r="C3" s="552"/>
      <c r="D3" s="553"/>
      <c r="E3" s="553"/>
      <c r="F3" s="553"/>
      <c r="G3" s="554"/>
    </row>
    <row r="4" spans="1:8" x14ac:dyDescent="0.25">
      <c r="A4" s="127"/>
      <c r="B4" s="215" t="s">
        <v>274</v>
      </c>
      <c r="C4" s="114" t="s">
        <v>275</v>
      </c>
      <c r="D4" s="115"/>
      <c r="E4" s="115"/>
      <c r="F4" s="115"/>
      <c r="G4" s="116"/>
    </row>
    <row r="5" spans="1:8" x14ac:dyDescent="0.25">
      <c r="A5" s="127"/>
      <c r="B5" s="128"/>
      <c r="C5" s="114" t="s">
        <v>276</v>
      </c>
      <c r="D5" s="115"/>
      <c r="E5" s="117" t="s">
        <v>277</v>
      </c>
      <c r="F5" s="115"/>
      <c r="G5" s="116"/>
    </row>
    <row r="6" spans="1:8" x14ac:dyDescent="0.25">
      <c r="A6" s="127"/>
      <c r="B6" s="215" t="s">
        <v>278</v>
      </c>
      <c r="C6" s="118" t="s">
        <v>279</v>
      </c>
      <c r="D6" s="115"/>
      <c r="E6" s="555" t="s">
        <v>280</v>
      </c>
      <c r="F6" s="556"/>
      <c r="G6" s="557"/>
    </row>
    <row r="7" spans="1:8" ht="15.75" thickBot="1" x14ac:dyDescent="0.3">
      <c r="A7" s="129"/>
      <c r="B7" s="130"/>
      <c r="C7" s="558" t="s">
        <v>281</v>
      </c>
      <c r="D7" s="559"/>
      <c r="E7" s="560" t="s">
        <v>282</v>
      </c>
      <c r="F7" s="559"/>
      <c r="G7" s="119"/>
    </row>
    <row r="8" spans="1:8" ht="15.75" thickTop="1" x14ac:dyDescent="0.25">
      <c r="A8" s="216"/>
      <c r="B8" s="217"/>
      <c r="C8" s="218" t="s">
        <v>283</v>
      </c>
      <c r="D8" s="218" t="s">
        <v>284</v>
      </c>
      <c r="E8" s="218" t="s">
        <v>285</v>
      </c>
      <c r="F8" s="218" t="s">
        <v>286</v>
      </c>
      <c r="G8" s="218" t="s">
        <v>287</v>
      </c>
    </row>
    <row r="9" spans="1:8" ht="15" customHeight="1" x14ac:dyDescent="0.25">
      <c r="A9" s="537" t="s">
        <v>288</v>
      </c>
      <c r="B9" s="539" t="s">
        <v>289</v>
      </c>
      <c r="C9" s="219" t="e">
        <f>PLANILHA!#REF!</f>
        <v>#REF!</v>
      </c>
      <c r="D9" s="220">
        <v>0.5</v>
      </c>
      <c r="E9" s="220"/>
      <c r="F9" s="220"/>
      <c r="G9" s="220">
        <v>0.5</v>
      </c>
      <c r="H9" s="123"/>
    </row>
    <row r="10" spans="1:8" x14ac:dyDescent="0.25">
      <c r="A10" s="538"/>
      <c r="B10" s="540"/>
      <c r="C10" s="221"/>
      <c r="D10" s="222" t="e">
        <f>D9*C9</f>
        <v>#REF!</v>
      </c>
      <c r="E10" s="222"/>
      <c r="F10" s="223"/>
      <c r="G10" s="223" t="e">
        <f>G9*C9</f>
        <v>#REF!</v>
      </c>
    </row>
    <row r="11" spans="1:8" ht="15" customHeight="1" x14ac:dyDescent="0.25">
      <c r="A11" s="537" t="s">
        <v>290</v>
      </c>
      <c r="B11" s="541" t="e">
        <f>PLANILHA!#REF!</f>
        <v>#REF!</v>
      </c>
      <c r="C11" s="219" t="e">
        <f>PLANILHA!#REF!</f>
        <v>#REF!</v>
      </c>
      <c r="D11" s="220">
        <v>0.5</v>
      </c>
      <c r="E11" s="224">
        <v>0.5</v>
      </c>
      <c r="F11" s="224"/>
      <c r="G11" s="220"/>
      <c r="H11" s="123"/>
    </row>
    <row r="12" spans="1:8" x14ac:dyDescent="0.25">
      <c r="A12" s="538"/>
      <c r="B12" s="540"/>
      <c r="C12" s="221"/>
      <c r="D12" s="225" t="e">
        <f>D11*C11</f>
        <v>#REF!</v>
      </c>
      <c r="E12" s="225" t="e">
        <f>E11*C11</f>
        <v>#REF!</v>
      </c>
      <c r="F12" s="225"/>
      <c r="G12" s="225"/>
    </row>
    <row r="13" spans="1:8" x14ac:dyDescent="0.25">
      <c r="A13" s="226" t="s">
        <v>291</v>
      </c>
      <c r="B13" s="539" t="e">
        <f>PLANILHA!#REF!</f>
        <v>#REF!</v>
      </c>
      <c r="C13" s="219" t="e">
        <f>PLANILHA!#REF!</f>
        <v>#REF!</v>
      </c>
      <c r="D13" s="227"/>
      <c r="E13" s="224">
        <v>0.5</v>
      </c>
      <c r="F13" s="224">
        <v>0.5</v>
      </c>
      <c r="G13" s="227"/>
    </row>
    <row r="14" spans="1:8" x14ac:dyDescent="0.25">
      <c r="A14" s="255"/>
      <c r="B14" s="540"/>
      <c r="C14" s="221"/>
      <c r="D14" s="225"/>
      <c r="E14" s="225" t="e">
        <f>E13*C13</f>
        <v>#REF!</v>
      </c>
      <c r="F14" s="225" t="e">
        <f>F13*C13</f>
        <v>#REF!</v>
      </c>
      <c r="G14" s="225"/>
    </row>
    <row r="15" spans="1:8" ht="15" customHeight="1" x14ac:dyDescent="0.25">
      <c r="A15" s="537" t="s">
        <v>292</v>
      </c>
      <c r="B15" s="539" t="e">
        <f>PLANILHA!#REF!</f>
        <v>#REF!</v>
      </c>
      <c r="C15" s="228" t="e">
        <f>PLANILHA!#REF!</f>
        <v>#REF!</v>
      </c>
      <c r="D15" s="224"/>
      <c r="E15" s="224"/>
      <c r="F15" s="224">
        <v>0.5</v>
      </c>
      <c r="G15" s="220">
        <v>0.5</v>
      </c>
      <c r="H15" s="123"/>
    </row>
    <row r="16" spans="1:8" ht="15" customHeight="1" x14ac:dyDescent="0.25">
      <c r="A16" s="538"/>
      <c r="B16" s="542" t="s">
        <v>293</v>
      </c>
      <c r="C16" s="221"/>
      <c r="D16" s="229"/>
      <c r="E16" s="225"/>
      <c r="F16" s="225" t="e">
        <f>F15*C15</f>
        <v>#REF!</v>
      </c>
      <c r="G16" s="225" t="e">
        <f>G15*C15</f>
        <v>#REF!</v>
      </c>
    </row>
    <row r="17" spans="1:8" ht="15" customHeight="1" x14ac:dyDescent="0.25">
      <c r="A17" s="543"/>
      <c r="B17" s="545" t="s">
        <v>294</v>
      </c>
      <c r="C17" s="547" t="e">
        <f>C9+C11+C13+C15</f>
        <v>#REF!</v>
      </c>
      <c r="D17" s="219"/>
      <c r="E17" s="220"/>
      <c r="F17" s="220"/>
      <c r="G17" s="220"/>
      <c r="H17" s="123"/>
    </row>
    <row r="18" spans="1:8" x14ac:dyDescent="0.25">
      <c r="A18" s="544"/>
      <c r="B18" s="546"/>
      <c r="C18" s="548"/>
      <c r="D18" s="221"/>
      <c r="E18" s="230"/>
      <c r="F18" s="230"/>
      <c r="G18" s="229"/>
    </row>
    <row r="19" spans="1:8" x14ac:dyDescent="0.25">
      <c r="A19" s="231"/>
      <c r="B19" s="232"/>
      <c r="C19" s="120"/>
      <c r="D19" s="233"/>
      <c r="E19" s="234"/>
      <c r="F19" s="234"/>
      <c r="G19" s="234"/>
      <c r="H19" s="123"/>
    </row>
    <row r="20" spans="1:8" x14ac:dyDescent="0.25">
      <c r="A20" s="131"/>
      <c r="B20" s="235" t="s">
        <v>295</v>
      </c>
      <c r="C20" s="121"/>
      <c r="D20" s="236" t="e">
        <f>D23/C17</f>
        <v>#REF!</v>
      </c>
      <c r="E20" s="236" t="e">
        <f>E23/C17</f>
        <v>#REF!</v>
      </c>
      <c r="F20" s="236" t="e">
        <f>F23/C17</f>
        <v>#REF!</v>
      </c>
      <c r="G20" s="236" t="e">
        <f>G23/C17</f>
        <v>#REF!</v>
      </c>
    </row>
    <row r="21" spans="1:8" x14ac:dyDescent="0.25">
      <c r="A21" s="132"/>
      <c r="B21" s="235" t="s">
        <v>296</v>
      </c>
      <c r="C21" s="121">
        <f>PLANILHA!F60</f>
        <v>95964.674999999988</v>
      </c>
      <c r="D21" s="237" t="e">
        <f>(D10)*1.2623</f>
        <v>#REF!</v>
      </c>
      <c r="E21" s="237" t="e">
        <f>(E12+E14)*1.2623</f>
        <v>#REF!</v>
      </c>
      <c r="F21" s="237" t="e">
        <f>(F14)*1.2623</f>
        <v>#REF!</v>
      </c>
      <c r="G21" s="237" t="e">
        <f>(G10+G16)*1.2623</f>
        <v>#REF!</v>
      </c>
    </row>
    <row r="22" spans="1:8" x14ac:dyDescent="0.25">
      <c r="A22" s="132"/>
      <c r="B22" s="235" t="s">
        <v>297</v>
      </c>
      <c r="C22" s="121"/>
      <c r="D22" s="236" t="e">
        <f>D20</f>
        <v>#REF!</v>
      </c>
      <c r="E22" s="238" t="e">
        <f>E20+D22</f>
        <v>#REF!</v>
      </c>
      <c r="F22" s="238" t="e">
        <f>D20+E20+F20</f>
        <v>#REF!</v>
      </c>
      <c r="G22" s="238" t="e">
        <f>D20+E20+F20+G20</f>
        <v>#REF!</v>
      </c>
      <c r="H22" s="123"/>
    </row>
    <row r="23" spans="1:8" x14ac:dyDescent="0.25">
      <c r="A23" s="132"/>
      <c r="B23" s="235" t="s">
        <v>298</v>
      </c>
      <c r="C23" s="121"/>
      <c r="D23" s="239" t="e">
        <f>D10+D12</f>
        <v>#REF!</v>
      </c>
      <c r="E23" s="239" t="e">
        <f>E12+E14</f>
        <v>#REF!</v>
      </c>
      <c r="F23" s="239" t="e">
        <f>F14+F16</f>
        <v>#REF!</v>
      </c>
      <c r="G23" s="239" t="e">
        <f>G10+G16</f>
        <v>#REF!</v>
      </c>
    </row>
    <row r="24" spans="1:8" ht="15.75" thickBot="1" x14ac:dyDescent="0.3">
      <c r="A24" s="133"/>
      <c r="B24" s="235" t="s">
        <v>299</v>
      </c>
      <c r="C24" s="122"/>
      <c r="D24" s="240" t="e">
        <f>D21</f>
        <v>#REF!</v>
      </c>
      <c r="E24" s="240" t="e">
        <f>D21+E21</f>
        <v>#REF!</v>
      </c>
      <c r="F24" s="240" t="e">
        <f>D21+E21+F21</f>
        <v>#REF!</v>
      </c>
      <c r="G24" s="240">
        <f>C21</f>
        <v>95964.674999999988</v>
      </c>
      <c r="H24" s="123"/>
    </row>
    <row r="25" spans="1:8" x14ac:dyDescent="0.25">
      <c r="A25" s="536" t="s">
        <v>300</v>
      </c>
      <c r="B25" s="536"/>
      <c r="C25" s="536"/>
      <c r="D25" s="536"/>
      <c r="E25" s="536"/>
      <c r="F25" s="536"/>
      <c r="G25" s="536"/>
    </row>
    <row r="29" spans="1:8" x14ac:dyDescent="0.25">
      <c r="B29" s="124"/>
    </row>
    <row r="30" spans="1:8" x14ac:dyDescent="0.25">
      <c r="B30" s="124"/>
    </row>
  </sheetData>
  <mergeCells count="16">
    <mergeCell ref="C1:G1"/>
    <mergeCell ref="C2:G3"/>
    <mergeCell ref="E6:G6"/>
    <mergeCell ref="C7:D7"/>
    <mergeCell ref="E7:F7"/>
    <mergeCell ref="A25:G25"/>
    <mergeCell ref="A9:A10"/>
    <mergeCell ref="B9:B10"/>
    <mergeCell ref="A11:A12"/>
    <mergeCell ref="B11:B12"/>
    <mergeCell ref="B13:B14"/>
    <mergeCell ref="A15:A16"/>
    <mergeCell ref="B15:B16"/>
    <mergeCell ref="A17:A18"/>
    <mergeCell ref="B17:B18"/>
    <mergeCell ref="C17:C18"/>
  </mergeCells>
  <printOptions horizontalCentered="1"/>
  <pageMargins left="0" right="0" top="0" bottom="0" header="0.31496062992125984" footer="0.31496062992125984"/>
  <pageSetup paperSize="9" orientation="landscape"/>
  <ignoredErrors>
    <ignoredError sqref="E21" formula="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B5E8158DAB5924E94B64804CEB1A1F8" ma:contentTypeVersion="18" ma:contentTypeDescription="Crie um novo documento." ma:contentTypeScope="" ma:versionID="d5a843b2c5ff28490d271985e270890e">
  <xsd:schema xmlns:xsd="http://www.w3.org/2001/XMLSchema" xmlns:xs="http://www.w3.org/2001/XMLSchema" xmlns:p="http://schemas.microsoft.com/office/2006/metadata/properties" xmlns:ns3="4151eebb-8eb0-43c1-b27f-bd3e48c87410" xmlns:ns4="c6150122-2af0-4598-b458-c70f4068c157" targetNamespace="http://schemas.microsoft.com/office/2006/metadata/properties" ma:root="true" ma:fieldsID="5376beb261768f07a7301e8f20a3099f" ns3:_="" ns4:_="">
    <xsd:import namespace="4151eebb-8eb0-43c1-b27f-bd3e48c87410"/>
    <xsd:import namespace="c6150122-2af0-4598-b458-c70f4068c157"/>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LengthInSeconds"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51eebb-8eb0-43c1-b27f-bd3e48c874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150122-2af0-4598-b458-c70f4068c157"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SharingHintHash" ma:index="18"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4151eebb-8eb0-43c1-b27f-bd3e48c8741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14D82D-608C-40FA-A7F3-F74F578F710B}">
  <ds:schemaRefs>
    <ds:schemaRef ds:uri="http://schemas.microsoft.com/office/2006/metadata/contentType"/>
    <ds:schemaRef ds:uri="http://schemas.microsoft.com/office/2006/metadata/properties/metaAttributes"/>
    <ds:schemaRef ds:uri="http://www.w3.org/2000/xmlns/"/>
    <ds:schemaRef ds:uri="http://www.w3.org/2001/XMLSchema"/>
    <ds:schemaRef ds:uri="4151eebb-8eb0-43c1-b27f-bd3e48c87410"/>
    <ds:schemaRef ds:uri="c6150122-2af0-4598-b458-c70f4068c157"/>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F52885-8C48-4010-8D6A-096538C20284}">
  <ds:schemaRefs>
    <ds:schemaRef ds:uri="http://schemas.microsoft.com/office/2006/metadata/properties"/>
    <ds:schemaRef ds:uri="http://www.w3.org/2000/xmlns/"/>
    <ds:schemaRef ds:uri="4151eebb-8eb0-43c1-b27f-bd3e48c87410"/>
    <ds:schemaRef ds:uri="http://www.w3.org/2001/XMLSchema-instance"/>
    <ds:schemaRef ds:uri="http://schemas.microsoft.com/office/infopath/2007/PartnerControls"/>
  </ds:schemaRefs>
</ds:datastoreItem>
</file>

<file path=customXml/itemProps3.xml><?xml version="1.0" encoding="utf-8"?>
<ds:datastoreItem xmlns:ds="http://schemas.openxmlformats.org/officeDocument/2006/customXml" ds:itemID="{E95BADD5-B69A-4C89-870B-71E25DE5C9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22</vt:i4>
      </vt:variant>
    </vt:vector>
  </HeadingPairs>
  <TitlesOfParts>
    <vt:vector size="22" baseType="lpstr">
      <vt:lpstr>CAPA</vt:lpstr>
      <vt:lpstr>PLANILHA</vt:lpstr>
      <vt:lpstr>Composição</vt:lpstr>
      <vt:lpstr>I-1</vt:lpstr>
      <vt:lpstr>I-2</vt:lpstr>
      <vt:lpstr>1.1</vt:lpstr>
      <vt:lpstr>1.2</vt:lpstr>
      <vt:lpstr>1.3</vt:lpstr>
      <vt:lpstr>1.4</vt:lpstr>
      <vt:lpstr>1.5</vt:lpstr>
      <vt:lpstr>1.6</vt:lpstr>
      <vt:lpstr>2.1</vt:lpstr>
      <vt:lpstr>2.2</vt:lpstr>
      <vt:lpstr>2.3</vt:lpstr>
      <vt:lpstr>2.4</vt:lpstr>
      <vt:lpstr>3.1</vt:lpstr>
      <vt:lpstr>3.2</vt:lpstr>
      <vt:lpstr>3.3</vt:lpstr>
      <vt:lpstr>3.4</vt:lpstr>
      <vt:lpstr>BDI</vt:lpstr>
      <vt:lpstr>Enc_Sociais</vt:lpstr>
      <vt:lpstr>cronograma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2021-07-07T12:47:33Z</dcterms:created>
  <dcterms:modified xsi:type="dcterms:W3CDTF">2026-07-16T15:50:31Z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0x0101004B5E8158DAB5924E94B64804CEB1A1F8</vt:lpwstr>
  </property>
</Properties>
</file>