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rianto\OneDrive - ETH Zürich\PhD Degree 2019-2022\ETH Semester 4\Courses Raka HS Fall 2020\MITx_Analytics Edge_2020-Raka\RPubs_MITxWeek8\"/>
    </mc:Choice>
  </mc:AlternateContent>
  <xr:revisionPtr revIDLastSave="1603" documentId="11_38B6C40FE13A7A79ECEA765A38D76E3CA3DED730" xr6:coauthVersionLast="45" xr6:coauthVersionMax="45" xr10:uidLastSave="{196C817B-67CB-41A0-8CF7-9D703AF20A84}"/>
  <bookViews>
    <workbookView xWindow="-120" yWindow="-120" windowWidth="29040" windowHeight="15840" tabRatio="500" activeTab="3" xr2:uid="{00000000-000D-0000-FFFF-FFFF00000000}"/>
  </bookViews>
  <sheets>
    <sheet name="ori1" sheetId="1" r:id="rId1"/>
    <sheet name="ori2" sheetId="5" r:id="rId2"/>
    <sheet name="ori3" sheetId="6" r:id="rId3"/>
    <sheet name="ori4" sheetId="7" r:id="rId4"/>
    <sheet name="model2" sheetId="2" r:id="rId5"/>
    <sheet name="model3" sheetId="4" r:id="rId6"/>
  </sheets>
  <definedNames>
    <definedName name="solver_adj" localSheetId="4" hidden="1">model2!$B$53:$E$59</definedName>
    <definedName name="solver_adj" localSheetId="5" hidden="1">model3!$B$57:$E$64</definedName>
    <definedName name="solver_adj" localSheetId="0" hidden="1">'ori1'!$B$53:$E$59</definedName>
    <definedName name="solver_adj" localSheetId="1" hidden="1">'ori2'!$B$53:$E$59</definedName>
    <definedName name="solver_adj" localSheetId="2" hidden="1">'ori3'!$B$53:$E$59</definedName>
    <definedName name="solver_adj" localSheetId="3" hidden="1">'ori4'!$B$53:$E$59</definedName>
    <definedName name="solver_cvg" localSheetId="4" hidden="1">0.0001</definedName>
    <definedName name="solver_cvg" localSheetId="5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4" hidden="1">1</definedName>
    <definedName name="solver_drv" localSheetId="5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4" hidden="1">2</definedName>
    <definedName name="solver_eng" localSheetId="5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4" hidden="1">1</definedName>
    <definedName name="solver_est" localSheetId="5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5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4" hidden="1">model2!$B$53</definedName>
    <definedName name="solver_lhs1" localSheetId="5" hidden="1">model3!$B$57</definedName>
    <definedName name="solver_lhs1" localSheetId="0" hidden="1">'ori1'!$B$53</definedName>
    <definedName name="solver_lhs1" localSheetId="1" hidden="1">'ori2'!$B$53</definedName>
    <definedName name="solver_lhs1" localSheetId="2" hidden="1">'ori3'!$B$53</definedName>
    <definedName name="solver_lhs1" localSheetId="3" hidden="1">'ori4'!$B$53</definedName>
    <definedName name="solver_lhs2" localSheetId="4" hidden="1">model2!$B$56</definedName>
    <definedName name="solver_lhs2" localSheetId="5" hidden="1">model3!$B$60</definedName>
    <definedName name="solver_lhs2" localSheetId="0" hidden="1">'ori1'!$B$56</definedName>
    <definedName name="solver_lhs2" localSheetId="1" hidden="1">'ori2'!$B$56</definedName>
    <definedName name="solver_lhs2" localSheetId="2" hidden="1">'ori3'!$B$56</definedName>
    <definedName name="solver_lhs2" localSheetId="3" hidden="1">'ori4'!$B$56</definedName>
    <definedName name="solver_lhs3" localSheetId="4" hidden="1">model2!$B$64:$B$67</definedName>
    <definedName name="solver_lhs3" localSheetId="5" hidden="1">model3!$B$63:$C$63</definedName>
    <definedName name="solver_lhs3" localSheetId="0" hidden="1">'ori1'!$B$64:$B$67</definedName>
    <definedName name="solver_lhs3" localSheetId="1" hidden="1">'ori2'!$B$64:$B$67</definedName>
    <definedName name="solver_lhs3" localSheetId="2" hidden="1">'ori3'!$B$64:$B$67</definedName>
    <definedName name="solver_lhs3" localSheetId="3" hidden="1">'ori4'!$B$64:$B$67</definedName>
    <definedName name="solver_lhs4" localSheetId="4" hidden="1">model2!$B$68:$B$74</definedName>
    <definedName name="solver_lhs4" localSheetId="5" hidden="1">model3!$B$69:$B$72</definedName>
    <definedName name="solver_lhs4" localSheetId="0" hidden="1">'ori1'!$B$68:$B$74</definedName>
    <definedName name="solver_lhs4" localSheetId="1" hidden="1">'ori2'!$B$68:$B$74</definedName>
    <definedName name="solver_lhs4" localSheetId="2" hidden="1">'ori3'!$B$68:$B$74</definedName>
    <definedName name="solver_lhs4" localSheetId="3" hidden="1">'ori4'!$B$68:$B$74</definedName>
    <definedName name="solver_lhs5" localSheetId="5" hidden="1">model3!$B$73:$B$80</definedName>
    <definedName name="solver_lhs6" localSheetId="5" hidden="1">model3!$E$63</definedName>
    <definedName name="solver_mip" localSheetId="4" hidden="1">2147483647</definedName>
    <definedName name="solver_mip" localSheetId="5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5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4" hidden="1">0.075</definedName>
    <definedName name="solver_mrt" localSheetId="5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4" hidden="1">2</definedName>
    <definedName name="solver_msl" localSheetId="5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5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4" hidden="1">2147483647</definedName>
    <definedName name="solver_nod" localSheetId="5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4" hidden="1">4</definedName>
    <definedName name="solver_num" localSheetId="5" hidden="1">6</definedName>
    <definedName name="solver_num" localSheetId="0" hidden="1">4</definedName>
    <definedName name="solver_num" localSheetId="1" hidden="1">4</definedName>
    <definedName name="solver_num" localSheetId="2" hidden="1">4</definedName>
    <definedName name="solver_num" localSheetId="3" hidden="1">4</definedName>
    <definedName name="solver_nwt" localSheetId="4" hidden="1">1</definedName>
    <definedName name="solver_nwt" localSheetId="5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4" hidden="1">model2!$B$61</definedName>
    <definedName name="solver_opt" localSheetId="5" hidden="1">model3!$B$66</definedName>
    <definedName name="solver_opt" localSheetId="0" hidden="1">'ori1'!$B$61</definedName>
    <definedName name="solver_opt" localSheetId="1" hidden="1">'ori2'!$B$61</definedName>
    <definedName name="solver_opt" localSheetId="2" hidden="1">'ori3'!$B$61</definedName>
    <definedName name="solver_opt" localSheetId="3" hidden="1">'ori4'!$B$61</definedName>
    <definedName name="solver_pre" localSheetId="4" hidden="1">0.000001</definedName>
    <definedName name="solver_pre" localSheetId="5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4" hidden="1">1</definedName>
    <definedName name="solver_rbv" localSheetId="5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4" hidden="1">2</definedName>
    <definedName name="solver_rel1" localSheetId="5" hidden="1">2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2" localSheetId="4" hidden="1">2</definedName>
    <definedName name="solver_rel2" localSheetId="5" hidden="1">2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el3" localSheetId="4" hidden="1">2</definedName>
    <definedName name="solver_rel3" localSheetId="5" hidden="1">2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el3" localSheetId="3" hidden="1">2</definedName>
    <definedName name="solver_rel4" localSheetId="4" hidden="1">1</definedName>
    <definedName name="solver_rel4" localSheetId="5" hidden="1">2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4" localSheetId="3" hidden="1">1</definedName>
    <definedName name="solver_rel5" localSheetId="5" hidden="1">1</definedName>
    <definedName name="solver_rel6" localSheetId="5" hidden="1">2</definedName>
    <definedName name="solver_rhs1" localSheetId="4" hidden="1">0</definedName>
    <definedName name="solver_rhs1" localSheetId="5" hidden="1">0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2" localSheetId="4" hidden="1">0</definedName>
    <definedName name="solver_rhs2" localSheetId="5" hidden="1">0</definedName>
    <definedName name="solver_rhs2" localSheetId="0" hidden="1">0</definedName>
    <definedName name="solver_rhs2" localSheetId="1" hidden="1">0</definedName>
    <definedName name="solver_rhs2" localSheetId="2" hidden="1">0</definedName>
    <definedName name="solver_rhs2" localSheetId="3" hidden="1">0</definedName>
    <definedName name="solver_rhs3" localSheetId="4" hidden="1">model2!$D$64:$D$67</definedName>
    <definedName name="solver_rhs3" localSheetId="5" hidden="1">0</definedName>
    <definedName name="solver_rhs3" localSheetId="0" hidden="1">'ori1'!$D$64:$D$67</definedName>
    <definedName name="solver_rhs3" localSheetId="1" hidden="1">'ori2'!$D$64:$D$67</definedName>
    <definedName name="solver_rhs3" localSheetId="2" hidden="1">'ori3'!$D$64:$D$67</definedName>
    <definedName name="solver_rhs3" localSheetId="3" hidden="1">'ori4'!$D$64:$D$67</definedName>
    <definedName name="solver_rhs4" localSheetId="4" hidden="1">model2!$D$68:$D$74</definedName>
    <definedName name="solver_rhs4" localSheetId="5" hidden="1">model3!$D$69:$D$72</definedName>
    <definedName name="solver_rhs4" localSheetId="0" hidden="1">'ori1'!$D$68:$D$74</definedName>
    <definedName name="solver_rhs4" localSheetId="1" hidden="1">'ori2'!$D$68:$D$74</definedName>
    <definedName name="solver_rhs4" localSheetId="2" hidden="1">'ori3'!$D$68:$D$74</definedName>
    <definedName name="solver_rhs4" localSheetId="3" hidden="1">'ori4'!$D$68:$D$74</definedName>
    <definedName name="solver_rhs5" localSheetId="5" hidden="1">model3!$D$73:$D$80</definedName>
    <definedName name="solver_rhs6" localSheetId="5" hidden="1">0</definedName>
    <definedName name="solver_rlx" localSheetId="4" hidden="1">2</definedName>
    <definedName name="solver_rlx" localSheetId="5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5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4" hidden="1">1</definedName>
    <definedName name="solver_scl" localSheetId="5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4" hidden="1">2</definedName>
    <definedName name="solver_sho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5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4" hidden="1">2147483647</definedName>
    <definedName name="solver_tim" localSheetId="5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5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4" hidden="1">2</definedName>
    <definedName name="solver_typ" localSheetId="5" hidden="1">2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4" hidden="1">0</definedName>
    <definedName name="solver_val" localSheetId="5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5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7" l="1"/>
  <c r="B79" i="7"/>
  <c r="B78" i="7"/>
  <c r="D74" i="7"/>
  <c r="B74" i="7"/>
  <c r="D73" i="7"/>
  <c r="B73" i="7"/>
  <c r="D72" i="7"/>
  <c r="B72" i="7"/>
  <c r="D71" i="7"/>
  <c r="B71" i="7"/>
  <c r="D70" i="7"/>
  <c r="B70" i="7"/>
  <c r="D69" i="7"/>
  <c r="B69" i="7"/>
  <c r="D68" i="7"/>
  <c r="B68" i="7"/>
  <c r="D67" i="7"/>
  <c r="B67" i="7"/>
  <c r="D66" i="7"/>
  <c r="B66" i="7"/>
  <c r="D65" i="7"/>
  <c r="B65" i="7"/>
  <c r="D64" i="7"/>
  <c r="B64" i="7"/>
  <c r="B61" i="7"/>
  <c r="C30" i="6"/>
  <c r="D30" i="6"/>
  <c r="E30" i="6"/>
  <c r="B30" i="6"/>
  <c r="B61" i="6"/>
  <c r="D61" i="6"/>
  <c r="D62" i="6"/>
  <c r="B79" i="6"/>
  <c r="B78" i="6"/>
  <c r="D74" i="6"/>
  <c r="B74" i="6"/>
  <c r="D73" i="6"/>
  <c r="B73" i="6"/>
  <c r="D72" i="6"/>
  <c r="B72" i="6"/>
  <c r="D71" i="6"/>
  <c r="B71" i="6"/>
  <c r="D70" i="6"/>
  <c r="B70" i="6"/>
  <c r="D69" i="6"/>
  <c r="B69" i="6"/>
  <c r="D68" i="6"/>
  <c r="B68" i="6"/>
  <c r="D67" i="6"/>
  <c r="B67" i="6"/>
  <c r="D66" i="6"/>
  <c r="B66" i="6"/>
  <c r="D65" i="6"/>
  <c r="B65" i="6"/>
  <c r="D64" i="6"/>
  <c r="B64" i="6"/>
  <c r="F61" i="5"/>
  <c r="E61" i="5"/>
  <c r="B79" i="5"/>
  <c r="B78" i="5"/>
  <c r="D74" i="5"/>
  <c r="B74" i="5"/>
  <c r="D73" i="5"/>
  <c r="B73" i="5"/>
  <c r="D72" i="5"/>
  <c r="B72" i="5"/>
  <c r="D71" i="5"/>
  <c r="B71" i="5"/>
  <c r="D70" i="5"/>
  <c r="B70" i="5"/>
  <c r="D69" i="5"/>
  <c r="B69" i="5"/>
  <c r="D68" i="5"/>
  <c r="B68" i="5"/>
  <c r="D67" i="5"/>
  <c r="B67" i="5"/>
  <c r="D66" i="5"/>
  <c r="B66" i="5"/>
  <c r="D65" i="5"/>
  <c r="B65" i="5"/>
  <c r="D64" i="5"/>
  <c r="B64" i="5"/>
  <c r="B61" i="5"/>
  <c r="B66" i="4"/>
  <c r="D74" i="4"/>
  <c r="D75" i="4"/>
  <c r="D76" i="4"/>
  <c r="D77" i="4"/>
  <c r="D78" i="4"/>
  <c r="D79" i="4"/>
  <c r="D80" i="4"/>
  <c r="B74" i="4"/>
  <c r="B75" i="4"/>
  <c r="B76" i="4"/>
  <c r="B77" i="4"/>
  <c r="B78" i="4"/>
  <c r="B79" i="4"/>
  <c r="B80" i="4"/>
  <c r="B21" i="4"/>
  <c r="D73" i="4"/>
  <c r="B73" i="4"/>
  <c r="D72" i="4"/>
  <c r="B72" i="4"/>
  <c r="D71" i="4"/>
  <c r="B71" i="4"/>
  <c r="D70" i="4"/>
  <c r="B70" i="4"/>
  <c r="D69" i="4"/>
  <c r="B69" i="4"/>
  <c r="B20" i="2"/>
  <c r="B61" i="2"/>
  <c r="B79" i="2"/>
  <c r="B78" i="2"/>
  <c r="D74" i="2"/>
  <c r="B74" i="2"/>
  <c r="D73" i="2"/>
  <c r="B73" i="2"/>
  <c r="D72" i="2"/>
  <c r="B72" i="2"/>
  <c r="D71" i="2"/>
  <c r="B71" i="2"/>
  <c r="D70" i="2"/>
  <c r="B70" i="2"/>
  <c r="D69" i="2"/>
  <c r="B69" i="2"/>
  <c r="D68" i="2"/>
  <c r="B68" i="2"/>
  <c r="D67" i="2"/>
  <c r="B67" i="2"/>
  <c r="D66" i="2"/>
  <c r="B66" i="2"/>
  <c r="D65" i="2"/>
  <c r="B65" i="2"/>
  <c r="D64" i="2"/>
  <c r="B64" i="2"/>
  <c r="B79" i="1"/>
  <c r="B78" i="1"/>
  <c r="B61" i="1"/>
  <c r="B69" i="1"/>
  <c r="B70" i="1"/>
  <c r="B71" i="1"/>
  <c r="B72" i="1"/>
  <c r="B73" i="1"/>
  <c r="B74" i="1"/>
  <c r="D69" i="1"/>
  <c r="D70" i="1"/>
  <c r="D71" i="1"/>
  <c r="D72" i="1"/>
  <c r="D73" i="1"/>
  <c r="D74" i="1"/>
  <c r="D68" i="1"/>
  <c r="B68" i="1"/>
  <c r="D65" i="1"/>
  <c r="D66" i="1"/>
  <c r="D67" i="1"/>
  <c r="D64" i="1"/>
  <c r="B67" i="1"/>
  <c r="B66" i="1"/>
  <c r="B65" i="1"/>
  <c r="B64" i="1"/>
</calcChain>
</file>

<file path=xl/sharedStrings.xml><?xml version="1.0" encoding="utf-8"?>
<sst xmlns="http://schemas.openxmlformats.org/spreadsheetml/2006/main" count="594" uniqueCount="38">
  <si>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</si>
  <si>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</si>
  <si>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</si>
  <si>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</si>
  <si>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</si>
  <si>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</si>
  <si>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</si>
  <si>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</si>
  <si>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</si>
  <si>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</si>
  <si>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</si>
  <si>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</si>
  <si>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</si>
  <si>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</si>
  <si>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</si>
  <si>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</si>
  <si>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</si>
  <si>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</si>
  <si>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</si>
  <si>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</si>
  <si>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</si>
  <si>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</si>
  <si>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Obj Variables</t>
  </si>
  <si>
    <t>Constraints</t>
  </si>
  <si>
    <t>Non negatives</t>
  </si>
  <si>
    <t>Two zeros for Ambrosi and DeBlasi</t>
  </si>
  <si>
    <t>LHS</t>
  </si>
  <si>
    <t>Sign</t>
  </si>
  <si>
    <t>RHS</t>
  </si>
  <si>
    <t>&lt;=</t>
  </si>
  <si>
    <t>=</t>
  </si>
  <si>
    <t>Outsource</t>
  </si>
  <si>
    <t>Medium yarn</t>
  </si>
  <si>
    <t>Fine yarn</t>
  </si>
  <si>
    <t>Filatoi RiunitiB</t>
  </si>
  <si>
    <t>zeros for Ambrosi and DeBlasi and Filatoi</t>
  </si>
  <si>
    <t>Increase</t>
  </si>
  <si>
    <t>old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</si>
</sst>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0000"/>
      </right>
      <top style="thin">
        <color auto="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topLeftCell="A19" workbookViewId="0">
      <selection activeCell="B25" sqref="B25:E31"/>
    </sheetView>
  </sheetViews>
  <sheetFormatPr defaultColWidth="11" defaultRowHeight="15.75" x14ac:dyDescent="0.25"/>
  <sheetData>
    <row r="1" spans="1:5" x14ac:dyDescent="0.25">
      <c r="A1" s="13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16.5" thickBot="1" x14ac:dyDescent="0.3">
      <c r="A3" s="13" t="s">
        <v>1</v>
      </c>
      <c r="B3" s="1"/>
      <c r="C3" s="1"/>
      <c r="D3" s="1"/>
      <c r="E3" s="1"/>
    </row>
    <row r="4" spans="1:5" ht="16.5" thickBot="1" x14ac:dyDescent="0.3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 x14ac:dyDescent="0.2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 x14ac:dyDescent="0.2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 x14ac:dyDescent="0.2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 x14ac:dyDescent="0.2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 x14ac:dyDescent="0.2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6.5" thickBot="1" x14ac:dyDescent="0.3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 x14ac:dyDescent="0.25">
      <c r="A12" s="1"/>
      <c r="B12" s="1"/>
      <c r="C12" s="1"/>
      <c r="D12" s="1"/>
      <c r="E12" s="1"/>
    </row>
    <row r="13" spans="1:5" ht="16.5" thickBot="1" x14ac:dyDescent="0.3">
      <c r="A13" s="13" t="s">
        <v>14</v>
      </c>
      <c r="B13" s="1"/>
      <c r="C13" s="1"/>
      <c r="D13" s="1"/>
      <c r="E13" s="1"/>
    </row>
    <row r="14" spans="1:5" ht="16.5" thickBot="1" x14ac:dyDescent="0.3">
      <c r="A14" s="2" t="s">
        <v>2</v>
      </c>
      <c r="B14" s="4" t="s">
        <v>15</v>
      </c>
      <c r="C14" s="1"/>
      <c r="D14" s="1"/>
      <c r="E14" s="1"/>
    </row>
    <row r="15" spans="1:5" x14ac:dyDescent="0.25">
      <c r="A15" s="5" t="s">
        <v>7</v>
      </c>
      <c r="B15" s="8">
        <v>2500</v>
      </c>
      <c r="C15" s="1"/>
      <c r="D15" s="1"/>
      <c r="E15" s="1"/>
    </row>
    <row r="16" spans="1:5" x14ac:dyDescent="0.25">
      <c r="A16" s="5" t="s">
        <v>8</v>
      </c>
      <c r="B16" s="8">
        <v>3000</v>
      </c>
      <c r="C16" s="1"/>
      <c r="D16" s="1"/>
      <c r="E16" s="1"/>
    </row>
    <row r="17" spans="1:5" x14ac:dyDescent="0.25">
      <c r="A17" s="5" t="s">
        <v>9</v>
      </c>
      <c r="B17" s="8">
        <v>2500</v>
      </c>
      <c r="C17" s="1"/>
      <c r="D17" s="1"/>
      <c r="E17" s="1"/>
    </row>
    <row r="18" spans="1:5" x14ac:dyDescent="0.25">
      <c r="A18" s="5" t="s">
        <v>10</v>
      </c>
      <c r="B18" s="8">
        <v>2600</v>
      </c>
      <c r="C18" s="1"/>
      <c r="D18" s="1"/>
      <c r="E18" s="1"/>
    </row>
    <row r="19" spans="1:5" x14ac:dyDescent="0.25">
      <c r="A19" s="5" t="s">
        <v>11</v>
      </c>
      <c r="B19" s="8">
        <v>2500</v>
      </c>
      <c r="C19" s="1"/>
      <c r="D19" s="1"/>
      <c r="E19" s="1"/>
    </row>
    <row r="20" spans="1:5" x14ac:dyDescent="0.25">
      <c r="A20" s="5" t="s">
        <v>12</v>
      </c>
      <c r="B20" s="8">
        <v>38000</v>
      </c>
      <c r="C20" s="1"/>
      <c r="D20" s="1"/>
      <c r="E20" s="1"/>
    </row>
    <row r="21" spans="1:5" ht="16.5" thickBot="1" x14ac:dyDescent="0.3">
      <c r="A21" s="9" t="s">
        <v>13</v>
      </c>
      <c r="B21" s="10">
        <v>2500</v>
      </c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ht="16.5" thickBot="1" x14ac:dyDescent="0.3">
      <c r="A23" s="13" t="s">
        <v>16</v>
      </c>
      <c r="B23" s="1"/>
      <c r="C23" s="1"/>
      <c r="D23" s="1"/>
      <c r="E23" s="1"/>
    </row>
    <row r="24" spans="1:5" ht="16.5" thickBot="1" x14ac:dyDescent="0.3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 x14ac:dyDescent="0.25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5" x14ac:dyDescent="0.2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 x14ac:dyDescent="0.2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 x14ac:dyDescent="0.25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5" x14ac:dyDescent="0.2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 x14ac:dyDescent="0.25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</row>
    <row r="31" spans="1:5" ht="16.5" thickBot="1" x14ac:dyDescent="0.3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 x14ac:dyDescent="0.25">
      <c r="A32" s="1"/>
      <c r="B32" s="1"/>
      <c r="C32" s="1"/>
      <c r="D32" s="1"/>
      <c r="E32" s="1"/>
    </row>
    <row r="33" spans="1:5" ht="16.5" thickBot="1" x14ac:dyDescent="0.3">
      <c r="A33" s="13" t="s">
        <v>17</v>
      </c>
      <c r="B33" s="1"/>
      <c r="C33" s="1"/>
      <c r="D33" s="1"/>
      <c r="E33" s="1"/>
    </row>
    <row r="34" spans="1:5" ht="16.5" thickBot="1" x14ac:dyDescent="0.3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 x14ac:dyDescent="0.25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 x14ac:dyDescent="0.2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 x14ac:dyDescent="0.2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 x14ac:dyDescent="0.2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 x14ac:dyDescent="0.2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 x14ac:dyDescent="0.2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6.5" thickBot="1" x14ac:dyDescent="0.3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 x14ac:dyDescent="0.25">
      <c r="A42" s="1"/>
      <c r="B42" s="1"/>
      <c r="C42" s="1"/>
      <c r="D42" s="1"/>
      <c r="E42" s="1"/>
    </row>
    <row r="43" spans="1:5" ht="16.5" thickBot="1" x14ac:dyDescent="0.3">
      <c r="A43" s="13" t="s">
        <v>18</v>
      </c>
      <c r="B43" s="1"/>
      <c r="C43" s="1"/>
      <c r="D43" s="1"/>
      <c r="E43" s="1"/>
    </row>
    <row r="44" spans="1:5" ht="16.5" thickBot="1" x14ac:dyDescent="0.3">
      <c r="A44" s="2" t="s">
        <v>19</v>
      </c>
      <c r="B44" s="4" t="s">
        <v>20</v>
      </c>
      <c r="C44" s="12"/>
      <c r="D44" s="12"/>
      <c r="E44" s="12"/>
    </row>
    <row r="45" spans="1:5" x14ac:dyDescent="0.25">
      <c r="A45" s="5" t="s">
        <v>3</v>
      </c>
      <c r="B45" s="8">
        <v>25000</v>
      </c>
      <c r="C45" s="7"/>
      <c r="D45" s="7"/>
      <c r="E45" s="7"/>
    </row>
    <row r="46" spans="1:5" x14ac:dyDescent="0.25">
      <c r="A46" s="5" t="s">
        <v>4</v>
      </c>
      <c r="B46" s="8">
        <v>26000</v>
      </c>
      <c r="C46" s="1"/>
      <c r="D46" s="1"/>
      <c r="E46" s="1"/>
    </row>
    <row r="47" spans="1:5" x14ac:dyDescent="0.25">
      <c r="A47" s="5" t="s">
        <v>5</v>
      </c>
      <c r="B47" s="8">
        <v>28000</v>
      </c>
      <c r="C47" s="1"/>
      <c r="D47" s="1"/>
      <c r="E47" s="1"/>
    </row>
    <row r="48" spans="1:5" ht="16.5" thickBot="1" x14ac:dyDescent="0.3">
      <c r="A48" s="9" t="s">
        <v>6</v>
      </c>
      <c r="B48" s="10">
        <v>28000</v>
      </c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ht="16.5" thickBot="1" x14ac:dyDescent="0.3">
      <c r="A51" s="13" t="s">
        <v>21</v>
      </c>
      <c r="B51" s="1"/>
      <c r="C51" s="1"/>
      <c r="D51" s="1"/>
      <c r="E51" s="1"/>
    </row>
    <row r="52" spans="1:5" ht="16.5" thickBot="1" x14ac:dyDescent="0.3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5" x14ac:dyDescent="0.25">
      <c r="A53" s="5" t="s">
        <v>7</v>
      </c>
      <c r="B53" s="27">
        <v>0</v>
      </c>
      <c r="C53" s="27">
        <v>6250</v>
      </c>
      <c r="D53" s="27">
        <v>0</v>
      </c>
      <c r="E53" s="28">
        <v>0</v>
      </c>
    </row>
    <row r="54" spans="1:5" x14ac:dyDescent="0.25">
      <c r="A54" s="5" t="s">
        <v>8</v>
      </c>
      <c r="B54" s="26">
        <v>4285.7142857142862</v>
      </c>
      <c r="C54" s="26">
        <v>0</v>
      </c>
      <c r="D54" s="26">
        <v>0</v>
      </c>
      <c r="E54" s="29">
        <v>0</v>
      </c>
    </row>
    <row r="55" spans="1:5" x14ac:dyDescent="0.25">
      <c r="A55" s="5" t="s">
        <v>9</v>
      </c>
      <c r="B55" s="26">
        <v>3703.7037037037039</v>
      </c>
      <c r="C55" s="26">
        <v>0</v>
      </c>
      <c r="D55" s="26">
        <v>0</v>
      </c>
      <c r="E55" s="29">
        <v>0</v>
      </c>
    </row>
    <row r="56" spans="1:5" x14ac:dyDescent="0.25">
      <c r="A56" s="5" t="s">
        <v>10</v>
      </c>
      <c r="B56" s="26">
        <v>0</v>
      </c>
      <c r="C56" s="26">
        <v>0</v>
      </c>
      <c r="D56" s="26">
        <v>2040.125451890161</v>
      </c>
      <c r="E56" s="29">
        <v>0</v>
      </c>
    </row>
    <row r="57" spans="1:5" x14ac:dyDescent="0.25">
      <c r="A57" s="5" t="s">
        <v>11</v>
      </c>
      <c r="B57" s="26">
        <v>3846.1538461538466</v>
      </c>
      <c r="C57" s="26">
        <v>0</v>
      </c>
      <c r="D57" s="26">
        <v>0</v>
      </c>
      <c r="E57" s="29">
        <v>0</v>
      </c>
    </row>
    <row r="58" spans="1:5" x14ac:dyDescent="0.25">
      <c r="A58" s="5" t="s">
        <v>12</v>
      </c>
      <c r="B58" s="26">
        <v>13164.428164428158</v>
      </c>
      <c r="C58" s="26">
        <v>19750</v>
      </c>
      <c r="D58" s="26">
        <v>18817.0174052527</v>
      </c>
      <c r="E58" s="29">
        <v>28000</v>
      </c>
    </row>
    <row r="59" spans="1:5" ht="16.5" thickBot="1" x14ac:dyDescent="0.3">
      <c r="A59" s="9" t="s">
        <v>13</v>
      </c>
      <c r="B59" s="30">
        <v>0</v>
      </c>
      <c r="C59" s="30">
        <v>0</v>
      </c>
      <c r="D59" s="30">
        <v>7142.8571428571413</v>
      </c>
      <c r="E59" s="31">
        <v>0</v>
      </c>
    </row>
    <row r="61" spans="1:5" x14ac:dyDescent="0.25">
      <c r="A61" s="32" t="s">
        <v>22</v>
      </c>
      <c r="B61">
        <f>SUMPRODUCT(B53:E59,B25:E31)+SUMPRODUCT(B53:E59,B35:E41)</f>
        <v>1382544.3343149223</v>
      </c>
    </row>
    <row r="63" spans="1:5" x14ac:dyDescent="0.25">
      <c r="A63" s="32" t="s">
        <v>23</v>
      </c>
      <c r="B63" t="s">
        <v>26</v>
      </c>
      <c r="C63" t="s">
        <v>27</v>
      </c>
      <c r="D63" t="s">
        <v>28</v>
      </c>
    </row>
    <row r="64" spans="1:5" x14ac:dyDescent="0.25">
      <c r="A64">
        <v>1</v>
      </c>
      <c r="B64">
        <f>SUM(B53:B59)</f>
        <v>24999.999999999996</v>
      </c>
      <c r="C64" t="s">
        <v>30</v>
      </c>
      <c r="D64">
        <f>B45</f>
        <v>25000</v>
      </c>
    </row>
    <row r="65" spans="1:5" x14ac:dyDescent="0.25">
      <c r="B65">
        <f>SUM(C53:C59)</f>
        <v>26000</v>
      </c>
      <c r="C65" t="s">
        <v>30</v>
      </c>
      <c r="D65">
        <f t="shared" ref="D65:D67" si="0">B46</f>
        <v>26000</v>
      </c>
    </row>
    <row r="66" spans="1:5" x14ac:dyDescent="0.25">
      <c r="B66">
        <f>SUM(D53:D59)</f>
        <v>28000.000000000004</v>
      </c>
      <c r="C66" t="s">
        <v>30</v>
      </c>
      <c r="D66">
        <f t="shared" si="0"/>
        <v>28000</v>
      </c>
    </row>
    <row r="67" spans="1:5" x14ac:dyDescent="0.25">
      <c r="B67">
        <f>SUM(E53:E59)</f>
        <v>28000</v>
      </c>
      <c r="C67" t="s">
        <v>30</v>
      </c>
      <c r="D67">
        <f t="shared" si="0"/>
        <v>28000</v>
      </c>
    </row>
    <row r="68" spans="1:5" x14ac:dyDescent="0.25">
      <c r="A68">
        <v>2</v>
      </c>
      <c r="B68">
        <f>SUMPRODUCT(B53:E53,B5:E5)</f>
        <v>2500</v>
      </c>
      <c r="C68" t="s">
        <v>29</v>
      </c>
      <c r="D68">
        <f>B15</f>
        <v>2500</v>
      </c>
      <c r="E68" t="s">
        <v>7</v>
      </c>
    </row>
    <row r="69" spans="1:5" x14ac:dyDescent="0.25">
      <c r="B69">
        <f t="shared" ref="B69:B74" si="1">SUMPRODUCT(B54:E54,B6:E6)</f>
        <v>3000</v>
      </c>
      <c r="C69" t="s">
        <v>29</v>
      </c>
      <c r="D69">
        <f t="shared" ref="D69:D74" si="2">B16</f>
        <v>3000</v>
      </c>
      <c r="E69" t="s">
        <v>8</v>
      </c>
    </row>
    <row r="70" spans="1:5" x14ac:dyDescent="0.25">
      <c r="B70">
        <f t="shared" si="1"/>
        <v>2500.0000000000005</v>
      </c>
      <c r="C70" t="s">
        <v>29</v>
      </c>
      <c r="D70">
        <f t="shared" si="2"/>
        <v>2500</v>
      </c>
      <c r="E70" t="s">
        <v>9</v>
      </c>
    </row>
    <row r="71" spans="1:5" x14ac:dyDescent="0.25">
      <c r="B71">
        <f t="shared" si="1"/>
        <v>714.04390816155626</v>
      </c>
      <c r="C71" t="s">
        <v>29</v>
      </c>
      <c r="D71">
        <f t="shared" si="2"/>
        <v>2600</v>
      </c>
      <c r="E71" t="s">
        <v>10</v>
      </c>
    </row>
    <row r="72" spans="1:5" x14ac:dyDescent="0.25">
      <c r="B72">
        <f t="shared" si="1"/>
        <v>2500.0000000000005</v>
      </c>
      <c r="C72" t="s">
        <v>29</v>
      </c>
      <c r="D72">
        <f t="shared" si="2"/>
        <v>2500</v>
      </c>
      <c r="E72" t="s">
        <v>11</v>
      </c>
    </row>
    <row r="73" spans="1:5" x14ac:dyDescent="0.25">
      <c r="B73">
        <f t="shared" si="1"/>
        <v>38000</v>
      </c>
      <c r="C73" t="s">
        <v>29</v>
      </c>
      <c r="D73">
        <f t="shared" si="2"/>
        <v>38000</v>
      </c>
      <c r="E73" t="s">
        <v>12</v>
      </c>
    </row>
    <row r="74" spans="1:5" x14ac:dyDescent="0.25">
      <c r="B74">
        <f t="shared" si="1"/>
        <v>2499.9999999999991</v>
      </c>
      <c r="C74" t="s">
        <v>29</v>
      </c>
      <c r="D74">
        <f t="shared" si="2"/>
        <v>2500</v>
      </c>
      <c r="E74" t="s">
        <v>13</v>
      </c>
    </row>
    <row r="75" spans="1:5" x14ac:dyDescent="0.25">
      <c r="A75">
        <v>3</v>
      </c>
      <c r="B75" t="s">
        <v>24</v>
      </c>
    </row>
    <row r="76" spans="1:5" x14ac:dyDescent="0.25">
      <c r="A76">
        <v>4</v>
      </c>
      <c r="B76" t="s">
        <v>25</v>
      </c>
    </row>
    <row r="78" spans="1:5" x14ac:dyDescent="0.25">
      <c r="A78" t="s">
        <v>31</v>
      </c>
      <c r="B78">
        <f>D56+D59</f>
        <v>9182.9825947473018</v>
      </c>
      <c r="C78" t="s">
        <v>32</v>
      </c>
    </row>
    <row r="79" spans="1:5" x14ac:dyDescent="0.25">
      <c r="B79">
        <f>C53</f>
        <v>6250</v>
      </c>
      <c r="C79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4459-8D9F-48DD-9E83-6BF63333AB65}">
  <dimension ref="A1:F79"/>
  <sheetViews>
    <sheetView topLeftCell="A37" workbookViewId="0">
      <selection activeCell="F61" sqref="F61"/>
    </sheetView>
  </sheetViews>
  <sheetFormatPr defaultColWidth="11" defaultRowHeight="15.75" x14ac:dyDescent="0.25"/>
  <sheetData>
    <row r="1" spans="1:5" x14ac:dyDescent="0.25">
      <c r="A1" s="13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16.5" thickBot="1" x14ac:dyDescent="0.3">
      <c r="A3" s="13" t="s">
        <v>1</v>
      </c>
      <c r="B3" s="1"/>
      <c r="C3" s="1"/>
      <c r="D3" s="1"/>
      <c r="E3" s="1"/>
    </row>
    <row r="4" spans="1:5" ht="16.5" thickBot="1" x14ac:dyDescent="0.3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 x14ac:dyDescent="0.2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 x14ac:dyDescent="0.2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 x14ac:dyDescent="0.2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 x14ac:dyDescent="0.2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 x14ac:dyDescent="0.2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6.5" thickBot="1" x14ac:dyDescent="0.3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 x14ac:dyDescent="0.25">
      <c r="A12" s="1"/>
      <c r="B12" s="1"/>
      <c r="C12" s="1"/>
      <c r="D12" s="1"/>
      <c r="E12" s="1"/>
    </row>
    <row r="13" spans="1:5" ht="16.5" thickBot="1" x14ac:dyDescent="0.3">
      <c r="A13" s="13" t="s">
        <v>14</v>
      </c>
      <c r="B13" s="1"/>
      <c r="C13" s="1"/>
      <c r="D13" s="1"/>
      <c r="E13" s="1"/>
    </row>
    <row r="14" spans="1:5" ht="16.5" thickBot="1" x14ac:dyDescent="0.3">
      <c r="A14" s="2" t="s">
        <v>2</v>
      </c>
      <c r="B14" s="4" t="s">
        <v>15</v>
      </c>
      <c r="C14" s="1"/>
      <c r="D14" s="1"/>
      <c r="E14" s="1"/>
    </row>
    <row r="15" spans="1:5" x14ac:dyDescent="0.25">
      <c r="A15" s="5" t="s">
        <v>7</v>
      </c>
      <c r="B15" s="8">
        <v>2500</v>
      </c>
      <c r="C15" s="1"/>
      <c r="D15" s="1"/>
      <c r="E15" s="1"/>
    </row>
    <row r="16" spans="1:5" x14ac:dyDescent="0.25">
      <c r="A16" s="5" t="s">
        <v>8</v>
      </c>
      <c r="B16" s="8">
        <v>3000</v>
      </c>
      <c r="C16" s="1"/>
      <c r="D16" s="1"/>
      <c r="E16" s="1"/>
    </row>
    <row r="17" spans="1:5" x14ac:dyDescent="0.25">
      <c r="A17" s="5" t="s">
        <v>9</v>
      </c>
      <c r="B17" s="8">
        <v>2500</v>
      </c>
      <c r="C17" s="1"/>
      <c r="D17" s="1"/>
      <c r="E17" s="1"/>
    </row>
    <row r="18" spans="1:5" x14ac:dyDescent="0.25">
      <c r="A18" s="5" t="s">
        <v>10</v>
      </c>
      <c r="B18" s="8">
        <v>2600</v>
      </c>
      <c r="C18" s="1"/>
      <c r="D18" s="1"/>
      <c r="E18" s="1"/>
    </row>
    <row r="19" spans="1:5" x14ac:dyDescent="0.25">
      <c r="A19" s="5" t="s">
        <v>11</v>
      </c>
      <c r="B19" s="8">
        <v>2500</v>
      </c>
      <c r="C19" s="1"/>
      <c r="D19" s="1"/>
      <c r="E19" s="1"/>
    </row>
    <row r="20" spans="1:5" x14ac:dyDescent="0.25">
      <c r="A20" s="5" t="s">
        <v>12</v>
      </c>
      <c r="B20" s="8">
        <v>38000</v>
      </c>
      <c r="C20" s="1"/>
      <c r="D20" s="1"/>
      <c r="E20" s="1"/>
    </row>
    <row r="21" spans="1:5" ht="16.5" thickBot="1" x14ac:dyDescent="0.3">
      <c r="A21" s="9" t="s">
        <v>13</v>
      </c>
      <c r="B21" s="10">
        <v>2500</v>
      </c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ht="16.5" thickBot="1" x14ac:dyDescent="0.3">
      <c r="A23" s="13" t="s">
        <v>16</v>
      </c>
      <c r="B23" s="1"/>
      <c r="C23" s="1"/>
      <c r="D23" s="1"/>
      <c r="E23" s="1"/>
    </row>
    <row r="24" spans="1:5" ht="16.5" thickBot="1" x14ac:dyDescent="0.3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 x14ac:dyDescent="0.25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5" x14ac:dyDescent="0.2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 x14ac:dyDescent="0.2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 x14ac:dyDescent="0.25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5" x14ac:dyDescent="0.2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 x14ac:dyDescent="0.25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</row>
    <row r="31" spans="1:5" ht="16.5" thickBot="1" x14ac:dyDescent="0.3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 x14ac:dyDescent="0.25">
      <c r="A32" s="1"/>
      <c r="B32" s="1"/>
      <c r="C32" s="1"/>
      <c r="D32" s="1"/>
      <c r="E32" s="1"/>
    </row>
    <row r="33" spans="1:5" ht="16.5" thickBot="1" x14ac:dyDescent="0.3">
      <c r="A33" s="13" t="s">
        <v>17</v>
      </c>
      <c r="B33" s="1"/>
      <c r="C33" s="1"/>
      <c r="D33" s="1"/>
      <c r="E33" s="1"/>
    </row>
    <row r="34" spans="1:5" ht="16.5" thickBot="1" x14ac:dyDescent="0.3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 x14ac:dyDescent="0.25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 x14ac:dyDescent="0.2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 x14ac:dyDescent="0.2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 x14ac:dyDescent="0.2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 x14ac:dyDescent="0.2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 x14ac:dyDescent="0.2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6.5" thickBot="1" x14ac:dyDescent="0.3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 x14ac:dyDescent="0.25">
      <c r="A42" s="1"/>
      <c r="B42" s="1"/>
      <c r="C42" s="1"/>
      <c r="D42" s="1"/>
      <c r="E42" s="1"/>
    </row>
    <row r="43" spans="1:5" ht="16.5" thickBot="1" x14ac:dyDescent="0.3">
      <c r="A43" s="13" t="s">
        <v>18</v>
      </c>
      <c r="B43" s="1"/>
      <c r="C43" s="1"/>
      <c r="D43" s="1"/>
      <c r="E43" s="1"/>
    </row>
    <row r="44" spans="1:5" ht="16.5" thickBot="1" x14ac:dyDescent="0.3">
      <c r="A44" s="2" t="s">
        <v>19</v>
      </c>
      <c r="B44" s="4" t="s">
        <v>20</v>
      </c>
      <c r="C44" s="12"/>
      <c r="D44" s="12"/>
      <c r="E44" s="12"/>
    </row>
    <row r="45" spans="1:5" x14ac:dyDescent="0.25">
      <c r="A45" s="5" t="s">
        <v>3</v>
      </c>
      <c r="B45" s="8">
        <v>25000</v>
      </c>
      <c r="C45" s="7"/>
      <c r="D45" s="7"/>
      <c r="E45" s="7"/>
    </row>
    <row r="46" spans="1:5" x14ac:dyDescent="0.25">
      <c r="A46" s="5" t="s">
        <v>4</v>
      </c>
      <c r="B46" s="8">
        <v>26000</v>
      </c>
      <c r="C46" s="1"/>
      <c r="D46" s="1"/>
      <c r="E46" s="1"/>
    </row>
    <row r="47" spans="1:5" x14ac:dyDescent="0.25">
      <c r="A47" s="5" t="s">
        <v>5</v>
      </c>
      <c r="B47" s="8">
        <v>34000</v>
      </c>
      <c r="C47" s="1"/>
      <c r="D47" s="1"/>
      <c r="E47" s="1"/>
    </row>
    <row r="48" spans="1:5" ht="16.5" thickBot="1" x14ac:dyDescent="0.3">
      <c r="A48" s="9" t="s">
        <v>6</v>
      </c>
      <c r="B48" s="10">
        <v>28000</v>
      </c>
      <c r="C48" s="1"/>
      <c r="D48" s="1"/>
      <c r="E48" s="1"/>
    </row>
    <row r="49" spans="1:6" x14ac:dyDescent="0.25">
      <c r="A49" s="1"/>
      <c r="B49" s="1"/>
      <c r="C49" s="1"/>
      <c r="D49" s="1"/>
      <c r="E49" s="1"/>
    </row>
    <row r="50" spans="1:6" x14ac:dyDescent="0.25">
      <c r="A50" s="1"/>
      <c r="B50" s="1"/>
      <c r="C50" s="1"/>
      <c r="D50" s="1"/>
      <c r="E50" s="1"/>
    </row>
    <row r="51" spans="1:6" ht="16.5" thickBot="1" x14ac:dyDescent="0.3">
      <c r="A51" s="13" t="s">
        <v>21</v>
      </c>
      <c r="B51" s="1"/>
      <c r="C51" s="1"/>
      <c r="D51" s="1"/>
      <c r="E51" s="1"/>
    </row>
    <row r="52" spans="1:6" ht="16.5" thickBot="1" x14ac:dyDescent="0.3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6" x14ac:dyDescent="0.25">
      <c r="A53" s="5" t="s">
        <v>7</v>
      </c>
      <c r="B53" s="27">
        <v>0</v>
      </c>
      <c r="C53" s="27">
        <v>6250</v>
      </c>
      <c r="D53" s="27">
        <v>0</v>
      </c>
      <c r="E53" s="28">
        <v>0</v>
      </c>
    </row>
    <row r="54" spans="1:6" x14ac:dyDescent="0.25">
      <c r="A54" s="5" t="s">
        <v>8</v>
      </c>
      <c r="B54" s="26">
        <v>3130.5566861122197</v>
      </c>
      <c r="C54" s="26">
        <v>0</v>
      </c>
      <c r="D54" s="26">
        <v>2310.315199204133</v>
      </c>
      <c r="E54" s="29">
        <v>0</v>
      </c>
    </row>
    <row r="55" spans="1:6" x14ac:dyDescent="0.25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</row>
    <row r="56" spans="1:6" x14ac:dyDescent="0.25">
      <c r="A56" s="5" t="s">
        <v>10</v>
      </c>
      <c r="B56" s="26">
        <v>0</v>
      </c>
      <c r="C56" s="26">
        <v>0</v>
      </c>
      <c r="D56" s="26">
        <v>7428.5714285714275</v>
      </c>
      <c r="E56" s="29">
        <v>0</v>
      </c>
    </row>
    <row r="57" spans="1:6" x14ac:dyDescent="0.25">
      <c r="A57" s="5" t="s">
        <v>11</v>
      </c>
      <c r="B57" s="26">
        <v>3846.1538461538453</v>
      </c>
      <c r="C57" s="26">
        <v>0</v>
      </c>
      <c r="D57" s="26">
        <v>0</v>
      </c>
      <c r="E57" s="29">
        <v>0</v>
      </c>
    </row>
    <row r="58" spans="1:6" x14ac:dyDescent="0.25">
      <c r="A58" s="5" t="s">
        <v>12</v>
      </c>
      <c r="B58" s="26">
        <v>14319.585764030229</v>
      </c>
      <c r="C58" s="26">
        <v>19750</v>
      </c>
      <c r="D58" s="26">
        <v>17118.2562293673</v>
      </c>
      <c r="E58" s="29">
        <v>28000</v>
      </c>
    </row>
    <row r="59" spans="1:6" ht="16.5" thickBot="1" x14ac:dyDescent="0.3">
      <c r="A59" s="9" t="s">
        <v>13</v>
      </c>
      <c r="B59" s="30">
        <v>0</v>
      </c>
      <c r="C59" s="30">
        <v>0</v>
      </c>
      <c r="D59" s="30">
        <v>7142.8571428571413</v>
      </c>
      <c r="E59" s="31">
        <v>0</v>
      </c>
    </row>
    <row r="61" spans="1:6" x14ac:dyDescent="0.25">
      <c r="A61" s="32" t="s">
        <v>22</v>
      </c>
      <c r="B61">
        <f>SUMPRODUCT(B53:E59,B25:E31)+SUMPRODUCT(B53:E59,B35:E41)</f>
        <v>1457237.8826934383</v>
      </c>
      <c r="D61" t="s">
        <v>36</v>
      </c>
      <c r="E61">
        <f>B61-'ori1'!B61</f>
        <v>74693.548378515989</v>
      </c>
      <c r="F61">
        <f>E61/6000</f>
        <v>12.448924729752665</v>
      </c>
    </row>
    <row r="63" spans="1:6" x14ac:dyDescent="0.25">
      <c r="A63" s="32" t="s">
        <v>23</v>
      </c>
      <c r="B63" t="s">
        <v>26</v>
      </c>
      <c r="C63" t="s">
        <v>27</v>
      </c>
      <c r="D63" t="s">
        <v>28</v>
      </c>
    </row>
    <row r="64" spans="1:6" x14ac:dyDescent="0.25">
      <c r="A64">
        <v>1</v>
      </c>
      <c r="B64">
        <f>SUM(B53:B59)</f>
        <v>25000</v>
      </c>
      <c r="C64" t="s">
        <v>30</v>
      </c>
      <c r="D64">
        <f>B45</f>
        <v>25000</v>
      </c>
    </row>
    <row r="65" spans="1:5" x14ac:dyDescent="0.25">
      <c r="B65">
        <f>SUM(C53:C59)</f>
        <v>26000</v>
      </c>
      <c r="C65" t="s">
        <v>30</v>
      </c>
      <c r="D65">
        <f t="shared" ref="D65:D67" si="0">B46</f>
        <v>26000</v>
      </c>
    </row>
    <row r="66" spans="1:5" x14ac:dyDescent="0.25">
      <c r="B66">
        <f>SUM(D53:D59)</f>
        <v>34000</v>
      </c>
      <c r="C66" t="s">
        <v>30</v>
      </c>
      <c r="D66">
        <f t="shared" si="0"/>
        <v>34000</v>
      </c>
    </row>
    <row r="67" spans="1:5" x14ac:dyDescent="0.25">
      <c r="B67">
        <f>SUM(E53:E59)</f>
        <v>28000</v>
      </c>
      <c r="C67" t="s">
        <v>30</v>
      </c>
      <c r="D67">
        <f t="shared" si="0"/>
        <v>28000</v>
      </c>
    </row>
    <row r="68" spans="1:5" x14ac:dyDescent="0.25">
      <c r="A68">
        <v>2</v>
      </c>
      <c r="B68">
        <f>SUMPRODUCT(B53:E53,B5:E5)</f>
        <v>2500</v>
      </c>
      <c r="C68" t="s">
        <v>29</v>
      </c>
      <c r="D68">
        <f>B15</f>
        <v>2500</v>
      </c>
      <c r="E68" t="s">
        <v>7</v>
      </c>
    </row>
    <row r="69" spans="1:5" x14ac:dyDescent="0.25">
      <c r="B69">
        <f t="shared" ref="B69:B74" si="1">SUMPRODUCT(B54:E54,B6:E6)</f>
        <v>3000</v>
      </c>
      <c r="C69" t="s">
        <v>29</v>
      </c>
      <c r="D69">
        <f t="shared" ref="D69:D74" si="2">B16</f>
        <v>3000</v>
      </c>
      <c r="E69" t="s">
        <v>8</v>
      </c>
    </row>
    <row r="70" spans="1:5" x14ac:dyDescent="0.25">
      <c r="B70">
        <f t="shared" si="1"/>
        <v>2500</v>
      </c>
      <c r="C70" t="s">
        <v>29</v>
      </c>
      <c r="D70">
        <f t="shared" si="2"/>
        <v>2500</v>
      </c>
      <c r="E70" t="s">
        <v>9</v>
      </c>
    </row>
    <row r="71" spans="1:5" x14ac:dyDescent="0.25">
      <c r="B71">
        <f t="shared" si="1"/>
        <v>2599.9999999999995</v>
      </c>
      <c r="C71" t="s">
        <v>29</v>
      </c>
      <c r="D71">
        <f t="shared" si="2"/>
        <v>2600</v>
      </c>
      <c r="E71" t="s">
        <v>10</v>
      </c>
    </row>
    <row r="72" spans="1:5" x14ac:dyDescent="0.25">
      <c r="B72">
        <f t="shared" si="1"/>
        <v>2499.9999999999995</v>
      </c>
      <c r="C72" t="s">
        <v>29</v>
      </c>
      <c r="D72">
        <f t="shared" si="2"/>
        <v>2500</v>
      </c>
      <c r="E72" t="s">
        <v>11</v>
      </c>
    </row>
    <row r="73" spans="1:5" x14ac:dyDescent="0.25">
      <c r="B73">
        <f t="shared" si="1"/>
        <v>37999.999999999993</v>
      </c>
      <c r="C73" t="s">
        <v>29</v>
      </c>
      <c r="D73">
        <f t="shared" si="2"/>
        <v>38000</v>
      </c>
      <c r="E73" t="s">
        <v>12</v>
      </c>
    </row>
    <row r="74" spans="1:5" x14ac:dyDescent="0.25">
      <c r="B74">
        <f t="shared" si="1"/>
        <v>2499.9999999999991</v>
      </c>
      <c r="C74" t="s">
        <v>29</v>
      </c>
      <c r="D74">
        <f t="shared" si="2"/>
        <v>2500</v>
      </c>
      <c r="E74" t="s">
        <v>13</v>
      </c>
    </row>
    <row r="75" spans="1:5" x14ac:dyDescent="0.25">
      <c r="A75">
        <v>3</v>
      </c>
      <c r="B75" t="s">
        <v>24</v>
      </c>
    </row>
    <row r="76" spans="1:5" x14ac:dyDescent="0.25">
      <c r="A76">
        <v>4</v>
      </c>
      <c r="B76" t="s">
        <v>25</v>
      </c>
    </row>
    <row r="78" spans="1:5" x14ac:dyDescent="0.25">
      <c r="A78" t="s">
        <v>31</v>
      </c>
      <c r="B78">
        <f>D56+D59</f>
        <v>14571.428571428569</v>
      </c>
      <c r="C78" t="s">
        <v>32</v>
      </c>
    </row>
    <row r="79" spans="1:5" x14ac:dyDescent="0.25">
      <c r="B79">
        <f>C53</f>
        <v>6250</v>
      </c>
      <c r="C79" t="s">
        <v>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AC8CE-5C84-4244-876A-8359AB14F7CD}">
  <dimension ref="A1:E79"/>
  <sheetViews>
    <sheetView topLeftCell="A37" workbookViewId="0">
      <selection activeCell="A72" sqref="A72"/>
    </sheetView>
  </sheetViews>
  <sheetFormatPr defaultColWidth="11" defaultRowHeight="15.75" x14ac:dyDescent="0.25"/>
  <sheetData>
    <row r="1" spans="1:5" x14ac:dyDescent="0.25">
      <c r="A1" s="13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16.5" thickBot="1" x14ac:dyDescent="0.3">
      <c r="A3" s="13" t="s">
        <v>1</v>
      </c>
      <c r="B3" s="1"/>
      <c r="C3" s="1"/>
      <c r="D3" s="1"/>
      <c r="E3" s="1"/>
    </row>
    <row r="4" spans="1:5" ht="16.5" thickBot="1" x14ac:dyDescent="0.3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 x14ac:dyDescent="0.2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 x14ac:dyDescent="0.2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 x14ac:dyDescent="0.2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 x14ac:dyDescent="0.2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 x14ac:dyDescent="0.2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6.5" thickBot="1" x14ac:dyDescent="0.3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 x14ac:dyDescent="0.25">
      <c r="A12" s="1"/>
      <c r="B12" s="1"/>
      <c r="C12" s="1"/>
      <c r="D12" s="1"/>
      <c r="E12" s="1"/>
    </row>
    <row r="13" spans="1:5" ht="16.5" thickBot="1" x14ac:dyDescent="0.3">
      <c r="A13" s="13" t="s">
        <v>14</v>
      </c>
      <c r="B13" s="1"/>
      <c r="C13" s="1"/>
      <c r="D13" s="1"/>
      <c r="E13" s="1"/>
    </row>
    <row r="14" spans="1:5" ht="16.5" thickBot="1" x14ac:dyDescent="0.3">
      <c r="A14" s="2" t="s">
        <v>2</v>
      </c>
      <c r="B14" s="4" t="s">
        <v>15</v>
      </c>
      <c r="C14" s="1"/>
      <c r="D14" s="1"/>
      <c r="E14" s="1"/>
    </row>
    <row r="15" spans="1:5" x14ac:dyDescent="0.25">
      <c r="A15" s="5" t="s">
        <v>7</v>
      </c>
      <c r="B15" s="8">
        <v>2500</v>
      </c>
      <c r="C15" s="1"/>
      <c r="D15" s="1"/>
      <c r="E15" s="1"/>
    </row>
    <row r="16" spans="1:5" x14ac:dyDescent="0.25">
      <c r="A16" s="5" t="s">
        <v>8</v>
      </c>
      <c r="B16" s="8">
        <v>3000</v>
      </c>
      <c r="C16" s="1"/>
      <c r="D16" s="1"/>
      <c r="E16" s="1"/>
    </row>
    <row r="17" spans="1:5" x14ac:dyDescent="0.25">
      <c r="A17" s="5" t="s">
        <v>9</v>
      </c>
      <c r="B17" s="8">
        <v>2500</v>
      </c>
      <c r="C17" s="1"/>
      <c r="D17" s="1"/>
      <c r="E17" s="1"/>
    </row>
    <row r="18" spans="1:5" x14ac:dyDescent="0.25">
      <c r="A18" s="5" t="s">
        <v>10</v>
      </c>
      <c r="B18" s="8">
        <v>2600</v>
      </c>
      <c r="C18" s="1"/>
      <c r="D18" s="1"/>
      <c r="E18" s="1"/>
    </row>
    <row r="19" spans="1:5" x14ac:dyDescent="0.25">
      <c r="A19" s="5" t="s">
        <v>11</v>
      </c>
      <c r="B19" s="8">
        <v>2500</v>
      </c>
      <c r="C19" s="1"/>
      <c r="D19" s="1"/>
      <c r="E19" s="1"/>
    </row>
    <row r="20" spans="1:5" x14ac:dyDescent="0.25">
      <c r="A20" s="5" t="s">
        <v>12</v>
      </c>
      <c r="B20" s="8">
        <v>38000</v>
      </c>
      <c r="C20" s="1"/>
      <c r="D20" s="1"/>
      <c r="E20" s="1"/>
    </row>
    <row r="21" spans="1:5" ht="16.5" thickBot="1" x14ac:dyDescent="0.3">
      <c r="A21" s="9" t="s">
        <v>13</v>
      </c>
      <c r="B21" s="10">
        <v>2500</v>
      </c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ht="16.5" thickBot="1" x14ac:dyDescent="0.3">
      <c r="A23" s="13" t="s">
        <v>16</v>
      </c>
      <c r="B23" s="1"/>
      <c r="C23" s="1"/>
      <c r="D23" s="1"/>
      <c r="E23" s="1"/>
    </row>
    <row r="24" spans="1:5" ht="16.5" thickBot="1" x14ac:dyDescent="0.3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 x14ac:dyDescent="0.25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5" x14ac:dyDescent="0.2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 x14ac:dyDescent="0.2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 x14ac:dyDescent="0.25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5" x14ac:dyDescent="0.2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 x14ac:dyDescent="0.25">
      <c r="A30" s="5" t="s">
        <v>12</v>
      </c>
      <c r="B30" s="18">
        <f>'ori1'!B30*1.05</f>
        <v>19.162500000000001</v>
      </c>
      <c r="C30" s="18">
        <f>'ori1'!C30*1.05</f>
        <v>14.595000000000001</v>
      </c>
      <c r="D30" s="18">
        <f>'ori1'!D30*1.05</f>
        <v>11.97</v>
      </c>
      <c r="E30" s="18">
        <f>'ori1'!E30*1.05</f>
        <v>9.3450000000000006</v>
      </c>
    </row>
    <row r="31" spans="1:5" ht="16.5" thickBot="1" x14ac:dyDescent="0.3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 x14ac:dyDescent="0.25">
      <c r="A32" s="1"/>
      <c r="B32" s="1"/>
      <c r="C32" s="1"/>
      <c r="D32" s="1"/>
      <c r="E32" s="1"/>
    </row>
    <row r="33" spans="1:5" ht="16.5" thickBot="1" x14ac:dyDescent="0.3">
      <c r="A33" s="13" t="s">
        <v>17</v>
      </c>
      <c r="B33" s="1"/>
      <c r="C33" s="1"/>
      <c r="D33" s="1"/>
      <c r="E33" s="1"/>
    </row>
    <row r="34" spans="1:5" ht="16.5" thickBot="1" x14ac:dyDescent="0.3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 x14ac:dyDescent="0.25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 x14ac:dyDescent="0.2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 x14ac:dyDescent="0.2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 x14ac:dyDescent="0.2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 x14ac:dyDescent="0.2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 x14ac:dyDescent="0.2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6.5" thickBot="1" x14ac:dyDescent="0.3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 x14ac:dyDescent="0.25">
      <c r="A42" s="1"/>
      <c r="B42" s="1"/>
      <c r="C42" s="1"/>
      <c r="D42" s="1"/>
      <c r="E42" s="1"/>
    </row>
    <row r="43" spans="1:5" ht="16.5" thickBot="1" x14ac:dyDescent="0.3">
      <c r="A43" s="13" t="s">
        <v>18</v>
      </c>
      <c r="B43" s="1"/>
      <c r="C43" s="1"/>
      <c r="D43" s="1"/>
      <c r="E43" s="1"/>
    </row>
    <row r="44" spans="1:5" ht="16.5" thickBot="1" x14ac:dyDescent="0.3">
      <c r="A44" s="2" t="s">
        <v>19</v>
      </c>
      <c r="B44" s="4" t="s">
        <v>20</v>
      </c>
      <c r="C44" s="12"/>
      <c r="D44" s="12"/>
      <c r="E44" s="12"/>
    </row>
    <row r="45" spans="1:5" x14ac:dyDescent="0.25">
      <c r="A45" s="5" t="s">
        <v>3</v>
      </c>
      <c r="B45" s="8">
        <v>25000</v>
      </c>
      <c r="C45" s="7"/>
      <c r="D45" s="7"/>
      <c r="E45" s="7"/>
    </row>
    <row r="46" spans="1:5" x14ac:dyDescent="0.25">
      <c r="A46" s="5" t="s">
        <v>4</v>
      </c>
      <c r="B46" s="8">
        <v>26000</v>
      </c>
      <c r="C46" s="1"/>
      <c r="D46" s="1"/>
      <c r="E46" s="1"/>
    </row>
    <row r="47" spans="1:5" x14ac:dyDescent="0.25">
      <c r="A47" s="5" t="s">
        <v>5</v>
      </c>
      <c r="B47" s="8">
        <v>28000</v>
      </c>
      <c r="C47" s="1"/>
      <c r="D47" s="1"/>
      <c r="E47" s="1"/>
    </row>
    <row r="48" spans="1:5" ht="16.5" thickBot="1" x14ac:dyDescent="0.3">
      <c r="A48" s="9" t="s">
        <v>6</v>
      </c>
      <c r="B48" s="10">
        <v>28000</v>
      </c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ht="16.5" thickBot="1" x14ac:dyDescent="0.3">
      <c r="A51" s="13" t="s">
        <v>21</v>
      </c>
      <c r="B51" s="1"/>
      <c r="C51" s="1"/>
      <c r="D51" s="1"/>
      <c r="E51" s="1"/>
    </row>
    <row r="52" spans="1:5" ht="16.5" thickBot="1" x14ac:dyDescent="0.3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5" x14ac:dyDescent="0.25">
      <c r="A53" s="5" t="s">
        <v>7</v>
      </c>
      <c r="B53" s="27">
        <v>0</v>
      </c>
      <c r="C53" s="27">
        <v>6250</v>
      </c>
      <c r="D53" s="27">
        <v>0</v>
      </c>
      <c r="E53" s="28">
        <v>0</v>
      </c>
    </row>
    <row r="54" spans="1:5" x14ac:dyDescent="0.25">
      <c r="A54" s="5" t="s">
        <v>8</v>
      </c>
      <c r="B54" s="26">
        <v>4285.7142857142862</v>
      </c>
      <c r="C54" s="26">
        <v>0</v>
      </c>
      <c r="D54" s="26">
        <v>0</v>
      </c>
      <c r="E54" s="29">
        <v>0</v>
      </c>
    </row>
    <row r="55" spans="1:5" x14ac:dyDescent="0.25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</row>
    <row r="56" spans="1:5" x14ac:dyDescent="0.25">
      <c r="A56" s="5" t="s">
        <v>10</v>
      </c>
      <c r="B56" s="26">
        <v>0</v>
      </c>
      <c r="C56" s="26">
        <v>0</v>
      </c>
      <c r="D56" s="26">
        <v>2040.125451890163</v>
      </c>
      <c r="E56" s="29">
        <v>0</v>
      </c>
    </row>
    <row r="57" spans="1:5" x14ac:dyDescent="0.25">
      <c r="A57" s="5" t="s">
        <v>11</v>
      </c>
      <c r="B57" s="26">
        <v>3846.1538461538466</v>
      </c>
      <c r="C57" s="26">
        <v>0</v>
      </c>
      <c r="D57" s="26">
        <v>0</v>
      </c>
      <c r="E57" s="29">
        <v>0</v>
      </c>
    </row>
    <row r="58" spans="1:5" x14ac:dyDescent="0.25">
      <c r="A58" s="5" t="s">
        <v>12</v>
      </c>
      <c r="B58" s="26">
        <v>13164.428164428158</v>
      </c>
      <c r="C58" s="26">
        <v>19750</v>
      </c>
      <c r="D58" s="26">
        <v>18817.017405252696</v>
      </c>
      <c r="E58" s="29">
        <v>28000</v>
      </c>
    </row>
    <row r="59" spans="1:5" ht="16.5" thickBot="1" x14ac:dyDescent="0.3">
      <c r="A59" s="9" t="s">
        <v>13</v>
      </c>
      <c r="B59" s="30">
        <v>0</v>
      </c>
      <c r="C59" s="30">
        <v>0</v>
      </c>
      <c r="D59" s="30">
        <v>7142.8571428571413</v>
      </c>
      <c r="E59" s="31">
        <v>0</v>
      </c>
    </row>
    <row r="61" spans="1:5" x14ac:dyDescent="0.25">
      <c r="A61" s="32" t="s">
        <v>22</v>
      </c>
      <c r="B61">
        <f>SUMPRODUCT(B53:E59,B25:E31)+SUMPRODUCT(B53:E59,B35:E41)</f>
        <v>1431468.8249359571</v>
      </c>
      <c r="D61">
        <f>B61-B62</f>
        <v>48924.490621034754</v>
      </c>
    </row>
    <row r="62" spans="1:5" x14ac:dyDescent="0.25">
      <c r="A62" s="32" t="s">
        <v>37</v>
      </c>
      <c r="B62">
        <v>1382544.3343149223</v>
      </c>
      <c r="D62" s="35">
        <f>D61/B62</f>
        <v>3.5387285171782787E-2</v>
      </c>
    </row>
    <row r="63" spans="1:5" x14ac:dyDescent="0.25">
      <c r="A63" s="32" t="s">
        <v>23</v>
      </c>
      <c r="B63" t="s">
        <v>26</v>
      </c>
      <c r="C63" t="s">
        <v>27</v>
      </c>
      <c r="D63" t="s">
        <v>28</v>
      </c>
    </row>
    <row r="64" spans="1:5" x14ac:dyDescent="0.25">
      <c r="A64">
        <v>1</v>
      </c>
      <c r="B64">
        <f>SUM(B53:B59)</f>
        <v>24999.999999999993</v>
      </c>
      <c r="C64" t="s">
        <v>30</v>
      </c>
      <c r="D64">
        <f>B45</f>
        <v>25000</v>
      </c>
    </row>
    <row r="65" spans="1:5" x14ac:dyDescent="0.25">
      <c r="B65">
        <f>SUM(C53:C59)</f>
        <v>26000</v>
      </c>
      <c r="C65" t="s">
        <v>30</v>
      </c>
      <c r="D65">
        <f t="shared" ref="D65:D67" si="0">B46</f>
        <v>26000</v>
      </c>
    </row>
    <row r="66" spans="1:5" x14ac:dyDescent="0.25">
      <c r="B66">
        <f>SUM(D53:D59)</f>
        <v>28000</v>
      </c>
      <c r="C66" t="s">
        <v>30</v>
      </c>
      <c r="D66">
        <f t="shared" si="0"/>
        <v>28000</v>
      </c>
    </row>
    <row r="67" spans="1:5" x14ac:dyDescent="0.25">
      <c r="B67">
        <f>SUM(E53:E59)</f>
        <v>28000</v>
      </c>
      <c r="C67" t="s">
        <v>30</v>
      </c>
      <c r="D67">
        <f t="shared" si="0"/>
        <v>28000</v>
      </c>
    </row>
    <row r="68" spans="1:5" x14ac:dyDescent="0.25">
      <c r="A68">
        <v>2</v>
      </c>
      <c r="B68">
        <f>SUMPRODUCT(B53:E53,B5:E5)</f>
        <v>2500</v>
      </c>
      <c r="C68" t="s">
        <v>29</v>
      </c>
      <c r="D68">
        <f>B15</f>
        <v>2500</v>
      </c>
      <c r="E68" t="s">
        <v>7</v>
      </c>
    </row>
    <row r="69" spans="1:5" x14ac:dyDescent="0.25">
      <c r="B69">
        <f t="shared" ref="B69:B74" si="1">SUMPRODUCT(B54:E54,B6:E6)</f>
        <v>3000</v>
      </c>
      <c r="C69" t="s">
        <v>29</v>
      </c>
      <c r="D69">
        <f t="shared" ref="D69:D74" si="2">B16</f>
        <v>3000</v>
      </c>
      <c r="E69" t="s">
        <v>8</v>
      </c>
    </row>
    <row r="70" spans="1:5" x14ac:dyDescent="0.25">
      <c r="B70">
        <f t="shared" si="1"/>
        <v>2500</v>
      </c>
      <c r="C70" t="s">
        <v>29</v>
      </c>
      <c r="D70">
        <f t="shared" si="2"/>
        <v>2500</v>
      </c>
      <c r="E70" t="s">
        <v>9</v>
      </c>
    </row>
    <row r="71" spans="1:5" x14ac:dyDescent="0.25">
      <c r="B71">
        <f t="shared" si="1"/>
        <v>714.04390816155706</v>
      </c>
      <c r="C71" t="s">
        <v>29</v>
      </c>
      <c r="D71">
        <f t="shared" si="2"/>
        <v>2600</v>
      </c>
      <c r="E71" t="s">
        <v>10</v>
      </c>
    </row>
    <row r="72" spans="1:5" x14ac:dyDescent="0.25">
      <c r="B72">
        <f t="shared" si="1"/>
        <v>2500.0000000000005</v>
      </c>
      <c r="C72" t="s">
        <v>29</v>
      </c>
      <c r="D72">
        <f t="shared" si="2"/>
        <v>2500</v>
      </c>
      <c r="E72" t="s">
        <v>11</v>
      </c>
    </row>
    <row r="73" spans="1:5" x14ac:dyDescent="0.25">
      <c r="B73">
        <f t="shared" si="1"/>
        <v>37999.999999999993</v>
      </c>
      <c r="C73" t="s">
        <v>29</v>
      </c>
      <c r="D73">
        <f t="shared" si="2"/>
        <v>38000</v>
      </c>
      <c r="E73" t="s">
        <v>12</v>
      </c>
    </row>
    <row r="74" spans="1:5" x14ac:dyDescent="0.25">
      <c r="B74">
        <f t="shared" si="1"/>
        <v>2499.9999999999991</v>
      </c>
      <c r="C74" t="s">
        <v>29</v>
      </c>
      <c r="D74">
        <f t="shared" si="2"/>
        <v>2500</v>
      </c>
      <c r="E74" t="s">
        <v>13</v>
      </c>
    </row>
    <row r="75" spans="1:5" x14ac:dyDescent="0.25">
      <c r="A75">
        <v>3</v>
      </c>
      <c r="B75" t="s">
        <v>24</v>
      </c>
    </row>
    <row r="76" spans="1:5" x14ac:dyDescent="0.25">
      <c r="A76">
        <v>4</v>
      </c>
      <c r="B76" t="s">
        <v>25</v>
      </c>
    </row>
    <row r="78" spans="1:5" x14ac:dyDescent="0.25">
      <c r="A78" t="s">
        <v>31</v>
      </c>
      <c r="B78">
        <f>D56+D59</f>
        <v>9182.9825947473037</v>
      </c>
      <c r="C78" t="s">
        <v>32</v>
      </c>
    </row>
    <row r="79" spans="1:5" x14ac:dyDescent="0.25">
      <c r="B79">
        <f>C53</f>
        <v>6250</v>
      </c>
      <c r="C79" t="s">
        <v>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F9EC-BA9B-4ECE-8263-D81B607CDC09}">
  <dimension ref="A1:E79"/>
  <sheetViews>
    <sheetView tabSelected="1" topLeftCell="A37" workbookViewId="0">
      <selection activeCell="I44" sqref="I44"/>
    </sheetView>
  </sheetViews>
  <sheetFormatPr defaultColWidth="11" defaultRowHeight="15.75" x14ac:dyDescent="0.25"/>
  <sheetData>
    <row r="1" spans="1:5" x14ac:dyDescent="0.25">
      <c r="A1" s="13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16.5" thickBot="1" x14ac:dyDescent="0.3">
      <c r="A3" s="13" t="s">
        <v>1</v>
      </c>
      <c r="B3" s="1"/>
      <c r="C3" s="1"/>
      <c r="D3" s="1"/>
      <c r="E3" s="1"/>
    </row>
    <row r="4" spans="1:5" ht="16.5" thickBot="1" x14ac:dyDescent="0.3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 x14ac:dyDescent="0.2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 x14ac:dyDescent="0.2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 x14ac:dyDescent="0.2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 x14ac:dyDescent="0.2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 x14ac:dyDescent="0.2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6.5" thickBot="1" x14ac:dyDescent="0.3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 x14ac:dyDescent="0.25">
      <c r="A12" s="1"/>
      <c r="B12" s="1"/>
      <c r="C12" s="1"/>
      <c r="D12" s="1"/>
      <c r="E12" s="1"/>
    </row>
    <row r="13" spans="1:5" ht="16.5" thickBot="1" x14ac:dyDescent="0.3">
      <c r="A13" s="13" t="s">
        <v>14</v>
      </c>
      <c r="B13" s="1"/>
      <c r="C13" s="1"/>
      <c r="D13" s="1"/>
      <c r="E13" s="1"/>
    </row>
    <row r="14" spans="1:5" ht="16.5" thickBot="1" x14ac:dyDescent="0.3">
      <c r="A14" s="2" t="s">
        <v>2</v>
      </c>
      <c r="B14" s="4" t="s">
        <v>15</v>
      </c>
      <c r="C14" s="1"/>
      <c r="D14" s="1"/>
      <c r="E14" s="1"/>
    </row>
    <row r="15" spans="1:5" x14ac:dyDescent="0.25">
      <c r="A15" s="5" t="s">
        <v>7</v>
      </c>
      <c r="B15" s="8">
        <v>2500</v>
      </c>
      <c r="C15" s="1"/>
      <c r="D15" s="1"/>
      <c r="E15" s="1"/>
    </row>
    <row r="16" spans="1:5" x14ac:dyDescent="0.25">
      <c r="A16" s="5" t="s">
        <v>8</v>
      </c>
      <c r="B16" s="8">
        <v>3000</v>
      </c>
      <c r="C16" s="1"/>
      <c r="D16" s="1"/>
      <c r="E16" s="1"/>
    </row>
    <row r="17" spans="1:5" x14ac:dyDescent="0.25">
      <c r="A17" s="5" t="s">
        <v>9</v>
      </c>
      <c r="B17" s="8">
        <v>2500</v>
      </c>
      <c r="C17" s="1"/>
      <c r="D17" s="1"/>
      <c r="E17" s="1"/>
    </row>
    <row r="18" spans="1:5" x14ac:dyDescent="0.25">
      <c r="A18" s="5" t="s">
        <v>10</v>
      </c>
      <c r="B18" s="8">
        <f>2600*1.2</f>
        <v>3120</v>
      </c>
      <c r="C18" s="1"/>
      <c r="D18" s="1"/>
      <c r="E18" s="1"/>
    </row>
    <row r="19" spans="1:5" x14ac:dyDescent="0.25">
      <c r="A19" s="5" t="s">
        <v>11</v>
      </c>
      <c r="B19" s="8">
        <v>2500</v>
      </c>
      <c r="C19" s="1"/>
      <c r="D19" s="1"/>
      <c r="E19" s="1"/>
    </row>
    <row r="20" spans="1:5" x14ac:dyDescent="0.25">
      <c r="A20" s="5" t="s">
        <v>12</v>
      </c>
      <c r="B20" s="8">
        <v>38000</v>
      </c>
      <c r="C20" s="1"/>
      <c r="D20" s="1"/>
      <c r="E20" s="1"/>
    </row>
    <row r="21" spans="1:5" ht="16.5" thickBot="1" x14ac:dyDescent="0.3">
      <c r="A21" s="9" t="s">
        <v>13</v>
      </c>
      <c r="B21" s="10">
        <v>2500</v>
      </c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ht="16.5" thickBot="1" x14ac:dyDescent="0.3">
      <c r="A23" s="13" t="s">
        <v>16</v>
      </c>
      <c r="B23" s="1"/>
      <c r="C23" s="1"/>
      <c r="D23" s="1"/>
      <c r="E23" s="1"/>
    </row>
    <row r="24" spans="1:5" ht="16.5" thickBot="1" x14ac:dyDescent="0.3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 x14ac:dyDescent="0.25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5" x14ac:dyDescent="0.2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 x14ac:dyDescent="0.2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 x14ac:dyDescent="0.25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5" x14ac:dyDescent="0.2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 x14ac:dyDescent="0.25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</row>
    <row r="31" spans="1:5" ht="16.5" thickBot="1" x14ac:dyDescent="0.3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 x14ac:dyDescent="0.25">
      <c r="A32" s="1"/>
      <c r="B32" s="1"/>
      <c r="C32" s="1"/>
      <c r="D32" s="1"/>
      <c r="E32" s="1"/>
    </row>
    <row r="33" spans="1:5" ht="16.5" thickBot="1" x14ac:dyDescent="0.3">
      <c r="A33" s="13" t="s">
        <v>17</v>
      </c>
      <c r="B33" s="1"/>
      <c r="C33" s="1"/>
      <c r="D33" s="1"/>
      <c r="E33" s="1"/>
    </row>
    <row r="34" spans="1:5" ht="16.5" thickBot="1" x14ac:dyDescent="0.3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 x14ac:dyDescent="0.25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 x14ac:dyDescent="0.2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 x14ac:dyDescent="0.2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 x14ac:dyDescent="0.2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 x14ac:dyDescent="0.2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 x14ac:dyDescent="0.2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6.5" thickBot="1" x14ac:dyDescent="0.3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 x14ac:dyDescent="0.25">
      <c r="A42" s="1"/>
      <c r="B42" s="1"/>
      <c r="C42" s="1"/>
      <c r="D42" s="1"/>
      <c r="E42" s="1"/>
    </row>
    <row r="43" spans="1:5" ht="16.5" thickBot="1" x14ac:dyDescent="0.3">
      <c r="A43" s="13" t="s">
        <v>18</v>
      </c>
      <c r="B43" s="1"/>
      <c r="C43" s="1"/>
      <c r="D43" s="1"/>
      <c r="E43" s="1"/>
    </row>
    <row r="44" spans="1:5" ht="16.5" thickBot="1" x14ac:dyDescent="0.3">
      <c r="A44" s="2" t="s">
        <v>19</v>
      </c>
      <c r="B44" s="4" t="s">
        <v>20</v>
      </c>
      <c r="C44" s="12"/>
      <c r="D44" s="12"/>
      <c r="E44" s="12"/>
    </row>
    <row r="45" spans="1:5" x14ac:dyDescent="0.25">
      <c r="A45" s="5" t="s">
        <v>3</v>
      </c>
      <c r="B45" s="8">
        <v>25000</v>
      </c>
      <c r="C45" s="7"/>
      <c r="D45" s="7"/>
      <c r="E45" s="7"/>
    </row>
    <row r="46" spans="1:5" x14ac:dyDescent="0.25">
      <c r="A46" s="5" t="s">
        <v>4</v>
      </c>
      <c r="B46" s="8">
        <v>26000</v>
      </c>
      <c r="C46" s="1"/>
      <c r="D46" s="1"/>
      <c r="E46" s="1"/>
    </row>
    <row r="47" spans="1:5" x14ac:dyDescent="0.25">
      <c r="A47" s="5" t="s">
        <v>5</v>
      </c>
      <c r="B47" s="8">
        <v>28000</v>
      </c>
      <c r="C47" s="1"/>
      <c r="D47" s="1"/>
      <c r="E47" s="1"/>
    </row>
    <row r="48" spans="1:5" ht="16.5" thickBot="1" x14ac:dyDescent="0.3">
      <c r="A48" s="9" t="s">
        <v>6</v>
      </c>
      <c r="B48" s="10">
        <v>28000</v>
      </c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ht="16.5" thickBot="1" x14ac:dyDescent="0.3">
      <c r="A51" s="13" t="s">
        <v>21</v>
      </c>
      <c r="B51" s="1"/>
      <c r="C51" s="1"/>
      <c r="D51" s="1"/>
      <c r="E51" s="1"/>
    </row>
    <row r="52" spans="1:5" ht="16.5" thickBot="1" x14ac:dyDescent="0.3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5" x14ac:dyDescent="0.25">
      <c r="A53" s="5" t="s">
        <v>7</v>
      </c>
      <c r="B53" s="27">
        <v>0</v>
      </c>
      <c r="C53" s="27">
        <v>6250</v>
      </c>
      <c r="D53" s="27">
        <v>0</v>
      </c>
      <c r="E53" s="28">
        <v>0</v>
      </c>
    </row>
    <row r="54" spans="1:5" x14ac:dyDescent="0.25">
      <c r="A54" s="5" t="s">
        <v>8</v>
      </c>
      <c r="B54" s="26">
        <v>4285.7142857142862</v>
      </c>
      <c r="C54" s="26">
        <v>0</v>
      </c>
      <c r="D54" s="26">
        <v>0</v>
      </c>
      <c r="E54" s="29">
        <v>0</v>
      </c>
    </row>
    <row r="55" spans="1:5" x14ac:dyDescent="0.25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</row>
    <row r="56" spans="1:5" x14ac:dyDescent="0.25">
      <c r="A56" s="5" t="s">
        <v>10</v>
      </c>
      <c r="B56" s="26">
        <v>0</v>
      </c>
      <c r="C56" s="26">
        <v>0</v>
      </c>
      <c r="D56" s="26">
        <v>2040.1254518901512</v>
      </c>
      <c r="E56" s="29">
        <v>0</v>
      </c>
    </row>
    <row r="57" spans="1:5" x14ac:dyDescent="0.25">
      <c r="A57" s="5" t="s">
        <v>11</v>
      </c>
      <c r="B57" s="26">
        <v>3846.1538461538457</v>
      </c>
      <c r="C57" s="26">
        <v>0</v>
      </c>
      <c r="D57" s="26">
        <v>0</v>
      </c>
      <c r="E57" s="29">
        <v>0</v>
      </c>
    </row>
    <row r="58" spans="1:5" x14ac:dyDescent="0.25">
      <c r="A58" s="5" t="s">
        <v>12</v>
      </c>
      <c r="B58" s="26">
        <v>13164.428164428165</v>
      </c>
      <c r="C58" s="26">
        <v>19750.000000000004</v>
      </c>
      <c r="D58" s="26">
        <v>18817.017405252704</v>
      </c>
      <c r="E58" s="29">
        <v>27999.999999999993</v>
      </c>
    </row>
    <row r="59" spans="1:5" ht="16.5" thickBot="1" x14ac:dyDescent="0.3">
      <c r="A59" s="9" t="s">
        <v>13</v>
      </c>
      <c r="B59" s="30">
        <v>0</v>
      </c>
      <c r="C59" s="30">
        <v>0</v>
      </c>
      <c r="D59" s="30">
        <v>7142.8571428571413</v>
      </c>
      <c r="E59" s="31">
        <v>0</v>
      </c>
    </row>
    <row r="61" spans="1:5" x14ac:dyDescent="0.25">
      <c r="A61" s="32" t="s">
        <v>22</v>
      </c>
      <c r="B61">
        <f>SUMPRODUCT(B53:E59,B25:E31)+SUMPRODUCT(B53:E59,B35:E41)</f>
        <v>1382544.3343149226</v>
      </c>
    </row>
    <row r="63" spans="1:5" x14ac:dyDescent="0.25">
      <c r="A63" s="32" t="s">
        <v>23</v>
      </c>
      <c r="B63" t="s">
        <v>26</v>
      </c>
      <c r="C63" t="s">
        <v>27</v>
      </c>
      <c r="D63" t="s">
        <v>28</v>
      </c>
    </row>
    <row r="64" spans="1:5" x14ac:dyDescent="0.25">
      <c r="A64">
        <v>1</v>
      </c>
      <c r="B64">
        <f>SUM(B53:B59)</f>
        <v>25000</v>
      </c>
      <c r="C64" t="s">
        <v>30</v>
      </c>
      <c r="D64">
        <f>B45</f>
        <v>25000</v>
      </c>
    </row>
    <row r="65" spans="1:5" x14ac:dyDescent="0.25">
      <c r="B65">
        <f>SUM(C53:C59)</f>
        <v>26000.000000000004</v>
      </c>
      <c r="C65" t="s">
        <v>30</v>
      </c>
      <c r="D65">
        <f t="shared" ref="D65:D67" si="0">B46</f>
        <v>26000</v>
      </c>
    </row>
    <row r="66" spans="1:5" x14ac:dyDescent="0.25">
      <c r="B66">
        <f>SUM(D53:D59)</f>
        <v>27999.999999999996</v>
      </c>
      <c r="C66" t="s">
        <v>30</v>
      </c>
      <c r="D66">
        <f t="shared" si="0"/>
        <v>28000</v>
      </c>
    </row>
    <row r="67" spans="1:5" x14ac:dyDescent="0.25">
      <c r="B67">
        <f>SUM(E53:E59)</f>
        <v>27999.999999999993</v>
      </c>
      <c r="C67" t="s">
        <v>30</v>
      </c>
      <c r="D67">
        <f t="shared" si="0"/>
        <v>28000</v>
      </c>
    </row>
    <row r="68" spans="1:5" x14ac:dyDescent="0.25">
      <c r="A68">
        <v>2</v>
      </c>
      <c r="B68">
        <f>SUMPRODUCT(B53:E53,B5:E5)</f>
        <v>2500</v>
      </c>
      <c r="C68" t="s">
        <v>29</v>
      </c>
      <c r="D68">
        <f>B15</f>
        <v>2500</v>
      </c>
      <c r="E68" t="s">
        <v>7</v>
      </c>
    </row>
    <row r="69" spans="1:5" x14ac:dyDescent="0.25">
      <c r="B69">
        <f t="shared" ref="B69:B74" si="1">SUMPRODUCT(B54:E54,B6:E6)</f>
        <v>3000</v>
      </c>
      <c r="C69" t="s">
        <v>29</v>
      </c>
      <c r="D69">
        <f t="shared" ref="D69:D74" si="2">B16</f>
        <v>3000</v>
      </c>
      <c r="E69" t="s">
        <v>8</v>
      </c>
    </row>
    <row r="70" spans="1:5" x14ac:dyDescent="0.25">
      <c r="B70">
        <f t="shared" si="1"/>
        <v>2500</v>
      </c>
      <c r="C70" t="s">
        <v>29</v>
      </c>
      <c r="D70">
        <f t="shared" si="2"/>
        <v>2500</v>
      </c>
      <c r="E70" t="s">
        <v>9</v>
      </c>
    </row>
    <row r="71" spans="1:5" x14ac:dyDescent="0.25">
      <c r="B71">
        <f t="shared" si="1"/>
        <v>714.04390816155285</v>
      </c>
      <c r="C71" t="s">
        <v>29</v>
      </c>
      <c r="D71">
        <f t="shared" si="2"/>
        <v>3120</v>
      </c>
      <c r="E71" t="s">
        <v>10</v>
      </c>
    </row>
    <row r="72" spans="1:5" x14ac:dyDescent="0.25">
      <c r="B72">
        <f t="shared" si="1"/>
        <v>2500</v>
      </c>
      <c r="C72" t="s">
        <v>29</v>
      </c>
      <c r="D72">
        <f t="shared" si="2"/>
        <v>2500</v>
      </c>
      <c r="E72" t="s">
        <v>11</v>
      </c>
    </row>
    <row r="73" spans="1:5" x14ac:dyDescent="0.25">
      <c r="B73">
        <f t="shared" si="1"/>
        <v>38000</v>
      </c>
      <c r="C73" t="s">
        <v>29</v>
      </c>
      <c r="D73">
        <f t="shared" si="2"/>
        <v>38000</v>
      </c>
      <c r="E73" t="s">
        <v>12</v>
      </c>
    </row>
    <row r="74" spans="1:5" x14ac:dyDescent="0.25">
      <c r="B74">
        <f t="shared" si="1"/>
        <v>2499.9999999999991</v>
      </c>
      <c r="C74" t="s">
        <v>29</v>
      </c>
      <c r="D74">
        <f t="shared" si="2"/>
        <v>2500</v>
      </c>
      <c r="E74" t="s">
        <v>13</v>
      </c>
    </row>
    <row r="75" spans="1:5" x14ac:dyDescent="0.25">
      <c r="A75">
        <v>3</v>
      </c>
      <c r="B75" t="s">
        <v>24</v>
      </c>
    </row>
    <row r="76" spans="1:5" x14ac:dyDescent="0.25">
      <c r="A76">
        <v>4</v>
      </c>
      <c r="B76" t="s">
        <v>25</v>
      </c>
    </row>
    <row r="78" spans="1:5" x14ac:dyDescent="0.25">
      <c r="A78" t="s">
        <v>31</v>
      </c>
      <c r="B78">
        <f>D56+D59</f>
        <v>9182.9825947472928</v>
      </c>
      <c r="C78" t="s">
        <v>32</v>
      </c>
    </row>
    <row r="79" spans="1:5" x14ac:dyDescent="0.25">
      <c r="B79">
        <f>C53</f>
        <v>6250</v>
      </c>
      <c r="C79" t="s">
        <v>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0A52-3C04-4FBE-8F15-5B3C13FBF3D0}">
  <dimension ref="A1:E79"/>
  <sheetViews>
    <sheetView topLeftCell="A27" workbookViewId="0">
      <selection activeCell="G43" sqref="G43"/>
    </sheetView>
  </sheetViews>
  <sheetFormatPr defaultColWidth="11" defaultRowHeight="15.75" x14ac:dyDescent="0.25"/>
  <sheetData>
    <row r="1" spans="1:5" x14ac:dyDescent="0.25">
      <c r="A1" s="13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16.5" thickBot="1" x14ac:dyDescent="0.3">
      <c r="A3" s="13" t="s">
        <v>1</v>
      </c>
      <c r="B3" s="1"/>
      <c r="C3" s="1"/>
      <c r="D3" s="1"/>
      <c r="E3" s="1"/>
    </row>
    <row r="4" spans="1:5" ht="16.5" thickBot="1" x14ac:dyDescent="0.3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 x14ac:dyDescent="0.2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 x14ac:dyDescent="0.2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 x14ac:dyDescent="0.2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 x14ac:dyDescent="0.2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 x14ac:dyDescent="0.2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6.5" thickBot="1" x14ac:dyDescent="0.3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 x14ac:dyDescent="0.25">
      <c r="A12" s="1"/>
      <c r="B12" s="1"/>
      <c r="C12" s="1"/>
      <c r="D12" s="1"/>
      <c r="E12" s="1"/>
    </row>
    <row r="13" spans="1:5" ht="16.5" thickBot="1" x14ac:dyDescent="0.3">
      <c r="A13" s="13" t="s">
        <v>14</v>
      </c>
      <c r="B13" s="1"/>
      <c r="C13" s="1"/>
      <c r="D13" s="1"/>
      <c r="E13" s="1"/>
    </row>
    <row r="14" spans="1:5" ht="16.5" thickBot="1" x14ac:dyDescent="0.3">
      <c r="A14" s="2" t="s">
        <v>2</v>
      </c>
      <c r="B14" s="4" t="s">
        <v>15</v>
      </c>
      <c r="C14" s="1"/>
      <c r="D14" s="1"/>
      <c r="E14" s="1"/>
    </row>
    <row r="15" spans="1:5" x14ac:dyDescent="0.25">
      <c r="A15" s="5" t="s">
        <v>7</v>
      </c>
      <c r="B15" s="8">
        <v>2500</v>
      </c>
      <c r="C15" s="1"/>
      <c r="D15" s="1"/>
      <c r="E15" s="1"/>
    </row>
    <row r="16" spans="1:5" x14ac:dyDescent="0.25">
      <c r="A16" s="5" t="s">
        <v>8</v>
      </c>
      <c r="B16" s="8">
        <v>3000</v>
      </c>
      <c r="C16" s="1"/>
      <c r="D16" s="1"/>
      <c r="E16" s="1"/>
    </row>
    <row r="17" spans="1:5" x14ac:dyDescent="0.25">
      <c r="A17" s="5" t="s">
        <v>9</v>
      </c>
      <c r="B17" s="8">
        <v>2500</v>
      </c>
      <c r="C17" s="1"/>
      <c r="D17" s="1"/>
      <c r="E17" s="1"/>
    </row>
    <row r="18" spans="1:5" x14ac:dyDescent="0.25">
      <c r="A18" s="5" t="s">
        <v>10</v>
      </c>
      <c r="B18" s="8">
        <v>2600</v>
      </c>
      <c r="C18" s="1"/>
      <c r="D18" s="1"/>
      <c r="E18" s="1"/>
    </row>
    <row r="19" spans="1:5" x14ac:dyDescent="0.25">
      <c r="A19" s="5" t="s">
        <v>11</v>
      </c>
      <c r="B19" s="8">
        <v>2500</v>
      </c>
      <c r="C19" s="1"/>
      <c r="D19" s="1"/>
      <c r="E19" s="1"/>
    </row>
    <row r="20" spans="1:5" x14ac:dyDescent="0.25">
      <c r="A20" s="5" t="s">
        <v>12</v>
      </c>
      <c r="B20" s="8">
        <f>38000+600</f>
        <v>38600</v>
      </c>
      <c r="C20" s="1"/>
      <c r="D20" s="1"/>
      <c r="E20" s="1"/>
    </row>
    <row r="21" spans="1:5" ht="16.5" thickBot="1" x14ac:dyDescent="0.3">
      <c r="A21" s="9" t="s">
        <v>13</v>
      </c>
      <c r="B21" s="10">
        <v>2500</v>
      </c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ht="16.5" thickBot="1" x14ac:dyDescent="0.3">
      <c r="A23" s="13" t="s">
        <v>16</v>
      </c>
      <c r="B23" s="1"/>
      <c r="C23" s="1"/>
      <c r="D23" s="1"/>
      <c r="E23" s="1"/>
    </row>
    <row r="24" spans="1:5" ht="16.5" thickBot="1" x14ac:dyDescent="0.3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 x14ac:dyDescent="0.25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5" x14ac:dyDescent="0.2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 x14ac:dyDescent="0.2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 x14ac:dyDescent="0.25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5" x14ac:dyDescent="0.2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 x14ac:dyDescent="0.25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</row>
    <row r="31" spans="1:5" ht="16.5" thickBot="1" x14ac:dyDescent="0.3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 x14ac:dyDescent="0.25">
      <c r="A32" s="1"/>
      <c r="B32" s="1"/>
      <c r="C32" s="1"/>
      <c r="D32" s="1"/>
      <c r="E32" s="1"/>
    </row>
    <row r="33" spans="1:5" ht="16.5" thickBot="1" x14ac:dyDescent="0.3">
      <c r="A33" s="13" t="s">
        <v>17</v>
      </c>
      <c r="B33" s="1"/>
      <c r="C33" s="1"/>
      <c r="D33" s="1"/>
      <c r="E33" s="1"/>
    </row>
    <row r="34" spans="1:5" ht="16.5" thickBot="1" x14ac:dyDescent="0.3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 x14ac:dyDescent="0.25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 x14ac:dyDescent="0.2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 x14ac:dyDescent="0.2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 x14ac:dyDescent="0.2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 x14ac:dyDescent="0.2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 x14ac:dyDescent="0.2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6.5" thickBot="1" x14ac:dyDescent="0.3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 x14ac:dyDescent="0.25">
      <c r="A42" s="1"/>
      <c r="B42" s="1"/>
      <c r="C42" s="1"/>
      <c r="D42" s="1"/>
      <c r="E42" s="1"/>
    </row>
    <row r="43" spans="1:5" ht="16.5" thickBot="1" x14ac:dyDescent="0.3">
      <c r="A43" s="13" t="s">
        <v>18</v>
      </c>
      <c r="B43" s="1"/>
      <c r="C43" s="1"/>
      <c r="D43" s="1"/>
      <c r="E43" s="1"/>
    </row>
    <row r="44" spans="1:5" ht="16.5" thickBot="1" x14ac:dyDescent="0.3">
      <c r="A44" s="2" t="s">
        <v>19</v>
      </c>
      <c r="B44" s="4" t="s">
        <v>20</v>
      </c>
      <c r="C44" s="12"/>
      <c r="D44" s="12"/>
      <c r="E44" s="12"/>
    </row>
    <row r="45" spans="1:5" x14ac:dyDescent="0.25">
      <c r="A45" s="5" t="s">
        <v>3</v>
      </c>
      <c r="B45" s="8">
        <v>25000</v>
      </c>
      <c r="C45" s="7"/>
      <c r="D45" s="7"/>
      <c r="E45" s="7"/>
    </row>
    <row r="46" spans="1:5" x14ac:dyDescent="0.25">
      <c r="A46" s="5" t="s">
        <v>4</v>
      </c>
      <c r="B46" s="8">
        <v>26000</v>
      </c>
      <c r="C46" s="1"/>
      <c r="D46" s="1"/>
      <c r="E46" s="1"/>
    </row>
    <row r="47" spans="1:5" x14ac:dyDescent="0.25">
      <c r="A47" s="5" t="s">
        <v>5</v>
      </c>
      <c r="B47" s="8">
        <v>28000</v>
      </c>
      <c r="C47" s="1"/>
      <c r="D47" s="1"/>
      <c r="E47" s="1"/>
    </row>
    <row r="48" spans="1:5" ht="16.5" thickBot="1" x14ac:dyDescent="0.3">
      <c r="A48" s="9" t="s">
        <v>6</v>
      </c>
      <c r="B48" s="10">
        <v>28000</v>
      </c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ht="16.5" thickBot="1" x14ac:dyDescent="0.3">
      <c r="A51" s="13" t="s">
        <v>21</v>
      </c>
      <c r="B51" s="1"/>
      <c r="C51" s="1"/>
      <c r="D51" s="1"/>
      <c r="E51" s="1"/>
    </row>
    <row r="52" spans="1:5" ht="16.5" thickBot="1" x14ac:dyDescent="0.3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5" x14ac:dyDescent="0.25">
      <c r="A53" s="5" t="s">
        <v>7</v>
      </c>
      <c r="B53" s="27">
        <v>0</v>
      </c>
      <c r="C53" s="27">
        <v>6250</v>
      </c>
      <c r="D53" s="27">
        <v>0</v>
      </c>
      <c r="E53" s="28">
        <v>0</v>
      </c>
    </row>
    <row r="54" spans="1:5" x14ac:dyDescent="0.25">
      <c r="A54" s="5" t="s">
        <v>8</v>
      </c>
      <c r="B54" s="26">
        <v>4285.7142857142862</v>
      </c>
      <c r="C54" s="26">
        <v>0</v>
      </c>
      <c r="D54" s="26">
        <v>0</v>
      </c>
      <c r="E54" s="29">
        <v>0</v>
      </c>
    </row>
    <row r="55" spans="1:5" x14ac:dyDescent="0.25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</row>
    <row r="56" spans="1:5" x14ac:dyDescent="0.25">
      <c r="A56" s="5" t="s">
        <v>10</v>
      </c>
      <c r="B56" s="26">
        <v>0</v>
      </c>
      <c r="C56" s="26">
        <v>0</v>
      </c>
      <c r="D56" s="26">
        <v>628.36074600780773</v>
      </c>
      <c r="E56" s="29">
        <v>0</v>
      </c>
    </row>
    <row r="57" spans="1:5" x14ac:dyDescent="0.25">
      <c r="A57" s="5" t="s">
        <v>11</v>
      </c>
      <c r="B57" s="26">
        <v>3846.1538461538466</v>
      </c>
      <c r="C57" s="26">
        <v>0</v>
      </c>
      <c r="D57" s="26">
        <v>0</v>
      </c>
      <c r="E57" s="29">
        <v>0</v>
      </c>
    </row>
    <row r="58" spans="1:5" x14ac:dyDescent="0.25">
      <c r="A58" s="5" t="s">
        <v>12</v>
      </c>
      <c r="B58" s="26">
        <v>13164.42816442816</v>
      </c>
      <c r="C58" s="26">
        <v>19750</v>
      </c>
      <c r="D58" s="26">
        <v>20228.782111135049</v>
      </c>
      <c r="E58" s="29">
        <v>27999.999999999996</v>
      </c>
    </row>
    <row r="59" spans="1:5" ht="16.5" thickBot="1" x14ac:dyDescent="0.3">
      <c r="A59" s="9" t="s">
        <v>13</v>
      </c>
      <c r="B59" s="30">
        <v>0</v>
      </c>
      <c r="C59" s="30">
        <v>0</v>
      </c>
      <c r="D59" s="30">
        <v>7142.8571428571413</v>
      </c>
      <c r="E59" s="31">
        <v>0</v>
      </c>
    </row>
    <row r="61" spans="1:5" x14ac:dyDescent="0.25">
      <c r="A61" s="32" t="s">
        <v>22</v>
      </c>
      <c r="B61">
        <f>SUMPRODUCT(B53:E59,B25:E31)+SUMPRODUCT(B53:E59,B35:E41)+1500</f>
        <v>1382773.7460796284</v>
      </c>
    </row>
    <row r="63" spans="1:5" x14ac:dyDescent="0.25">
      <c r="A63" s="32" t="s">
        <v>23</v>
      </c>
      <c r="B63" t="s">
        <v>26</v>
      </c>
      <c r="C63" t="s">
        <v>27</v>
      </c>
      <c r="D63" t="s">
        <v>28</v>
      </c>
    </row>
    <row r="64" spans="1:5" x14ac:dyDescent="0.25">
      <c r="A64">
        <v>1</v>
      </c>
      <c r="B64">
        <f>SUM(B53:B59)</f>
        <v>24999.999999999996</v>
      </c>
      <c r="C64" t="s">
        <v>30</v>
      </c>
      <c r="D64">
        <f>B45</f>
        <v>25000</v>
      </c>
    </row>
    <row r="65" spans="1:5" x14ac:dyDescent="0.25">
      <c r="B65">
        <f>SUM(C53:C59)</f>
        <v>26000</v>
      </c>
      <c r="C65" t="s">
        <v>30</v>
      </c>
      <c r="D65">
        <f t="shared" ref="D65:D67" si="0">B46</f>
        <v>26000</v>
      </c>
    </row>
    <row r="66" spans="1:5" x14ac:dyDescent="0.25">
      <c r="B66">
        <f>SUM(D53:D59)</f>
        <v>28000</v>
      </c>
      <c r="C66" t="s">
        <v>30</v>
      </c>
      <c r="D66">
        <f t="shared" si="0"/>
        <v>28000</v>
      </c>
    </row>
    <row r="67" spans="1:5" x14ac:dyDescent="0.25">
      <c r="B67">
        <f>SUM(E53:E59)</f>
        <v>27999.999999999996</v>
      </c>
      <c r="C67" t="s">
        <v>30</v>
      </c>
      <c r="D67">
        <f t="shared" si="0"/>
        <v>28000</v>
      </c>
    </row>
    <row r="68" spans="1:5" x14ac:dyDescent="0.25">
      <c r="A68">
        <v>2</v>
      </c>
      <c r="B68">
        <f>SUMPRODUCT(B53:E53,B5:E5)</f>
        <v>2500</v>
      </c>
      <c r="C68" t="s">
        <v>29</v>
      </c>
      <c r="D68">
        <f>B15</f>
        <v>2500</v>
      </c>
      <c r="E68" t="s">
        <v>7</v>
      </c>
    </row>
    <row r="69" spans="1:5" x14ac:dyDescent="0.25">
      <c r="B69">
        <f t="shared" ref="B69:B74" si="1">SUMPRODUCT(B54:E54,B6:E6)</f>
        <v>3000</v>
      </c>
      <c r="C69" t="s">
        <v>29</v>
      </c>
      <c r="D69">
        <f t="shared" ref="D69:D74" si="2">B16</f>
        <v>3000</v>
      </c>
      <c r="E69" t="s">
        <v>8</v>
      </c>
    </row>
    <row r="70" spans="1:5" x14ac:dyDescent="0.25">
      <c r="B70">
        <f t="shared" si="1"/>
        <v>2500</v>
      </c>
      <c r="C70" t="s">
        <v>29</v>
      </c>
      <c r="D70">
        <f t="shared" si="2"/>
        <v>2500</v>
      </c>
      <c r="E70" t="s">
        <v>9</v>
      </c>
    </row>
    <row r="71" spans="1:5" x14ac:dyDescent="0.25">
      <c r="B71">
        <f t="shared" si="1"/>
        <v>219.9262611027327</v>
      </c>
      <c r="C71" t="s">
        <v>29</v>
      </c>
      <c r="D71">
        <f t="shared" si="2"/>
        <v>2600</v>
      </c>
      <c r="E71" t="s">
        <v>10</v>
      </c>
    </row>
    <row r="72" spans="1:5" x14ac:dyDescent="0.25">
      <c r="B72">
        <f t="shared" si="1"/>
        <v>2500.0000000000005</v>
      </c>
      <c r="C72" t="s">
        <v>29</v>
      </c>
      <c r="D72">
        <f t="shared" si="2"/>
        <v>2500</v>
      </c>
      <c r="E72" t="s">
        <v>11</v>
      </c>
    </row>
    <row r="73" spans="1:5" x14ac:dyDescent="0.25">
      <c r="B73">
        <f t="shared" si="1"/>
        <v>38599.999999999993</v>
      </c>
      <c r="C73" t="s">
        <v>29</v>
      </c>
      <c r="D73">
        <f t="shared" si="2"/>
        <v>38600</v>
      </c>
      <c r="E73" t="s">
        <v>12</v>
      </c>
    </row>
    <row r="74" spans="1:5" x14ac:dyDescent="0.25">
      <c r="B74">
        <f t="shared" si="1"/>
        <v>2499.9999999999991</v>
      </c>
      <c r="C74" t="s">
        <v>29</v>
      </c>
      <c r="D74">
        <f t="shared" si="2"/>
        <v>2500</v>
      </c>
      <c r="E74" t="s">
        <v>13</v>
      </c>
    </row>
    <row r="75" spans="1:5" x14ac:dyDescent="0.25">
      <c r="A75">
        <v>3</v>
      </c>
      <c r="B75" t="s">
        <v>24</v>
      </c>
    </row>
    <row r="76" spans="1:5" x14ac:dyDescent="0.25">
      <c r="A76">
        <v>4</v>
      </c>
      <c r="B76" t="s">
        <v>25</v>
      </c>
    </row>
    <row r="78" spans="1:5" x14ac:dyDescent="0.25">
      <c r="A78" t="s">
        <v>31</v>
      </c>
      <c r="B78">
        <f>D56+D59</f>
        <v>7771.2178888649487</v>
      </c>
      <c r="C78" t="s">
        <v>32</v>
      </c>
    </row>
    <row r="79" spans="1:5" x14ac:dyDescent="0.25">
      <c r="B79">
        <f>C53</f>
        <v>6250</v>
      </c>
      <c r="C79" t="s">
        <v>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5520-4B64-46C5-A28C-1C4F47F050E3}">
  <dimension ref="A1:E82"/>
  <sheetViews>
    <sheetView topLeftCell="A21" workbookViewId="0">
      <selection activeCell="F59" sqref="F59"/>
    </sheetView>
  </sheetViews>
  <sheetFormatPr defaultColWidth="11" defaultRowHeight="15.75" x14ac:dyDescent="0.25"/>
  <sheetData>
    <row r="1" spans="1:5" x14ac:dyDescent="0.25">
      <c r="A1" s="13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16.5" thickBot="1" x14ac:dyDescent="0.3">
      <c r="A3" s="13" t="s">
        <v>1</v>
      </c>
      <c r="B3" s="1"/>
      <c r="C3" s="1"/>
      <c r="D3" s="1"/>
      <c r="E3" s="1"/>
    </row>
    <row r="4" spans="1:5" ht="16.5" thickBot="1" x14ac:dyDescent="0.3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 x14ac:dyDescent="0.2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 x14ac:dyDescent="0.2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 x14ac:dyDescent="0.2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 x14ac:dyDescent="0.2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 x14ac:dyDescent="0.2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25.5" x14ac:dyDescent="0.25">
      <c r="A11" s="5" t="s">
        <v>34</v>
      </c>
      <c r="B11" s="22"/>
      <c r="C11" s="22"/>
      <c r="D11" s="22">
        <v>0.42499999999999999</v>
      </c>
      <c r="E11" s="23"/>
    </row>
    <row r="12" spans="1:5" ht="16.5" thickBot="1" x14ac:dyDescent="0.3">
      <c r="A12" s="9" t="s">
        <v>13</v>
      </c>
      <c r="B12" s="24">
        <v>0.7</v>
      </c>
      <c r="C12" s="24">
        <v>0.45</v>
      </c>
      <c r="D12" s="24">
        <v>0.35</v>
      </c>
      <c r="E12" s="25">
        <v>0.4</v>
      </c>
    </row>
    <row r="13" spans="1:5" x14ac:dyDescent="0.25">
      <c r="A13" s="1"/>
      <c r="B13" s="1"/>
      <c r="C13" s="1"/>
      <c r="D13" s="1"/>
      <c r="E13" s="1"/>
    </row>
    <row r="14" spans="1:5" ht="16.5" thickBot="1" x14ac:dyDescent="0.3">
      <c r="A14" s="13" t="s">
        <v>14</v>
      </c>
      <c r="B14" s="1"/>
      <c r="C14" s="1"/>
      <c r="D14" s="1"/>
      <c r="E14" s="1"/>
    </row>
    <row r="15" spans="1:5" ht="16.5" thickBot="1" x14ac:dyDescent="0.3">
      <c r="A15" s="2" t="s">
        <v>2</v>
      </c>
      <c r="B15" s="4" t="s">
        <v>15</v>
      </c>
      <c r="C15" s="1"/>
      <c r="D15" s="1"/>
      <c r="E15" s="1"/>
    </row>
    <row r="16" spans="1:5" x14ac:dyDescent="0.25">
      <c r="A16" s="5" t="s">
        <v>7</v>
      </c>
      <c r="B16" s="8">
        <v>2500</v>
      </c>
      <c r="C16" s="1"/>
      <c r="D16" s="1"/>
      <c r="E16" s="1"/>
    </row>
    <row r="17" spans="1:5" x14ac:dyDescent="0.25">
      <c r="A17" s="5" t="s">
        <v>8</v>
      </c>
      <c r="B17" s="8">
        <v>3000</v>
      </c>
      <c r="C17" s="1"/>
      <c r="D17" s="1"/>
      <c r="E17" s="1"/>
    </row>
    <row r="18" spans="1:5" x14ac:dyDescent="0.25">
      <c r="A18" s="5" t="s">
        <v>9</v>
      </c>
      <c r="B18" s="8">
        <v>2500</v>
      </c>
      <c r="C18" s="1"/>
      <c r="D18" s="1"/>
      <c r="E18" s="1"/>
    </row>
    <row r="19" spans="1:5" x14ac:dyDescent="0.25">
      <c r="A19" s="5" t="s">
        <v>10</v>
      </c>
      <c r="B19" s="8">
        <v>2600</v>
      </c>
      <c r="C19" s="1"/>
      <c r="D19" s="1"/>
      <c r="E19" s="1"/>
    </row>
    <row r="20" spans="1:5" x14ac:dyDescent="0.25">
      <c r="A20" s="5" t="s">
        <v>11</v>
      </c>
      <c r="B20" s="8">
        <v>2500</v>
      </c>
      <c r="C20" s="1"/>
      <c r="D20" s="1"/>
      <c r="E20" s="1"/>
    </row>
    <row r="21" spans="1:5" x14ac:dyDescent="0.25">
      <c r="A21" s="5" t="s">
        <v>12</v>
      </c>
      <c r="B21" s="8">
        <f>38000</f>
        <v>38000</v>
      </c>
      <c r="C21" s="1"/>
      <c r="D21" s="1"/>
      <c r="E21" s="1"/>
    </row>
    <row r="22" spans="1:5" ht="25.5" x14ac:dyDescent="0.25">
      <c r="A22" s="5" t="s">
        <v>34</v>
      </c>
      <c r="B22" s="8">
        <v>300</v>
      </c>
      <c r="C22" s="1"/>
      <c r="D22" s="1"/>
      <c r="E22" s="1"/>
    </row>
    <row r="23" spans="1:5" ht="16.5" thickBot="1" x14ac:dyDescent="0.3">
      <c r="A23" s="9" t="s">
        <v>13</v>
      </c>
      <c r="B23" s="10">
        <v>2500</v>
      </c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ht="16.5" thickBot="1" x14ac:dyDescent="0.3">
      <c r="A25" s="13" t="s">
        <v>16</v>
      </c>
      <c r="B25" s="1"/>
      <c r="C25" s="1"/>
      <c r="D25" s="1"/>
      <c r="E25" s="1"/>
    </row>
    <row r="26" spans="1:5" ht="16.5" thickBot="1" x14ac:dyDescent="0.3">
      <c r="A26" s="2" t="s">
        <v>2</v>
      </c>
      <c r="B26" s="3" t="s">
        <v>3</v>
      </c>
      <c r="C26" s="3" t="s">
        <v>4</v>
      </c>
      <c r="D26" s="3" t="s">
        <v>5</v>
      </c>
      <c r="E26" s="4" t="s">
        <v>6</v>
      </c>
    </row>
    <row r="27" spans="1:5" x14ac:dyDescent="0.25">
      <c r="A27" s="5" t="s">
        <v>7</v>
      </c>
      <c r="B27" s="11"/>
      <c r="C27" s="18">
        <v>13</v>
      </c>
      <c r="D27" s="18">
        <v>10.65</v>
      </c>
      <c r="E27" s="19">
        <v>9.6</v>
      </c>
    </row>
    <row r="28" spans="1:5" x14ac:dyDescent="0.25">
      <c r="A28" s="5" t="s">
        <v>8</v>
      </c>
      <c r="B28" s="18">
        <v>17.399999999999999</v>
      </c>
      <c r="C28" s="18">
        <v>14.1</v>
      </c>
      <c r="D28" s="18">
        <v>11.2</v>
      </c>
      <c r="E28" s="19">
        <v>9.4499999999999993</v>
      </c>
    </row>
    <row r="29" spans="1:5" x14ac:dyDescent="0.25">
      <c r="A29" s="5" t="s">
        <v>9</v>
      </c>
      <c r="B29" s="18">
        <v>17.399999999999999</v>
      </c>
      <c r="C29" s="18">
        <v>14.22</v>
      </c>
      <c r="D29" s="18">
        <v>11</v>
      </c>
      <c r="E29" s="19">
        <v>9.5</v>
      </c>
    </row>
    <row r="30" spans="1:5" x14ac:dyDescent="0.25">
      <c r="A30" s="5" t="s">
        <v>10</v>
      </c>
      <c r="B30" s="11"/>
      <c r="C30" s="18">
        <v>14.3</v>
      </c>
      <c r="D30" s="18">
        <v>11.25</v>
      </c>
      <c r="E30" s="19">
        <v>9.6</v>
      </c>
    </row>
    <row r="31" spans="1:5" x14ac:dyDescent="0.25">
      <c r="A31" s="5" t="s">
        <v>11</v>
      </c>
      <c r="B31" s="18">
        <v>17.5</v>
      </c>
      <c r="C31" s="18">
        <v>13.8</v>
      </c>
      <c r="D31" s="18">
        <v>11.4</v>
      </c>
      <c r="E31" s="19">
        <v>9.6</v>
      </c>
    </row>
    <row r="32" spans="1:5" x14ac:dyDescent="0.25">
      <c r="A32" s="5" t="s">
        <v>12</v>
      </c>
      <c r="B32" s="18">
        <v>18.25</v>
      </c>
      <c r="C32" s="18">
        <v>13.9</v>
      </c>
      <c r="D32" s="18">
        <v>11.4</v>
      </c>
      <c r="E32" s="19">
        <v>8.9</v>
      </c>
    </row>
    <row r="33" spans="1:5" ht="25.5" x14ac:dyDescent="0.25">
      <c r="A33" s="5" t="s">
        <v>34</v>
      </c>
      <c r="B33" s="18"/>
      <c r="C33" s="18"/>
      <c r="D33" s="18">
        <v>5.7</v>
      </c>
      <c r="E33" s="19"/>
    </row>
    <row r="34" spans="1:5" ht="16.5" thickBot="1" x14ac:dyDescent="0.3">
      <c r="A34" s="9" t="s">
        <v>13</v>
      </c>
      <c r="B34" s="20">
        <v>19.75</v>
      </c>
      <c r="C34" s="20">
        <v>13.9</v>
      </c>
      <c r="D34" s="20">
        <v>10.75</v>
      </c>
      <c r="E34" s="21">
        <v>9.4</v>
      </c>
    </row>
    <row r="35" spans="1:5" x14ac:dyDescent="0.25">
      <c r="A35" s="1"/>
      <c r="B35" s="1"/>
      <c r="C35" s="1"/>
      <c r="D35" s="1"/>
      <c r="E35" s="1"/>
    </row>
    <row r="36" spans="1:5" ht="16.5" thickBot="1" x14ac:dyDescent="0.3">
      <c r="A36" s="13" t="s">
        <v>17</v>
      </c>
      <c r="B36" s="1"/>
      <c r="C36" s="1"/>
      <c r="D36" s="1"/>
      <c r="E36" s="1"/>
    </row>
    <row r="37" spans="1:5" ht="16.5" thickBot="1" x14ac:dyDescent="0.3">
      <c r="A37" s="2" t="s">
        <v>2</v>
      </c>
      <c r="B37" s="3" t="s">
        <v>3</v>
      </c>
      <c r="C37" s="3" t="s">
        <v>4</v>
      </c>
      <c r="D37" s="3" t="s">
        <v>5</v>
      </c>
      <c r="E37" s="4" t="s">
        <v>6</v>
      </c>
    </row>
    <row r="38" spans="1:5" x14ac:dyDescent="0.25">
      <c r="A38" s="5" t="s">
        <v>7</v>
      </c>
      <c r="B38" s="6"/>
      <c r="C38" s="14">
        <v>0.3</v>
      </c>
      <c r="D38" s="14">
        <v>0.45</v>
      </c>
      <c r="E38" s="15">
        <v>0.45</v>
      </c>
    </row>
    <row r="39" spans="1:5" x14ac:dyDescent="0.25">
      <c r="A39" s="5" t="s">
        <v>8</v>
      </c>
      <c r="B39" s="14">
        <v>0.4</v>
      </c>
      <c r="C39" s="14">
        <v>0.4</v>
      </c>
      <c r="D39" s="14">
        <v>0.6</v>
      </c>
      <c r="E39" s="15">
        <v>0.6</v>
      </c>
    </row>
    <row r="40" spans="1:5" x14ac:dyDescent="0.25">
      <c r="A40" s="5" t="s">
        <v>9</v>
      </c>
      <c r="B40" s="14">
        <v>0.8</v>
      </c>
      <c r="C40" s="14">
        <v>0.8</v>
      </c>
      <c r="D40" s="14">
        <v>1.2</v>
      </c>
      <c r="E40" s="15">
        <v>1.2</v>
      </c>
    </row>
    <row r="41" spans="1:5" x14ac:dyDescent="0.25">
      <c r="A41" s="5" t="s">
        <v>10</v>
      </c>
      <c r="B41" s="6"/>
      <c r="C41" s="14">
        <v>0.7</v>
      </c>
      <c r="D41" s="14">
        <v>1.05</v>
      </c>
      <c r="E41" s="15">
        <v>1.05</v>
      </c>
    </row>
    <row r="42" spans="1:5" x14ac:dyDescent="0.25">
      <c r="A42" s="5" t="s">
        <v>11</v>
      </c>
      <c r="B42" s="14">
        <v>0.7</v>
      </c>
      <c r="C42" s="14">
        <v>0.7</v>
      </c>
      <c r="D42" s="14">
        <v>1.05</v>
      </c>
      <c r="E42" s="15">
        <v>1.05</v>
      </c>
    </row>
    <row r="43" spans="1:5" x14ac:dyDescent="0.25">
      <c r="A43" s="5" t="s">
        <v>12</v>
      </c>
      <c r="B43" s="14">
        <v>0</v>
      </c>
      <c r="C43" s="14">
        <v>0</v>
      </c>
      <c r="D43" s="14">
        <v>0</v>
      </c>
      <c r="E43" s="14">
        <v>0</v>
      </c>
    </row>
    <row r="44" spans="1:5" ht="25.5" x14ac:dyDescent="0.25">
      <c r="A44" s="5" t="s">
        <v>34</v>
      </c>
      <c r="B44" s="14">
        <v>0</v>
      </c>
      <c r="C44" s="14">
        <v>0</v>
      </c>
      <c r="D44" s="14">
        <v>0</v>
      </c>
      <c r="E44" s="14">
        <v>0</v>
      </c>
    </row>
    <row r="45" spans="1:5" ht="16.5" thickBot="1" x14ac:dyDescent="0.3">
      <c r="A45" s="9" t="s">
        <v>13</v>
      </c>
      <c r="B45" s="16">
        <v>0.5</v>
      </c>
      <c r="C45" s="16">
        <v>0.5</v>
      </c>
      <c r="D45" s="16">
        <v>0.75</v>
      </c>
      <c r="E45" s="17">
        <v>0.75</v>
      </c>
    </row>
    <row r="46" spans="1:5" x14ac:dyDescent="0.25">
      <c r="A46" s="1"/>
      <c r="B46" s="1"/>
      <c r="C46" s="1"/>
      <c r="D46" s="1"/>
      <c r="E46" s="1"/>
    </row>
    <row r="47" spans="1:5" ht="16.5" thickBot="1" x14ac:dyDescent="0.3">
      <c r="A47" s="13" t="s">
        <v>18</v>
      </c>
      <c r="B47" s="1"/>
      <c r="C47" s="1"/>
      <c r="D47" s="1"/>
      <c r="E47" s="1"/>
    </row>
    <row r="48" spans="1:5" ht="16.5" thickBot="1" x14ac:dyDescent="0.3">
      <c r="A48" s="2" t="s">
        <v>19</v>
      </c>
      <c r="B48" s="4" t="s">
        <v>20</v>
      </c>
      <c r="C48" s="12"/>
      <c r="D48" s="12"/>
      <c r="E48" s="12"/>
    </row>
    <row r="49" spans="1:5" x14ac:dyDescent="0.25">
      <c r="A49" s="5" t="s">
        <v>3</v>
      </c>
      <c r="B49" s="8">
        <v>25000</v>
      </c>
      <c r="C49" s="7"/>
      <c r="D49" s="7"/>
      <c r="E49" s="7"/>
    </row>
    <row r="50" spans="1:5" x14ac:dyDescent="0.25">
      <c r="A50" s="5" t="s">
        <v>4</v>
      </c>
      <c r="B50" s="8">
        <v>26000</v>
      </c>
      <c r="C50" s="1"/>
      <c r="D50" s="1"/>
      <c r="E50" s="1"/>
    </row>
    <row r="51" spans="1:5" x14ac:dyDescent="0.25">
      <c r="A51" s="5" t="s">
        <v>5</v>
      </c>
      <c r="B51" s="8">
        <v>28000</v>
      </c>
      <c r="C51" s="1"/>
      <c r="D51" s="1"/>
      <c r="E51" s="1"/>
    </row>
    <row r="52" spans="1:5" ht="16.5" thickBot="1" x14ac:dyDescent="0.3">
      <c r="A52" s="9" t="s">
        <v>6</v>
      </c>
      <c r="B52" s="10">
        <v>28000</v>
      </c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ht="16.5" thickBot="1" x14ac:dyDescent="0.3">
      <c r="A55" s="13" t="s">
        <v>21</v>
      </c>
      <c r="B55" s="1"/>
      <c r="C55" s="1"/>
      <c r="D55" s="1"/>
      <c r="E55" s="1"/>
    </row>
    <row r="56" spans="1:5" ht="16.5" thickBot="1" x14ac:dyDescent="0.3">
      <c r="A56" s="2" t="s">
        <v>2</v>
      </c>
      <c r="B56" s="3" t="s">
        <v>3</v>
      </c>
      <c r="C56" s="3" t="s">
        <v>4</v>
      </c>
      <c r="D56" s="3" t="s">
        <v>5</v>
      </c>
      <c r="E56" s="4" t="s">
        <v>6</v>
      </c>
    </row>
    <row r="57" spans="1:5" x14ac:dyDescent="0.25">
      <c r="A57" s="5" t="s">
        <v>7</v>
      </c>
      <c r="B57" s="27">
        <v>0</v>
      </c>
      <c r="C57" s="27">
        <v>6250</v>
      </c>
      <c r="D57" s="27">
        <v>0</v>
      </c>
      <c r="E57" s="28">
        <v>0</v>
      </c>
    </row>
    <row r="58" spans="1:5" x14ac:dyDescent="0.25">
      <c r="A58" s="5" t="s">
        <v>8</v>
      </c>
      <c r="B58" s="26">
        <v>4285.7142857142862</v>
      </c>
      <c r="C58" s="26">
        <v>0</v>
      </c>
      <c r="D58" s="26">
        <v>0</v>
      </c>
      <c r="E58" s="29">
        <v>0</v>
      </c>
    </row>
    <row r="59" spans="1:5" x14ac:dyDescent="0.25">
      <c r="A59" s="5" t="s">
        <v>9</v>
      </c>
      <c r="B59" s="26">
        <v>3703.7037037037035</v>
      </c>
      <c r="C59" s="26">
        <v>0</v>
      </c>
      <c r="D59" s="26">
        <v>0</v>
      </c>
      <c r="E59" s="29">
        <v>0</v>
      </c>
    </row>
    <row r="60" spans="1:5" x14ac:dyDescent="0.25">
      <c r="A60" s="5" t="s">
        <v>10</v>
      </c>
      <c r="B60" s="26">
        <v>0</v>
      </c>
      <c r="C60" s="26">
        <v>0</v>
      </c>
      <c r="D60" s="26">
        <v>1334.2430989489847</v>
      </c>
      <c r="E60" s="29">
        <v>0</v>
      </c>
    </row>
    <row r="61" spans="1:5" x14ac:dyDescent="0.25">
      <c r="A61" s="5" t="s">
        <v>11</v>
      </c>
      <c r="B61" s="26">
        <v>3846.1538461538466</v>
      </c>
      <c r="C61" s="26">
        <v>0</v>
      </c>
      <c r="D61" s="26">
        <v>0</v>
      </c>
      <c r="E61" s="29">
        <v>0</v>
      </c>
    </row>
    <row r="62" spans="1:5" x14ac:dyDescent="0.25">
      <c r="A62" s="5" t="s">
        <v>12</v>
      </c>
      <c r="B62" s="26">
        <v>13164.428164428158</v>
      </c>
      <c r="C62" s="26">
        <v>19750</v>
      </c>
      <c r="D62" s="26">
        <v>18817.0174052527</v>
      </c>
      <c r="E62" s="29">
        <v>27999.999999999996</v>
      </c>
    </row>
    <row r="63" spans="1:5" ht="25.5" x14ac:dyDescent="0.25">
      <c r="A63" s="5" t="s">
        <v>34</v>
      </c>
      <c r="B63" s="33">
        <v>0</v>
      </c>
      <c r="C63" s="33">
        <v>0</v>
      </c>
      <c r="D63" s="33">
        <v>705.88235294117646</v>
      </c>
      <c r="E63" s="34">
        <v>0</v>
      </c>
    </row>
    <row r="64" spans="1:5" ht="16.5" thickBot="1" x14ac:dyDescent="0.3">
      <c r="A64" s="9" t="s">
        <v>13</v>
      </c>
      <c r="B64" s="30">
        <v>0</v>
      </c>
      <c r="C64" s="30">
        <v>0</v>
      </c>
      <c r="D64" s="30">
        <v>7142.8571428571413</v>
      </c>
      <c r="E64" s="31">
        <v>0</v>
      </c>
    </row>
    <row r="66" spans="1:5" x14ac:dyDescent="0.25">
      <c r="A66" s="32" t="s">
        <v>22</v>
      </c>
      <c r="B66">
        <f>SUMPRODUCT(B57:E64,B27:E34)+SUMPRODUCT(B57:E64,B38:E45)+3000</f>
        <v>1380885.5107855108</v>
      </c>
    </row>
    <row r="68" spans="1:5" x14ac:dyDescent="0.25">
      <c r="A68" s="32" t="s">
        <v>23</v>
      </c>
      <c r="B68" t="s">
        <v>26</v>
      </c>
      <c r="C68" t="s">
        <v>27</v>
      </c>
      <c r="D68" t="s">
        <v>28</v>
      </c>
    </row>
    <row r="69" spans="1:5" x14ac:dyDescent="0.25">
      <c r="A69">
        <v>1</v>
      </c>
      <c r="B69">
        <f>SUM(B57:B64)</f>
        <v>24999.999999999993</v>
      </c>
      <c r="C69" t="s">
        <v>30</v>
      </c>
      <c r="D69">
        <f>B49</f>
        <v>25000</v>
      </c>
    </row>
    <row r="70" spans="1:5" x14ac:dyDescent="0.25">
      <c r="B70">
        <f>SUM(C57:C64)</f>
        <v>26000</v>
      </c>
      <c r="C70" t="s">
        <v>30</v>
      </c>
      <c r="D70">
        <f t="shared" ref="D70:D72" si="0">B50</f>
        <v>26000</v>
      </c>
    </row>
    <row r="71" spans="1:5" x14ac:dyDescent="0.25">
      <c r="B71">
        <f>SUM(D57:D64)</f>
        <v>28000</v>
      </c>
      <c r="C71" t="s">
        <v>30</v>
      </c>
      <c r="D71">
        <f t="shared" si="0"/>
        <v>28000</v>
      </c>
    </row>
    <row r="72" spans="1:5" x14ac:dyDescent="0.25">
      <c r="B72">
        <f>SUM(E57:E64)</f>
        <v>27999.999999999996</v>
      </c>
      <c r="C72" t="s">
        <v>30</v>
      </c>
      <c r="D72">
        <f t="shared" si="0"/>
        <v>28000</v>
      </c>
    </row>
    <row r="73" spans="1:5" x14ac:dyDescent="0.25">
      <c r="A73">
        <v>2</v>
      </c>
      <c r="B73">
        <f>SUMPRODUCT(B57:E57,B5:E5)</f>
        <v>2500</v>
      </c>
      <c r="C73" t="s">
        <v>29</v>
      </c>
      <c r="D73">
        <f>B16</f>
        <v>2500</v>
      </c>
      <c r="E73" t="s">
        <v>7</v>
      </c>
    </row>
    <row r="74" spans="1:5" x14ac:dyDescent="0.25">
      <c r="B74">
        <f t="shared" ref="B74:B80" si="1">SUMPRODUCT(B58:E58,B6:E6)</f>
        <v>3000</v>
      </c>
      <c r="C74" t="s">
        <v>29</v>
      </c>
      <c r="D74">
        <f t="shared" ref="D74:D80" si="2">B17</f>
        <v>3000</v>
      </c>
      <c r="E74" t="s">
        <v>8</v>
      </c>
    </row>
    <row r="75" spans="1:5" x14ac:dyDescent="0.25">
      <c r="B75">
        <f t="shared" si="1"/>
        <v>2500</v>
      </c>
      <c r="C75" t="s">
        <v>29</v>
      </c>
      <c r="D75">
        <f t="shared" si="2"/>
        <v>2500</v>
      </c>
      <c r="E75" t="s">
        <v>9</v>
      </c>
    </row>
    <row r="76" spans="1:5" x14ac:dyDescent="0.25">
      <c r="B76">
        <f t="shared" si="1"/>
        <v>466.98508463214461</v>
      </c>
      <c r="C76" t="s">
        <v>29</v>
      </c>
      <c r="D76">
        <f t="shared" si="2"/>
        <v>2600</v>
      </c>
      <c r="E76" t="s">
        <v>10</v>
      </c>
    </row>
    <row r="77" spans="1:5" x14ac:dyDescent="0.25">
      <c r="B77">
        <f t="shared" si="1"/>
        <v>2500.0000000000005</v>
      </c>
      <c r="C77" t="s">
        <v>29</v>
      </c>
      <c r="D77">
        <f t="shared" si="2"/>
        <v>2500</v>
      </c>
      <c r="E77" t="s">
        <v>11</v>
      </c>
    </row>
    <row r="78" spans="1:5" x14ac:dyDescent="0.25">
      <c r="B78">
        <f t="shared" si="1"/>
        <v>37999.999999999993</v>
      </c>
      <c r="C78" t="s">
        <v>29</v>
      </c>
      <c r="D78">
        <f t="shared" si="2"/>
        <v>38000</v>
      </c>
      <c r="E78" t="s">
        <v>12</v>
      </c>
    </row>
    <row r="79" spans="1:5" ht="25.5" x14ac:dyDescent="0.25">
      <c r="B79">
        <f t="shared" si="1"/>
        <v>300</v>
      </c>
      <c r="C79" t="s">
        <v>29</v>
      </c>
      <c r="D79">
        <f t="shared" si="2"/>
        <v>300</v>
      </c>
      <c r="E79" s="5" t="s">
        <v>34</v>
      </c>
    </row>
    <row r="80" spans="1:5" x14ac:dyDescent="0.25">
      <c r="B80">
        <f t="shared" si="1"/>
        <v>2499.9999999999991</v>
      </c>
      <c r="C80" t="s">
        <v>29</v>
      </c>
      <c r="D80">
        <f t="shared" si="2"/>
        <v>2500</v>
      </c>
      <c r="E80" t="s">
        <v>13</v>
      </c>
    </row>
    <row r="81" spans="1:2" x14ac:dyDescent="0.25">
      <c r="A81">
        <v>3</v>
      </c>
      <c r="B81" t="s">
        <v>24</v>
      </c>
    </row>
    <row r="82" spans="1:2" x14ac:dyDescent="0.25">
      <c r="A82">
        <v>4</v>
      </c>
      <c r="B82" t="s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ori1</vt:lpstr>
      <vt:lpstr>ori2</vt:lpstr>
      <vt:lpstr>ori3</vt:lpstr>
      <vt:lpstr>ori4</vt:lpstr>
      <vt:lpstr>model2</vt:lpstr>
      <vt:lpstr>model3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Lugas Raka Adrianto</cp:lastModifiedBy>
  <dcterms:created xsi:type="dcterms:W3CDTF">2014-01-19T03:55:05Z</dcterms:created>
  <dcterms:modified xsi:type="dcterms:W3CDTF">2020-11-13T17:10:12Z</dcterms:modified>
</cp:coreProperties>
</file>