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state="hidden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Dist!$1:$19</definedName>
    <definedName name="_F1B_VisibleRowsRange" localSheetId="0" hidden="1">Input!$1:$13</definedName>
    <definedName name="_F1B_VisibleRowsRange" localSheetId="1" hidden="1">Output!$1:$19</definedName>
    <definedName name="_F1B_VisibleRowsRange" localSheetId="5" hidden="1">Tank!$1:$19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REF_Stack____Signal_2">38225.7913948129</definedName>
    <definedName name="REF2_Stack____Signal_2">"Stack|_Signal_2|95e1dfc2-5b20-4922-accd-300d4aec4190"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<sst xmlns="http://schemas.openxmlformats.org/spreadsheetml/2006/main" count="806" uniqueCount="215">
  <si>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</si>
  <si>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</si>
  <si>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</si>
  <si>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</si>
  <si>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</si>
  <si>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</si>
  <si>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</si>
  <si>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</si>
  <si>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</si>
  <si>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</si>
  <si>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</si>
  <si>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</si>
  <si>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</si>
  <si>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</si>
  <si>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</si>
  <si>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</si>
  <si>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</si>
  <si>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</si>
  <si>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</si>
  <si>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</si>
  <si>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</si>
  <si>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</si>
  <si>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</si>
  <si>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</si>
  <si>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</si>
  <si>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</si>
  <si>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</si>
  <si>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</si>
  <si>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</si>
  <si>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</si>
  <si>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</si>
  <si>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</si>
  <si>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</si>
  <si>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</si>
  <si>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</si>
  <si>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</si>
  <si>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</si>
  <si>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</si>
  <si>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</si>
  <si>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</si>
  <si>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</si>
  <si>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</si>
  <si>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</si>
  <si>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</si>
  <si>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</si>
  <si>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</si>
  <si>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</si>
  <si>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</si>
  <si>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</si>
  <si>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</si>
  <si>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</si>
  <si>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</si>
  <si>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</si>
  <si>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</si>
  <si>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</si>
  <si>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</si>
  <si>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</si>
  <si>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</si>
  <si>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</si>
  <si>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</si>
  <si>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</si>
  <si>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</si>
  <si>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</si>
  <si>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</si>
  <si>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</si>
  <si>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</si>
  <si>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</si>
  <si>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</si>
  <si>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</si>
  <si>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</si>
  <si>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</si>
  <si>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</si>
  <si>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</si>
  <si>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</si>
  <si>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</si>
  <si>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</si>
  <si>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</si>
  <si>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</si>
  <si>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</si>
  <si>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</si>
  <si>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</si>
  <si>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</si>
  <si>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</si>
  <si>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</si>
  <si>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</si>
  <si>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</si>
  <si>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</si>
  <si>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</si>
  <si>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</si>
  <si>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</si>
  <si>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</si>
  <si>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</si>
  <si>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</si>
  <si>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</si>
  <si>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</si>
  <si>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</si>
  <si>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</si>
  <si>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</si>
  <si>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</si>
  <si>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</si>
  <si>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</si>
  <si>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</si>
  <si>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</si>
  <si>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</si>
  <si>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</si>
  <si>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</si>
  <si>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</si>
  <si>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</si>
  <si>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</si>
  <si>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</si>
  <si>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</si>
  <si>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</si>
  <si>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</si>
  <si>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</si>
  <si>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</si>
  <si>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</si>
  <si>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</si>
  <si>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</si>
  <si>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</si>
  <si>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</si>
  <si>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</si>
  <si>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</si>
  <si>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</si>
  <si>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</si>
  <si>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</si>
  <si>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</si>
  <si>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</si>
  <si>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</si>
  <si>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</si>
  <si>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</si>
  <si>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</si>
  <si>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</si>
  <si>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</si>
  <si>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</si>
  <si>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</si>
  <si>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</si>
  <si>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</si>
  <si>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</si>
  <si>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</si>
  <si>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</si>
  <si>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</si>
  <si>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</si>
  <si>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</si>
  <si>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</si>
  <si>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</si>
  <si>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</si>
  <si>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</si>
  <si>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</si>
  <si>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</si>
  <si>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</si>
  <si>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</si>
  <si>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</si>
  <si>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</si>
  <si>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</si>
  <si>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</si>
  <si>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</si>
  <si>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</si>
  <si>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</si>
  <si>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</si>
  <si>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</si>
  <si>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</si>
  <si>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</si>
  <si>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</si>
  <si>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</si>
  <si>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</si>
  <si>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</si>
  <si>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</si>
  <si>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</si>
  <si>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</si>
  <si>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</si>
  <si>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</si>
  <si>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</si>
  <si>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</si>
  <si>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</si>
  <si>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</si>
  <si>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</si>
  <si>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</si>
  <si>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</si>
  <si>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</si>
  <si>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</si>
  <si>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</si>
  <si>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</si>
  <si>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</si>
  <si>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</si>
  <si>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</si>
  <si>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</si>
  <si>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</si>
  <si>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</si>
  <si>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18128</t>
  </si>
  <si>
    <t>Heat loss</t>
  </si>
  <si>
    <t>HEAT FLOW</t>
  </si>
  <si>
    <t>HF</t>
  </si>
  <si>
    <t>!HEAT FLOW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</si>
  <si>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</si>
  <si>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</si>
  <si>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</si>
  <si>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</si>
  <si>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</si>
  <si>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</si>
  <si>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</si>
  <si>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</si>
  <si>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</si>
  <si>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</si>
  <si>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</si>
  <si>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94527</t>
  </si>
  <si>
    <t>Go to preheater</t>
  </si>
  <si>
    <t>ID 35622</t>
  </si>
  <si>
    <t>Ratio of splitter</t>
  </si>
  <si>
    <t>Loss to env</t>
  </si>
  <si>
    <t>WARNINGS</t>
  </si>
  <si>
    <t>Output Streams</t>
  </si>
  <si>
    <t>Input Streams</t>
  </si>
  <si>
    <t>Total %</t>
  </si>
  <si>
    <t>To stack</t>
  </si>
  <si>
    <t>To environment</t>
  </si>
</sst>
</file>

<file path=xl/styles.xml><?xml version="1.0" encoding="utf-8"?>
<styleSheet xmlns="http://schemas.openxmlformats.org/spreadsheetml/2006/main">
  <numFmts count="2">
    <numFmt numFmtId="164" formatCode="#\ ##0.00"/>
    <numFmt numFmtId="165" formatCode="##0.00%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6" borderId="2" xfId="0" applyNumberFormat="1" applyFont="1" applyFill="1" applyBorder="1" applyProtection="1"/>
    <xf numFmtId="164" fontId="1" fillId="5" borderId="2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1" fillId="5" borderId="4" xfId="0" applyNumberFormat="1" applyFont="1" applyFill="1" applyBorder="1" applyProtection="1"/>
    <xf numFmtId="164" fontId="1" fillId="0" borderId="0" xfId="0" applyNumberFormat="1" applyFont="1" applyFill="1" applyProtection="1">
      <protection locked="0"/>
    </xf>
    <xf numFmtId="164" fontId="1" fillId="0" borderId="0" xfId="0" applyNumberFormat="1" applyFont="1" applyFill="1" applyBorder="1" applyProtection="1">
      <protection locked="0"/>
    </xf>
    <xf numFmtId="164" fontId="1" fillId="6" borderId="0" xfId="0" applyNumberFormat="1" applyFont="1" applyFill="1" applyProtection="1"/>
    <xf numFmtId="164" fontId="0" fillId="4" borderId="2" xfId="0" applyNumberFormat="1" applyFill="1" applyBorder="1" applyAlignment="1" applyProtection="1"/>
    <xf numFmtId="164" fontId="3" fillId="4" borderId="2" xfId="0" applyNumberFormat="1" applyFont="1" applyFill="1" applyBorder="1" applyAlignment="1" applyProtection="1"/>
    <xf numFmtId="164" fontId="0" fillId="4" borderId="5" xfId="0" applyNumberFormat="1" applyFill="1" applyBorder="1" applyAlignment="1" applyProtection="1"/>
    <xf numFmtId="164" fontId="1" fillId="5" borderId="6" xfId="0" applyNumberFormat="1" applyFont="1" applyFill="1" applyBorder="1" applyProtection="1"/>
    <xf numFmtId="164" fontId="1" fillId="5" borderId="0" xfId="0" applyNumberFormat="1" applyFont="1" applyFill="1" applyProtection="1"/>
    <xf numFmtId="164" fontId="1" fillId="5" borderId="1" xfId="0" applyNumberFormat="1" applyFont="1" applyFill="1" applyBorder="1" applyProtection="1"/>
    <xf numFmtId="164" fontId="2" fillId="5" borderId="1" xfId="0" applyNumberFormat="1" applyFont="1" applyFill="1" applyBorder="1" applyProtection="1"/>
    <xf numFmtId="0" fontId="1" fillId="2" borderId="2" xfId="0" applyFont="1" applyFill="1" applyBorder="1" applyAlignment="1" applyProtection="1"/>
    <xf numFmtId="164" fontId="1" fillId="5" borderId="6" xfId="0" applyNumberFormat="1" applyFont="1" applyFill="1" applyBorder="1" applyAlignment="1" applyProtection="1">
      <alignment horizontal="right"/>
    </xf>
    <xf numFmtId="164" fontId="1" fillId="5" borderId="0" xfId="0" applyNumberFormat="1" applyFont="1" applyFill="1" applyAlignment="1" applyProtection="1">
      <alignment horizontal="right"/>
    </xf>
    <xf numFmtId="164" fontId="1" fillId="6" borderId="0" xfId="0" applyNumberFormat="1" applyFont="1" applyFill="1" applyBorder="1" applyProtection="1"/>
    <xf numFmtId="0" fontId="2" fillId="7" borderId="1" xfId="0" applyFont="1" applyFill="1" applyBorder="1" applyAlignment="1" applyProtection="1"/>
    <xf numFmtId="0" fontId="2" fillId="7" borderId="1" xfId="0" applyFont="1" applyFill="1" applyBorder="1" applyAlignment="1" applyProtection="1">
      <alignment horizontal="center"/>
    </xf>
    <xf numFmtId="0" fontId="2" fillId="7" borderId="4" xfId="0" applyFont="1" applyFill="1" applyBorder="1" applyAlignment="1" applyProtection="1"/>
    <xf numFmtId="164" fontId="1" fillId="8" borderId="0" xfId="0" applyNumberFormat="1" applyFont="1" applyFill="1" applyProtection="1"/>
    <xf numFmtId="164" fontId="0" fillId="4" borderId="7" xfId="0" applyNumberFormat="1" applyFill="1" applyBorder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8" borderId="2" xfId="0" applyNumberFormat="1" applyFont="1" applyFill="1" applyBorder="1" applyProtection="1"/>
    <xf numFmtId="164" fontId="1" fillId="8" borderId="0" xfId="0" applyNumberFormat="1" applyFont="1" applyFill="1" applyBorder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0" fillId="3" borderId="7" xfId="0" applyNumberFormat="1" applyFill="1" applyBorder="1" applyAlignment="1" applyProtection="1">
      <alignment horizontal="right"/>
    </xf>
    <xf numFmtId="164" fontId="0" fillId="4" borderId="0" xfId="0" applyNumberFormat="1" applyFill="1" applyAlignment="1" applyProtection="1"/>
    <xf numFmtId="0" fontId="0" fillId="3" borderId="0" xfId="0" applyFont="1" applyFill="1" applyBorder="1" applyProtection="1"/>
    <xf numFmtId="164" fontId="1" fillId="6" borderId="8" xfId="0" applyNumberFormat="1" applyFont="1" applyFill="1" applyBorder="1" applyProtection="1"/>
    <xf numFmtId="164" fontId="1" fillId="5" borderId="4" xfId="0" applyNumberFormat="1" applyFont="1" applyFill="1" applyBorder="1" applyAlignment="1" applyProtection="1">
      <alignment horizontal="right"/>
    </xf>
    <xf numFmtId="164" fontId="1" fillId="5" borderId="2" xfId="0" applyNumberFormat="1" applyFont="1" applyFill="1" applyBorder="1" applyAlignment="1" applyProtection="1">
      <alignment horizontal="right"/>
    </xf>
    <xf numFmtId="0" fontId="1" fillId="3" borderId="0" xfId="0" applyFont="1" applyFill="1" applyAlignment="1" applyProtection="1"/>
    <xf numFmtId="0" fontId="2" fillId="2" borderId="0" xfId="0" applyFont="1" applyFill="1" applyAlignment="1" applyProtection="1"/>
    <xf numFmtId="0" fontId="0" fillId="4" borderId="2" xfId="0" applyFont="1" applyFill="1" applyBorder="1" applyProtection="1"/>
    <xf numFmtId="164" fontId="1" fillId="8" borderId="0" xfId="0" applyNumberFormat="1" applyFont="1" applyFill="1" applyBorder="1" applyProtection="1"/>
    <xf numFmtId="0" fontId="0" fillId="4" borderId="3" xfId="0" applyFont="1" applyFill="1" applyBorder="1" applyProtection="1"/>
    <xf numFmtId="164" fontId="1" fillId="5" borderId="9" xfId="0" applyNumberFormat="1" applyFont="1" applyFill="1" applyBorder="1" applyProtection="1"/>
    <xf numFmtId="164" fontId="1" fillId="6" borderId="2" xfId="0" applyNumberFormat="1" applyFont="1" applyFill="1" applyBorder="1" applyAlignment="1" applyProtection="1">
      <alignment horizontal="right"/>
    </xf>
    <xf numFmtId="164" fontId="1" fillId="5" borderId="8" xfId="0" applyNumberFormat="1" applyFont="1" applyFill="1" applyBorder="1" applyProtection="1"/>
    <xf numFmtId="0" fontId="2" fillId="2" borderId="2" xfId="0" applyFont="1" applyFill="1" applyBorder="1" applyAlignment="1" applyProtection="1"/>
    <xf numFmtId="164" fontId="1" fillId="5" borderId="3" xfId="0" applyNumberFormat="1" applyFont="1" applyFill="1" applyBorder="1" applyAlignment="1" applyProtection="1">
      <alignment horizontal="right"/>
    </xf>
    <xf numFmtId="165" fontId="1" fillId="5" borderId="0" xfId="0" applyNumberFormat="1" applyFont="1" applyFill="1" applyProtection="1"/>
    <xf numFmtId="164" fontId="1" fillId="6" borderId="0" xfId="0" applyNumberFormat="1" applyFont="1" applyFill="1" applyBorder="1" applyAlignment="1" applyProtection="1">
      <alignment horizontal="right"/>
    </xf>
    <xf numFmtId="164" fontId="1" fillId="5" borderId="10" xfId="0" applyNumberFormat="1" applyFont="1" applyFill="1" applyBorder="1" applyProtection="1"/>
    <xf numFmtId="164" fontId="1" fillId="8" borderId="8" xfId="0" applyNumberFormat="1" applyFont="1" applyFill="1" applyBorder="1" applyProtection="1"/>
    <xf numFmtId="164" fontId="0" fillId="4" borderId="0" xfId="0" applyNumberFormat="1" applyFill="1" applyAlignment="1" applyProtection="1">
      <alignment horizontal="left"/>
    </xf>
    <xf numFmtId="0" fontId="0" fillId="3" borderId="6" xfId="0" applyFont="1" applyFill="1" applyBorder="1" applyProtection="1"/>
    <xf numFmtId="0" fontId="0" fillId="6" borderId="0" xfId="0" applyFont="1" applyFill="1" applyProtection="1"/>
    <xf numFmtId="164" fontId="0" fillId="4" borderId="11" xfId="0" applyNumberFormat="1" applyFill="1" applyBorder="1" applyAlignment="1" applyProtection="1"/>
    <xf numFmtId="0" fontId="3" fillId="4" borderId="12" xfId="0" applyFont="1" applyFill="1" applyBorder="1" applyProtection="1"/>
    <xf numFmtId="0" fontId="0" fillId="4" borderId="8" xfId="0" applyFont="1" applyFill="1" applyBorder="1" applyProtection="1"/>
    <xf numFmtId="0" fontId="0" fillId="3" borderId="3" xfId="0" applyFont="1" applyFill="1" applyBorder="1" applyProtection="1"/>
    <xf numFmtId="0" fontId="0" fillId="4" borderId="13" xfId="0" applyFont="1" applyFill="1" applyBorder="1" applyProtection="1"/>
    <xf numFmtId="164" fontId="3" fillId="3" borderId="7" xfId="0" applyNumberFormat="1" applyFont="1" applyFill="1" applyBorder="1" applyAlignment="1" applyProtection="1">
      <alignment horizontal="left"/>
    </xf>
    <xf numFmtId="0" fontId="0" fillId="6" borderId="12" xfId="0" applyFont="1" applyFill="1" applyBorder="1" applyProtection="1"/>
    <xf numFmtId="164" fontId="3" fillId="4" borderId="0" xfId="0" applyNumberFormat="1" applyFont="1" applyFill="1" applyAlignment="1" applyProtection="1">
      <alignment horizontal="left"/>
    </xf>
    <xf numFmtId="0" fontId="0" fillId="4" borderId="10" xfId="0" applyFont="1" applyFill="1" applyBorder="1" applyProtection="1"/>
    <xf numFmtId="0" fontId="0" fillId="3" borderId="0" xfId="0" applyFont="1" applyFill="1" applyProtection="1"/>
    <xf numFmtId="0" fontId="3" fillId="4" borderId="2" xfId="0" applyFont="1" applyFill="1" applyBorder="1" applyProtection="1"/>
    <xf numFmtId="0" fontId="1" fillId="2" borderId="0" xfId="0" applyFont="1" applyFill="1" applyAlignment="1" applyProtection="1"/>
    <xf numFmtId="164" fontId="0" fillId="4" borderId="8" xfId="0" applyNumberFormat="1" applyFill="1" applyBorder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3" fillId="4" borderId="8" xfId="0" applyNumberFormat="1" applyFon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0" fillId="6" borderId="2" xfId="0" applyFont="1" applyFill="1" applyBorder="1" applyProtection="1"/>
    <xf numFmtId="0" fontId="3" fillId="3" borderId="6" xfId="0" applyFont="1" applyFill="1" applyBorder="1" applyProtection="1"/>
    <xf numFmtId="0" fontId="0" fillId="3" borderId="2" xfId="0" applyFont="1" applyFill="1" applyBorder="1" applyProtection="1"/>
    <xf numFmtId="0" fontId="0" fillId="4" borderId="0" xfId="0" applyFont="1" applyFill="1" applyProtection="1"/>
    <xf numFmtId="0" fontId="0" fillId="4" borderId="6" xfId="0" applyFont="1" applyFill="1" applyBorder="1" applyProtection="1"/>
    <xf numFmtId="0" fontId="0" fillId="4" borderId="12" xfId="0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94646</xdr:colOff>
      <xdr:row>6</xdr:row>
      <xdr:rowOff>126365</xdr:rowOff>
    </xdr:from>
    <xdr:to>
      <xdr:col>5</xdr:col>
      <xdr:colOff>707979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7</xdr:col>
      <xdr:colOff>30055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0" ySplit="7" topLeftCell="A8" activePane="bottomLeft" state="frozenSplit"/>
      <selection pane="bottomLeft" activeCell="J12" sqref="J1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6" customFormat="1">
      <c r="C1" s="32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6" customFormat="1">
      <c r="EE2" s="36" t="s">
        <v>141</v>
      </c>
      <c s="36" t="s">
        <v>142</v>
      </c>
      <c r="EJ2" s="36" t="s">
        <v>141</v>
      </c>
      <c s="36" t="s">
        <v>142</v>
      </c>
      <c r="EO2" s="36" t="s">
        <v>141</v>
      </c>
      <c s="36" t="s">
        <v>142</v>
      </c>
    </row>
    <row ht="14.95" s="37" customFormat="1"/>
    <row ht="14.95" s="33" customFormat="1">
      <c s="33" t="s">
        <v>0</v>
      </c>
      <c r="C4" s="33" t="s">
        <v>1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8" customFormat="1">
      <c r="E5" s="16"/>
      <c s="38" t="s">
        <v>5</v>
      </c>
      <c s="38" t="s">
        <v>6</v>
      </c>
      <c s="16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6" t="s">
        <v>9</v>
      </c>
      <c s="38" t="s">
        <v>25</v>
      </c>
      <c s="38" t="s">
        <v>7</v>
      </c>
    </row>
    <row ht="14.95" s="38" customFormat="1">
      <c r="C6" s="38" t="s">
        <v>145</v>
      </c>
      <c s="38">
        <v>0</v>
      </c>
      <c s="16" t="s">
        <v>146</v>
      </c>
      <c r="H6" s="16"/>
      <c r="W6" s="16"/>
      <c s="38" t="s">
        <v>25</v>
      </c>
      <c s="38" t="s">
        <v>5</v>
      </c>
    </row>
    <row ht="14.95" s="31" customFormat="1">
      <c r="C7" s="31" t="s">
        <v>147</v>
      </c>
      <c s="31">
        <f>(F11)/1000</f>
        <v>0</v>
      </c>
      <c s="18" t="s">
        <v>148</v>
      </c>
      <c s="31">
        <f t="shared" si="0" ref="F7:J7">F11</f>
        <v>0</v>
      </c>
      <c s="31">
        <f t="shared" si="0"/>
        <v>0</v>
      </c>
      <c s="18">
        <f t="shared" si="0"/>
        <v>0</v>
      </c>
      <c s="31">
        <f t="shared" si="0"/>
        <v>0</v>
      </c>
      <c s="31">
        <f t="shared" si="0"/>
        <v>38225.791394812913</v>
      </c>
      <c r="R7" s="31">
        <f t="shared" si="1" ref="R7:W7">R11</f>
        <v>0</v>
      </c>
      <c s="31">
        <f t="shared" si="1"/>
        <v>0</v>
      </c>
      <c s="31">
        <f t="shared" si="1"/>
        <v>0</v>
      </c>
      <c s="31">
        <f t="shared" si="1"/>
        <v>0</v>
      </c>
      <c s="31">
        <f t="shared" si="1"/>
        <v>0</v>
      </c>
      <c s="18">
        <f t="shared" si="1"/>
        <v>0</v>
      </c>
      <c s="31" t="s">
        <v>26</v>
      </c>
      <c s="31" t="s">
        <v>5</v>
      </c>
      <c r="EC7" s="31" t="s">
        <v>26</v>
      </c>
      <c s="31" t="s">
        <v>6</v>
      </c>
      <c s="31">
        <f t="shared" si="2" ref="EE7:EF7">EE11</f>
        <v>0</v>
      </c>
      <c s="31">
        <f t="shared" si="2"/>
        <v>0</v>
      </c>
      <c r="EH7" s="31" t="s">
        <v>26</v>
      </c>
      <c s="31" t="str">
        <f>POWERU()</f>
        <v>kW</v>
      </c>
      <c s="31">
        <f t="shared" si="3" ref="EJ7:EK7">EJ11</f>
        <v>0</v>
      </c>
      <c s="31">
        <f t="shared" si="3"/>
        <v>0</v>
      </c>
      <c r="EM7" s="31" t="s">
        <v>26</v>
      </c>
      <c s="31" t="str">
        <f>POWERU()</f>
        <v>kW</v>
      </c>
      <c s="31">
        <f t="shared" si="4" ref="EO7:EP7">EO11</f>
        <v>0</v>
      </c>
      <c s="31">
        <f t="shared" si="4"/>
        <v>0</v>
      </c>
    </row>
    <row ht="14.95" s="21" customFormat="1">
      <c s="21" t="s">
        <v>183</v>
      </c>
      <c r="C8" s="22" t="s">
        <v>189</v>
      </c>
      <c r="E8" s="12" t="s">
        <v>148</v>
      </c>
      <c s="21" t="s">
        <v>4</v>
      </c>
      <c r="H8" s="12"/>
      <c s="21" t="s">
        <v>8</v>
      </c>
      <c s="21" t="s">
        <v>10</v>
      </c>
      <c s="21" t="s">
        <v>11</v>
      </c>
      <c s="21" t="s">
        <v>13</v>
      </c>
      <c s="21" t="s">
        <v>14</v>
      </c>
      <c s="21" t="s">
        <v>16</v>
      </c>
      <c r="R8" s="21" t="s">
        <v>18</v>
      </c>
      <c s="21" t="s">
        <v>19</v>
      </c>
      <c s="21" t="s">
        <v>20</v>
      </c>
      <c s="21" t="s">
        <v>21</v>
      </c>
      <c s="21" t="s">
        <v>22</v>
      </c>
      <c s="12" t="s">
        <v>23</v>
      </c>
      <c s="21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1" t="s">
        <v>188</v>
      </c>
    </row>
    <row ht="14.95" s="20" customFormat="1">
      <c r="C9" s="20" t="s">
        <v>185</v>
      </c>
      <c s="20">
        <v>25</v>
      </c>
      <c s="10" t="str">
        <f>TEMPU()</f>
        <v>°C</v>
      </c>
      <c s="20" t="s">
        <v>5</v>
      </c>
      <c s="20" t="s">
        <v>6</v>
      </c>
      <c s="10" t="s">
        <v>7</v>
      </c>
      <c s="20" t="s">
        <v>9</v>
      </c>
      <c s="20" t="s">
        <v>9</v>
      </c>
      <c s="20" t="s">
        <v>12</v>
      </c>
      <c s="20" t="s">
        <v>12</v>
      </c>
      <c s="20" t="s">
        <v>15</v>
      </c>
      <c s="20" t="s">
        <v>17</v>
      </c>
      <c r="R9" s="20" t="s">
        <v>9</v>
      </c>
      <c s="20" t="s">
        <v>9</v>
      </c>
      <c r="U9" s="20" t="s">
        <v>9</v>
      </c>
      <c s="20" t="s">
        <v>9</v>
      </c>
      <c s="10" t="s">
        <v>9</v>
      </c>
    </row>
    <row ht="14.95" s="20" customFormat="1">
      <c r="C10" s="20" t="s">
        <v>186</v>
      </c>
      <c s="20">
        <v>1</v>
      </c>
      <c s="10" t="str">
        <f>PRESU()</f>
        <v>bar</v>
      </c>
      <c r="H10" s="10"/>
      <c r="W10" s="10"/>
      <c s="20" t="s">
        <v>26</v>
      </c>
      <c s="20" t="s">
        <v>33</v>
      </c>
      <c r="AA10" s="20">
        <f>100*SAFEDIV(Input!AA11,Input!F11)</f>
        <v>0</v>
      </c>
      <c s="20">
        <f>100*SAFEDIV(Input!AB11,Input!F11)</f>
        <v>0</v>
      </c>
      <c s="20">
        <f>100*SAFEDIV(Input!AC11,Input!F11)</f>
        <v>0</v>
      </c>
      <c s="20">
        <f>100*SAFEDIV(Input!AD11,Input!F11)</f>
        <v>0</v>
      </c>
      <c s="20">
        <f>100*SAFEDIV(Input!AE11,Input!F11)</f>
        <v>0</v>
      </c>
      <c s="20">
        <f>100*SAFEDIV(Input!AF11,Input!F11)</f>
        <v>0</v>
      </c>
      <c s="20">
        <f>100*SAFEDIV(Input!AG11,Input!F11)</f>
        <v>0</v>
      </c>
      <c s="20">
        <f>100*SAFEDIV(Input!AH11,Input!F11)</f>
        <v>0</v>
      </c>
      <c s="20">
        <f>100*SAFEDIV(Input!AI11,Input!F11)</f>
        <v>0</v>
      </c>
      <c s="20">
        <f>100*SAFEDIV(Input!AJ11,Input!F11)</f>
        <v>0</v>
      </c>
      <c s="20">
        <f>100*SAFEDIV(Input!AK11,Input!F11)</f>
        <v>0</v>
      </c>
      <c s="20">
        <f>100*SAFEDIV(Input!AL11,Input!F11)</f>
        <v>0</v>
      </c>
      <c s="20">
        <f>100*SAFEDIV(Input!AM11,Input!F11)</f>
        <v>0</v>
      </c>
      <c s="20">
        <f>100*SAFEDIV(Input!AN11,Input!F11)</f>
        <v>0</v>
      </c>
      <c s="20">
        <f>100*SAFEDIV(Input!AO11,Input!F11)</f>
        <v>0</v>
      </c>
      <c s="20">
        <f>100*SAFEDIV(Input!AP11,Input!F11)</f>
        <v>0</v>
      </c>
      <c s="20">
        <f>100*SAFEDIV(Input!AQ11,Input!F11)</f>
        <v>0</v>
      </c>
      <c s="20">
        <f>100*SAFEDIV(Input!AR11,Input!F11)</f>
        <v>0</v>
      </c>
      <c s="20">
        <f>100*SAFEDIV(Input!AS11,Input!F11)</f>
        <v>0</v>
      </c>
      <c s="20">
        <f>100*SAFEDIV(Input!AT11,Input!F11)</f>
        <v>0</v>
      </c>
      <c s="20">
        <f>100*SAFEDIV(Input!AU11,Input!F11)</f>
        <v>0</v>
      </c>
      <c s="20">
        <f>100*SAFEDIV(Input!AV11,Input!F11)</f>
        <v>0</v>
      </c>
      <c s="20">
        <f>100*SAFEDIV(Input!AW11,Input!F11)</f>
        <v>0</v>
      </c>
      <c s="20">
        <f>100*SAFEDIV(Input!AX11,Input!F11)</f>
        <v>0</v>
      </c>
      <c s="20">
        <f>100*SAFEDIV(Input!AY11,Input!F11)</f>
        <v>0</v>
      </c>
      <c s="20">
        <f>100*SAFEDIV(Input!AZ11,Input!F11)</f>
        <v>0</v>
      </c>
      <c s="20">
        <f>100*SAFEDIV(Input!BA11,Input!F11)</f>
        <v>0</v>
      </c>
      <c s="20">
        <f>100*SAFEDIV(Input!BB11,Input!F11)</f>
        <v>0</v>
      </c>
      <c s="20">
        <f>100*SAFEDIV(Input!BC11,Input!F11)</f>
        <v>0</v>
      </c>
      <c s="20">
        <f>100*SAFEDIV(Input!BD11,Input!F11)</f>
        <v>0</v>
      </c>
      <c s="20">
        <f>100*SAFEDIV(Input!BE11,Input!F11)</f>
        <v>0</v>
      </c>
      <c s="20">
        <f>100*SAFEDIV(Input!BF11,Input!F11)</f>
        <v>0</v>
      </c>
      <c s="20">
        <f>100*SAFEDIV(Input!BG11,Input!F11)</f>
        <v>0</v>
      </c>
      <c s="20">
        <f>100*SAFEDIV(Input!BH11,Input!F11)</f>
        <v>0</v>
      </c>
      <c s="20">
        <f>100*SAFEDIV(Input!BI11,Input!F11)</f>
        <v>0</v>
      </c>
      <c s="20">
        <f>100*SAFEDIV(Input!BJ11,Input!F11)</f>
        <v>0</v>
      </c>
      <c s="20">
        <f>100*SAFEDIV(Input!BK11,Input!F11)</f>
        <v>0</v>
      </c>
      <c s="20">
        <f>100*SAFEDIV(Input!BL11,Input!F11)</f>
        <v>0</v>
      </c>
      <c s="20">
        <f>100*SAFEDIV(Input!BM11,Input!F11)</f>
        <v>0</v>
      </c>
      <c s="20">
        <f>100*SAFEDIV(Input!BN11,Input!F11)</f>
        <v>0</v>
      </c>
      <c s="20">
        <f>100*SAFEDIV(Input!BO11,Input!F11)</f>
        <v>0</v>
      </c>
      <c s="20">
        <f>100*SAFEDIV(Input!BP11,Input!F11)</f>
        <v>0</v>
      </c>
      <c s="20">
        <f>100*SAFEDIV(Input!BQ11,Input!F11)</f>
        <v>0</v>
      </c>
      <c s="20">
        <f>100*SAFEDIV(Input!BR11,Input!F11)</f>
        <v>0</v>
      </c>
      <c s="20">
        <f>100*SAFEDIV(Input!BS11,Input!F11)</f>
        <v>0</v>
      </c>
      <c s="20">
        <f>100*SAFEDIV(Input!BT11,Input!F11)</f>
        <v>0</v>
      </c>
      <c s="20">
        <f>100*SAFEDIV(Input!BU11,Input!F11)</f>
        <v>0</v>
      </c>
      <c s="20">
        <f>100*SAFEDIV(Input!BV11,Input!F11)</f>
        <v>0</v>
      </c>
      <c s="20">
        <f>100*SAFEDIV(Input!BW11,Input!F11)</f>
        <v>0</v>
      </c>
      <c s="20">
        <f>100*SAFEDIV(Input!BX11,Input!F11)</f>
        <v>0</v>
      </c>
      <c s="20">
        <f>100*SAFEDIV(Input!BY11,Input!F11)</f>
        <v>0</v>
      </c>
      <c s="20">
        <f>100*SAFEDIV(Input!BZ11,Input!F11)</f>
        <v>0</v>
      </c>
      <c s="20">
        <f>100*SAFEDIV(Input!CA11,Input!F11)</f>
        <v>0</v>
      </c>
      <c s="20">
        <f>100*SAFEDIV(Input!CB11,Input!F11)</f>
        <v>0</v>
      </c>
      <c s="20">
        <f>100*SAFEDIV(Input!CC11,Input!F11)</f>
        <v>0</v>
      </c>
      <c s="20">
        <f>100*SAFEDIV(Input!CD11,Input!F11)</f>
        <v>0</v>
      </c>
      <c s="20">
        <f>100*SAFEDIV(Input!CE11,Input!F11)</f>
        <v>0</v>
      </c>
      <c s="20">
        <f>100*SAFEDIV(Input!CF11,Input!F11)</f>
        <v>0</v>
      </c>
      <c s="20">
        <f>100*SAFEDIV(Input!CG11,Input!F11)</f>
        <v>0</v>
      </c>
      <c s="20">
        <f>100*SAFEDIV(Input!CH11,Input!F11)</f>
        <v>0</v>
      </c>
      <c s="20">
        <f>100*SAFEDIV(Input!CI11,Input!F11)</f>
        <v>0</v>
      </c>
      <c s="20">
        <f>100*SAFEDIV(Input!CJ11,Input!F11)</f>
        <v>0</v>
      </c>
      <c s="20">
        <f>100*SAFEDIV(Input!CK11,Input!F11)</f>
        <v>0</v>
      </c>
      <c s="20">
        <f>100*SAFEDIV(Input!CL11,Input!F11)</f>
        <v>0</v>
      </c>
      <c s="20">
        <f>100*SAFEDIV(Input!CM11,Input!F11)</f>
        <v>0</v>
      </c>
      <c s="20">
        <f>100*SAFEDIV(Input!CN11,Input!F11)</f>
        <v>0</v>
      </c>
      <c s="20">
        <f>100*SAFEDIV(Input!CO11,Input!F11)</f>
        <v>0</v>
      </c>
      <c s="20">
        <f>100*SAFEDIV(Input!CP11,Input!F11)</f>
        <v>0</v>
      </c>
      <c s="20">
        <f>100*SAFEDIV(Input!CQ11,Input!F11)</f>
        <v>0</v>
      </c>
      <c s="20">
        <f>100*SAFEDIV(Input!CR11,Input!F11)</f>
        <v>0</v>
      </c>
      <c s="20">
        <f>100*SAFEDIV(Input!CS11,Input!F11)</f>
        <v>0</v>
      </c>
      <c s="20">
        <f>100*SAFEDIV(Input!CT11,Input!F11)</f>
        <v>0</v>
      </c>
      <c s="20">
        <f>100*SAFEDIV(Input!CU11,Input!F11)</f>
        <v>0</v>
      </c>
      <c s="20">
        <f>100*SAFEDIV(Input!CV11,Input!F11)</f>
        <v>0</v>
      </c>
      <c s="20">
        <f>100*SAFEDIV(Input!CW11,Input!F11)</f>
        <v>0</v>
      </c>
      <c s="20">
        <f>100*SAFEDIV(Input!CX11,Input!F11)</f>
        <v>0</v>
      </c>
      <c s="20">
        <f>100*SAFEDIV(Input!CY11,Input!F11)</f>
        <v>0</v>
      </c>
      <c s="20">
        <f>100*SAFEDIV(Input!CZ11,Input!F11)</f>
        <v>0</v>
      </c>
      <c s="20">
        <f>100*SAFEDIV(Input!DA11,Input!F11)</f>
        <v>0</v>
      </c>
      <c s="20">
        <f>100*SAFEDIV(Input!DB11,Input!F11)</f>
        <v>0</v>
      </c>
      <c s="20">
        <f>100*SAFEDIV(Input!DC11,Input!F11)</f>
        <v>0</v>
      </c>
      <c s="20">
        <f>100*SAFEDIV(Input!DD11,Input!F11)</f>
        <v>0</v>
      </c>
      <c s="20">
        <f>100*SAFEDIV(Input!DE11,Input!F11)</f>
        <v>0</v>
      </c>
      <c s="20">
        <f>100*SAFEDIV(Input!DF11,Input!F11)</f>
        <v>0</v>
      </c>
      <c s="20">
        <f>100*SAFEDIV(Input!DG11,Input!F11)</f>
        <v>0</v>
      </c>
      <c s="20">
        <f>100*SAFEDIV(Input!DH11,Input!F11)</f>
        <v>0</v>
      </c>
      <c s="20">
        <f>100*SAFEDIV(Input!DI11,Input!F11)</f>
        <v>0</v>
      </c>
      <c s="20">
        <f>100*SAFEDIV(Input!DJ11,Input!F11)</f>
        <v>0</v>
      </c>
      <c s="20">
        <f>100*SAFEDIV(Input!DK11,Input!F11)</f>
        <v>0</v>
      </c>
      <c s="20">
        <f>100*SAFEDIV(Input!DL11,Input!F11)</f>
        <v>0</v>
      </c>
      <c s="20">
        <f>100*SAFEDIV(Input!DM11,Input!F11)</f>
        <v>0</v>
      </c>
      <c s="20">
        <f>100*SAFEDIV(Input!DN11,Input!F11)</f>
        <v>0</v>
      </c>
      <c s="20">
        <f>100*SAFEDIV(Input!DO11,Input!F11)</f>
        <v>0</v>
      </c>
      <c s="20">
        <f>100*SAFEDIV(Input!DP11,Input!F11)</f>
        <v>0</v>
      </c>
      <c s="20">
        <f>100*SAFEDIV(Input!DQ11,Input!F11)</f>
        <v>0</v>
      </c>
      <c s="20">
        <f>100*SAFEDIV(Input!DR11,Input!F11)</f>
        <v>0</v>
      </c>
      <c s="20">
        <f>100*SAFEDIV(Input!DS11,Input!F11)</f>
        <v>0</v>
      </c>
      <c s="20">
        <f>100*SAFEDIV(Input!DT11,Input!F11)</f>
        <v>0</v>
      </c>
      <c s="20">
        <f>100*SAFEDIV(Input!DU11,Input!F11)</f>
        <v>0</v>
      </c>
      <c s="20">
        <f>100*SAFEDIV(Input!DV11,Input!F11)</f>
        <v>0</v>
      </c>
      <c s="20">
        <f>100*SAFEDIV(Input!DW11,Input!F11)</f>
        <v>0</v>
      </c>
      <c s="20">
        <f>100*SAFEDIV(Input!DX11,Input!F11)</f>
        <v>0</v>
      </c>
      <c s="20">
        <f>100*SAFEDIV(Input!DY11,Input!F11)</f>
        <v>0</v>
      </c>
      <c s="20">
        <f>100*SAFEDIV(Input!DZ11,Input!F11)</f>
        <v>0</v>
      </c>
    </row>
    <row ht="14.95" s="19" customFormat="1">
      <c s="19" t="s">
        <v>184</v>
      </c>
      <c r="C11" s="19" t="s">
        <v>26</v>
      </c>
      <c s="19">
        <f>SUM(Input!D12:Input!D13)</f>
        <v>0</v>
      </c>
      <c s="11" t="s">
        <v>33</v>
      </c>
      <c s="19">
        <f t="shared" si="5" ref="F11:H11">SUM(F12:F13)-F12</f>
        <v>0</v>
      </c>
      <c s="19">
        <f t="shared" si="5"/>
        <v>0</v>
      </c>
      <c s="11">
        <f t="shared" si="5"/>
        <v>0</v>
      </c>
      <c s="19">
        <f t="shared" si="6" ref="I11:J11">SUM(I12:I13)</f>
        <v>0</v>
      </c>
      <c s="19">
        <f t="shared" si="6"/>
        <v>38225.791394812913</v>
      </c>
      <c r="R11" s="19">
        <f t="shared" si="7" ref="R11:S11">SUM(R12:R13)</f>
        <v>0</v>
      </c>
      <c s="19">
        <f t="shared" si="7"/>
        <v>0</v>
      </c>
      <c r="U11" s="19">
        <f t="shared" si="8" ref="U11:W11">SUM(U12:U13)</f>
        <v>0</v>
      </c>
      <c s="19">
        <f t="shared" si="8"/>
        <v>0</v>
      </c>
      <c s="11">
        <f t="shared" si="8"/>
        <v>0</v>
      </c>
      <c s="19" t="s">
        <v>26</v>
      </c>
      <c s="19" t="s">
        <v>5</v>
      </c>
      <c r="AA11" s="19">
        <f t="shared" si="9" ref="AA11:DZ11">SUM(AA12:AA13)-AA12</f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s="19">
        <f t="shared" si="9"/>
        <v>0</v>
      </c>
      <c r="EE11" s="19">
        <f>StreamFV_O2Demand(C12:C13,F12:F13,"Cu")*F11</f>
        <v>0</v>
      </c>
      <c s="19">
        <f>StreamFV_O2Demand(C12:C13,F12:F13,"Zn")*F11</f>
        <v>0</v>
      </c>
      <c r="EJ11" s="19">
        <f>StreamFV_EndProdHf(C12:C13,F12:F13,"Cu")*F11</f>
        <v>0</v>
      </c>
      <c s="19">
        <f>StreamFV_EndProdHf(C12:C13,F12:F13,"Zn")*F11</f>
        <v>0</v>
      </c>
      <c r="EO11" s="19">
        <f>StreamFV_Hrea(C12:C13,F12:F13,"Cu")*F11</f>
        <v>0</v>
      </c>
      <c s="19">
        <f>StreamFV_Hrea(C12:C13,F12:F13,"Zn")*F11</f>
        <v>0</v>
      </c>
    </row>
    <row ht="14.95" s="26" customFormat="1">
      <c s="26" t="s">
        <v>191</v>
      </c>
      <c r="C12" s="26" t="s">
        <v>190</v>
      </c>
      <c r="E12" s="9"/>
      <c r="H12" s="9"/>
      <c r="J12" s="26">
        <v>38225.791394812913</v>
      </c>
      <c r="W12" s="9">
        <f>J12*(1-298.15/TEMPERATURETOKELVINS(Input!D9))</f>
        <v>0</v>
      </c>
      <c r="KS12" s="26" t="s">
        <v>191</v>
      </c>
      <c s="26" t="s">
        <v>192</v>
      </c>
      <c r="KY12" s="15"/>
      <c s="26">
        <v>297067520</v>
      </c>
    </row>
    <row ht="14.95" s="15" customFormat="1">
      <c r="E13" s="9"/>
      <c r="H13" s="9"/>
      <c r="W13" s="9"/>
      <c r="KT13" s="15" t="s">
        <v>187</v>
      </c>
      <c r="KZ13" s="15">
        <v>222344576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9"/>
  <sheetViews>
    <sheetView tabSelected="1" workbookViewId="0">
      <pane xSplit="0" ySplit="7" topLeftCell="A8" activePane="bottomLeft" state="frozenSplit"/>
      <selection pane="bottomLeft" activeCell="J19" sqref="J19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6" customFormat="1">
      <c r="C1" s="32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6" customFormat="1">
      <c r="EE2" s="36" t="s">
        <v>141</v>
      </c>
      <c s="36" t="s">
        <v>142</v>
      </c>
      <c r="EJ2" s="36" t="s">
        <v>141</v>
      </c>
      <c s="36" t="s">
        <v>142</v>
      </c>
      <c r="EO2" s="36" t="s">
        <v>141</v>
      </c>
      <c s="36" t="s">
        <v>142</v>
      </c>
    </row>
    <row ht="14.95" s="37" customFormat="1"/>
    <row ht="14.95" s="33" customFormat="1">
      <c s="33" t="s">
        <v>0</v>
      </c>
      <c r="C4" s="33" t="s">
        <v>27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8" customFormat="1">
      <c r="E5" s="16"/>
      <c s="38" t="s">
        <v>5</v>
      </c>
      <c s="38" t="s">
        <v>6</v>
      </c>
      <c s="16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6" t="s">
        <v>9</v>
      </c>
      <c s="38" t="s">
        <v>25</v>
      </c>
      <c s="38" t="s">
        <v>7</v>
      </c>
    </row>
    <row ht="14.95" s="38" customFormat="1">
      <c r="C6" s="38" t="s">
        <v>145</v>
      </c>
      <c s="38">
        <v>0</v>
      </c>
      <c s="16" t="s">
        <v>146</v>
      </c>
      <c r="H6" s="16"/>
      <c r="W6" s="16"/>
      <c s="38" t="s">
        <v>25</v>
      </c>
      <c s="38" t="s">
        <v>5</v>
      </c>
    </row>
    <row ht="14.95" s="31" customFormat="1">
      <c r="C7" s="31" t="s">
        <v>147</v>
      </c>
      <c s="31">
        <f>(F11+F17)/1000</f>
        <v>0</v>
      </c>
      <c s="18" t="s">
        <v>148</v>
      </c>
      <c s="31">
        <f t="shared" si="0" ref="F7:J7">F11+F17</f>
        <v>0</v>
      </c>
      <c s="31">
        <f t="shared" si="0"/>
        <v>0</v>
      </c>
      <c s="18">
        <f t="shared" si="0"/>
        <v>0</v>
      </c>
      <c s="31">
        <f t="shared" si="0"/>
        <v>0</v>
      </c>
      <c s="31">
        <f t="shared" si="0"/>
        <v>38225.791394812913</v>
      </c>
      <c r="R7" s="31">
        <f t="shared" si="1" ref="R7:S7">R11+R17</f>
        <v>0</v>
      </c>
      <c s="31">
        <f t="shared" si="1"/>
        <v>0</v>
      </c>
      <c r="U7" s="31">
        <f t="shared" si="2" ref="U7:W7">U11+U17</f>
        <v>0</v>
      </c>
      <c s="31">
        <f t="shared" si="2"/>
        <v>0</v>
      </c>
      <c s="18">
        <f t="shared" si="2"/>
        <v>0</v>
      </c>
      <c s="31" t="s">
        <v>26</v>
      </c>
      <c s="31" t="s">
        <v>5</v>
      </c>
      <c r="EC7" s="31" t="s">
        <v>26</v>
      </c>
      <c s="31" t="s">
        <v>6</v>
      </c>
      <c s="31">
        <f t="shared" si="3" ref="EE7:EF7">EE11+EE17</f>
        <v>0</v>
      </c>
      <c s="31">
        <f t="shared" si="3"/>
        <v>0</v>
      </c>
      <c r="EH7" s="31" t="s">
        <v>26</v>
      </c>
      <c s="31" t="str">
        <f>POWERU()</f>
        <v>kW</v>
      </c>
      <c s="31">
        <f t="shared" si="4" ref="EJ7:EK7">EJ11+EJ17</f>
        <v>0</v>
      </c>
      <c s="31">
        <f t="shared" si="4"/>
        <v>0</v>
      </c>
      <c r="EM7" s="31" t="s">
        <v>26</v>
      </c>
      <c s="31" t="str">
        <f>POWERU()</f>
        <v>kW</v>
      </c>
      <c s="31">
        <f t="shared" si="5" ref="EO7:EP7">EO11+EO17</f>
        <v>0</v>
      </c>
      <c s="31">
        <f t="shared" si="5"/>
        <v>0</v>
      </c>
    </row>
    <row ht="14.95" s="21" customFormat="1">
      <c s="21" t="s">
        <v>183</v>
      </c>
      <c r="C8" s="22" t="s">
        <v>208</v>
      </c>
      <c s="21">
        <f>F11/1000</f>
        <v>0</v>
      </c>
      <c s="12" t="s">
        <v>148</v>
      </c>
      <c s="21" t="s">
        <v>4</v>
      </c>
      <c r="H8" s="12"/>
      <c s="21" t="s">
        <v>8</v>
      </c>
      <c s="21" t="s">
        <v>10</v>
      </c>
      <c s="21" t="s">
        <v>11</v>
      </c>
      <c s="21" t="s">
        <v>13</v>
      </c>
      <c s="21" t="s">
        <v>14</v>
      </c>
      <c s="21" t="s">
        <v>16</v>
      </c>
      <c r="R8" s="21" t="s">
        <v>18</v>
      </c>
      <c s="21" t="s">
        <v>19</v>
      </c>
      <c s="21" t="s">
        <v>20</v>
      </c>
      <c s="21" t="s">
        <v>21</v>
      </c>
      <c s="21" t="s">
        <v>22</v>
      </c>
      <c s="12" t="s">
        <v>23</v>
      </c>
      <c s="21" t="s">
        <v>24</v>
      </c>
      <c r="IW8" s="21" t="s">
        <v>204</v>
      </c>
    </row>
    <row ht="14.95" s="20" customFormat="1">
      <c r="C9" s="20" t="s">
        <v>185</v>
      </c>
      <c s="13">
        <v>25</v>
      </c>
      <c s="10" t="str">
        <f>TEMPU()</f>
        <v>°C</v>
      </c>
      <c s="20" t="s">
        <v>5</v>
      </c>
      <c s="20" t="s">
        <v>6</v>
      </c>
      <c s="10" t="s">
        <v>7</v>
      </c>
      <c s="20" t="s">
        <v>9</v>
      </c>
      <c s="20" t="s">
        <v>9</v>
      </c>
      <c s="20" t="s">
        <v>12</v>
      </c>
      <c s="20" t="s">
        <v>12</v>
      </c>
      <c s="20" t="s">
        <v>15</v>
      </c>
      <c s="20" t="s">
        <v>17</v>
      </c>
      <c r="R9" s="20" t="s">
        <v>9</v>
      </c>
      <c s="20" t="s">
        <v>9</v>
      </c>
      <c r="U9" s="20" t="s">
        <v>9</v>
      </c>
      <c s="20" t="s">
        <v>9</v>
      </c>
      <c s="10" t="s">
        <v>9</v>
      </c>
    </row>
    <row ht="14.95" s="20" customFormat="1">
      <c r="C10" s="20" t="s">
        <v>186</v>
      </c>
      <c s="13">
        <v>1</v>
      </c>
      <c s="10" t="str">
        <f>PRESU()</f>
        <v>bar</v>
      </c>
      <c r="H10" s="10"/>
      <c r="W10" s="10"/>
      <c s="20" t="s">
        <v>26</v>
      </c>
      <c s="20" t="s">
        <v>33</v>
      </c>
      <c r="AA10" s="20">
        <f>100*SAFEDIV(Output!AA11,Output!F11)</f>
        <v>0</v>
      </c>
      <c s="20">
        <f>100*SAFEDIV(Output!AB11,Output!F11)</f>
        <v>0</v>
      </c>
      <c s="20">
        <f>100*SAFEDIV(Output!AC11,Output!F11)</f>
        <v>0</v>
      </c>
      <c s="20">
        <f>100*SAFEDIV(Output!AD11,Output!F11)</f>
        <v>0</v>
      </c>
      <c s="20">
        <f>100*SAFEDIV(Output!AE11,Output!F11)</f>
        <v>0</v>
      </c>
      <c s="20">
        <f>100*SAFEDIV(Output!AF11,Output!F11)</f>
        <v>0</v>
      </c>
      <c s="20">
        <f>100*SAFEDIV(Output!AG11,Output!F11)</f>
        <v>0</v>
      </c>
      <c s="20">
        <f>100*SAFEDIV(Output!AH11,Output!F11)</f>
        <v>0</v>
      </c>
      <c s="20">
        <f>100*SAFEDIV(Output!AI11,Output!F11)</f>
        <v>0</v>
      </c>
      <c s="20">
        <f>100*SAFEDIV(Output!AJ11,Output!F11)</f>
        <v>0</v>
      </c>
      <c s="20">
        <f>100*SAFEDIV(Output!AK11,Output!F11)</f>
        <v>0</v>
      </c>
      <c s="20">
        <f>100*SAFEDIV(Output!AL11,Output!F11)</f>
        <v>0</v>
      </c>
      <c s="20">
        <f>100*SAFEDIV(Output!AM11,Output!F11)</f>
        <v>0</v>
      </c>
      <c s="20">
        <f>100*SAFEDIV(Output!AN11,Output!F11)</f>
        <v>0</v>
      </c>
      <c s="20">
        <f>100*SAFEDIV(Output!AO11,Output!F11)</f>
        <v>0</v>
      </c>
      <c s="20">
        <f>100*SAFEDIV(Output!AP11,Output!F11)</f>
        <v>0</v>
      </c>
      <c s="20">
        <f>100*SAFEDIV(Output!AQ11,Output!F11)</f>
        <v>0</v>
      </c>
      <c s="20">
        <f>100*SAFEDIV(Output!AR11,Output!F11)</f>
        <v>0</v>
      </c>
      <c s="20">
        <f>100*SAFEDIV(Output!AS11,Output!F11)</f>
        <v>0</v>
      </c>
      <c s="20">
        <f>100*SAFEDIV(Output!AT11,Output!F11)</f>
        <v>0</v>
      </c>
      <c s="20">
        <f>100*SAFEDIV(Output!AU11,Output!F11)</f>
        <v>0</v>
      </c>
      <c s="20">
        <f>100*SAFEDIV(Output!AV11,Output!F11)</f>
        <v>0</v>
      </c>
      <c s="20">
        <f>100*SAFEDIV(Output!AW11,Output!F11)</f>
        <v>0</v>
      </c>
      <c s="20">
        <f>100*SAFEDIV(Output!AX11,Output!F11)</f>
        <v>0</v>
      </c>
      <c s="20">
        <f>100*SAFEDIV(Output!AY11,Output!F11)</f>
        <v>0</v>
      </c>
      <c s="20">
        <f>100*SAFEDIV(Output!AZ11,Output!F11)</f>
        <v>0</v>
      </c>
      <c s="20">
        <f>100*SAFEDIV(Output!BA11,Output!F11)</f>
        <v>0</v>
      </c>
      <c s="20">
        <f>100*SAFEDIV(Output!BB11,Output!F11)</f>
        <v>0</v>
      </c>
      <c s="20">
        <f>100*SAFEDIV(Output!BC11,Output!F11)</f>
        <v>0</v>
      </c>
      <c s="20">
        <f>100*SAFEDIV(Output!BD11,Output!F11)</f>
        <v>0</v>
      </c>
      <c s="20">
        <f>100*SAFEDIV(Output!BE11,Output!F11)</f>
        <v>0</v>
      </c>
      <c s="20">
        <f>100*SAFEDIV(Output!BF11,Output!F11)</f>
        <v>0</v>
      </c>
      <c s="20">
        <f>100*SAFEDIV(Output!BG11,Output!F11)</f>
        <v>0</v>
      </c>
      <c s="20">
        <f>100*SAFEDIV(Output!BH11,Output!F11)</f>
        <v>0</v>
      </c>
      <c s="20">
        <f>100*SAFEDIV(Output!BI11,Output!F11)</f>
        <v>0</v>
      </c>
      <c s="20">
        <f>100*SAFEDIV(Output!BJ11,Output!F11)</f>
        <v>0</v>
      </c>
      <c s="20">
        <f>100*SAFEDIV(Output!BK11,Output!F11)</f>
        <v>0</v>
      </c>
      <c s="20">
        <f>100*SAFEDIV(Output!BL11,Output!F11)</f>
        <v>0</v>
      </c>
      <c s="20">
        <f>100*SAFEDIV(Output!BM11,Output!F11)</f>
        <v>0</v>
      </c>
      <c s="20">
        <f>100*SAFEDIV(Output!BN11,Output!F11)</f>
        <v>0</v>
      </c>
      <c s="20">
        <f>100*SAFEDIV(Output!BO11,Output!F11)</f>
        <v>0</v>
      </c>
      <c s="20">
        <f>100*SAFEDIV(Output!BP11,Output!F11)</f>
        <v>0</v>
      </c>
      <c s="20">
        <f>100*SAFEDIV(Output!BQ11,Output!F11)</f>
        <v>0</v>
      </c>
      <c s="20">
        <f>100*SAFEDIV(Output!BR11,Output!F11)</f>
        <v>0</v>
      </c>
      <c s="20">
        <f>100*SAFEDIV(Output!BS11,Output!F11)</f>
        <v>0</v>
      </c>
      <c s="20">
        <f>100*SAFEDIV(Output!BT11,Output!F11)</f>
        <v>0</v>
      </c>
      <c s="20">
        <f>100*SAFEDIV(Output!BU11,Output!F11)</f>
        <v>0</v>
      </c>
      <c s="20">
        <f>100*SAFEDIV(Output!BV11,Output!F11)</f>
        <v>0</v>
      </c>
      <c s="20">
        <f>100*SAFEDIV(Output!BW11,Output!F11)</f>
        <v>0</v>
      </c>
      <c s="20">
        <f>100*SAFEDIV(Output!BX11,Output!F11)</f>
        <v>0</v>
      </c>
      <c s="20">
        <f>100*SAFEDIV(Output!BY11,Output!F11)</f>
        <v>0</v>
      </c>
      <c s="20">
        <f>100*SAFEDIV(Output!BZ11,Output!F11)</f>
        <v>0</v>
      </c>
      <c s="20">
        <f>100*SAFEDIV(Output!CA11,Output!F11)</f>
        <v>0</v>
      </c>
      <c s="20">
        <f>100*SAFEDIV(Output!CB11,Output!F11)</f>
        <v>0</v>
      </c>
      <c s="20">
        <f>100*SAFEDIV(Output!CC11,Output!F11)</f>
        <v>0</v>
      </c>
      <c s="20">
        <f>100*SAFEDIV(Output!CD11,Output!F11)</f>
        <v>0</v>
      </c>
      <c s="20">
        <f>100*SAFEDIV(Output!CE11,Output!F11)</f>
        <v>0</v>
      </c>
      <c s="20">
        <f>100*SAFEDIV(Output!CF11,Output!F11)</f>
        <v>0</v>
      </c>
      <c s="20">
        <f>100*SAFEDIV(Output!CG11,Output!F11)</f>
        <v>0</v>
      </c>
      <c s="20">
        <f>100*SAFEDIV(Output!CH11,Output!F11)</f>
        <v>0</v>
      </c>
      <c s="20">
        <f>100*SAFEDIV(Output!CI11,Output!F11)</f>
        <v>0</v>
      </c>
      <c s="20">
        <f>100*SAFEDIV(Output!CJ11,Output!F11)</f>
        <v>0</v>
      </c>
      <c s="20">
        <f>100*SAFEDIV(Output!CK11,Output!F11)</f>
        <v>0</v>
      </c>
      <c s="20">
        <f>100*SAFEDIV(Output!CL11,Output!F11)</f>
        <v>0</v>
      </c>
      <c s="20">
        <f>100*SAFEDIV(Output!CM11,Output!F11)</f>
        <v>0</v>
      </c>
      <c s="20">
        <f>100*SAFEDIV(Output!CN11,Output!F11)</f>
        <v>0</v>
      </c>
      <c s="20">
        <f>100*SAFEDIV(Output!CO11,Output!F11)</f>
        <v>0</v>
      </c>
      <c s="20">
        <f>100*SAFEDIV(Output!CP11,Output!F11)</f>
        <v>0</v>
      </c>
      <c s="20">
        <f>100*SAFEDIV(Output!CQ11,Output!F11)</f>
        <v>0</v>
      </c>
      <c s="20">
        <f>100*SAFEDIV(Output!CR11,Output!F11)</f>
        <v>0</v>
      </c>
      <c s="20">
        <f>100*SAFEDIV(Output!CS11,Output!F11)</f>
        <v>0</v>
      </c>
      <c s="20">
        <f>100*SAFEDIV(Output!CT11,Output!F11)</f>
        <v>0</v>
      </c>
      <c s="20">
        <f>100*SAFEDIV(Output!CU11,Output!F11)</f>
        <v>0</v>
      </c>
      <c s="20">
        <f>100*SAFEDIV(Output!CV11,Output!F11)</f>
        <v>0</v>
      </c>
      <c s="20">
        <f>100*SAFEDIV(Output!CW11,Output!F11)</f>
        <v>0</v>
      </c>
      <c s="20">
        <f>100*SAFEDIV(Output!CX11,Output!F11)</f>
        <v>0</v>
      </c>
      <c s="20">
        <f>100*SAFEDIV(Output!CY11,Output!F11)</f>
        <v>0</v>
      </c>
      <c s="20">
        <f>100*SAFEDIV(Output!CZ11,Output!F11)</f>
        <v>0</v>
      </c>
      <c s="20">
        <f>100*SAFEDIV(Output!DA11,Output!F11)</f>
        <v>0</v>
      </c>
      <c s="20">
        <f>100*SAFEDIV(Output!DB11,Output!F11)</f>
        <v>0</v>
      </c>
      <c s="20">
        <f>100*SAFEDIV(Output!DC11,Output!F11)</f>
        <v>0</v>
      </c>
      <c s="20">
        <f>100*SAFEDIV(Output!DD11,Output!F11)</f>
        <v>0</v>
      </c>
      <c s="20">
        <f>100*SAFEDIV(Output!DE11,Output!F11)</f>
        <v>0</v>
      </c>
      <c s="20">
        <f>100*SAFEDIV(Output!DF11,Output!F11)</f>
        <v>0</v>
      </c>
      <c s="20">
        <f>100*SAFEDIV(Output!DG11,Output!F11)</f>
        <v>0</v>
      </c>
      <c s="20">
        <f>100*SAFEDIV(Output!DH11,Output!F11)</f>
        <v>0</v>
      </c>
      <c s="20">
        <f>100*SAFEDIV(Output!DI11,Output!F11)</f>
        <v>0</v>
      </c>
      <c s="20">
        <f>100*SAFEDIV(Output!DJ11,Output!F11)</f>
        <v>0</v>
      </c>
      <c s="20">
        <f>100*SAFEDIV(Output!DK11,Output!F11)</f>
        <v>0</v>
      </c>
      <c s="20">
        <f>100*SAFEDIV(Output!DL11,Output!F11)</f>
        <v>0</v>
      </c>
      <c s="20">
        <f>100*SAFEDIV(Output!DM11,Output!F11)</f>
        <v>0</v>
      </c>
      <c s="20">
        <f>100*SAFEDIV(Output!DN11,Output!F11)</f>
        <v>0</v>
      </c>
      <c s="20">
        <f>100*SAFEDIV(Output!DO11,Output!F11)</f>
        <v>0</v>
      </c>
      <c s="20">
        <f>100*SAFEDIV(Output!DP11,Output!F11)</f>
        <v>0</v>
      </c>
      <c s="20">
        <f>100*SAFEDIV(Output!DQ11,Output!F11)</f>
        <v>0</v>
      </c>
      <c s="20">
        <f>100*SAFEDIV(Output!DR11,Output!F11)</f>
        <v>0</v>
      </c>
      <c s="20">
        <f>100*SAFEDIV(Output!DS11,Output!F11)</f>
        <v>0</v>
      </c>
      <c s="20">
        <f>100*SAFEDIV(Output!DT11,Output!F11)</f>
        <v>0</v>
      </c>
      <c s="20">
        <f>100*SAFEDIV(Output!DU11,Output!F11)</f>
        <v>0</v>
      </c>
      <c s="20">
        <f>100*SAFEDIV(Output!DV11,Output!F11)</f>
        <v>0</v>
      </c>
      <c s="20">
        <f>100*SAFEDIV(Output!DW11,Output!F11)</f>
        <v>0</v>
      </c>
      <c s="20">
        <f>100*SAFEDIV(Output!DX11,Output!F11)</f>
        <v>0</v>
      </c>
      <c s="20">
        <f>100*SAFEDIV(Output!DY11,Output!F11)</f>
        <v>0</v>
      </c>
      <c s="20">
        <f>100*SAFEDIV(Output!DZ11,Output!F11)</f>
        <v>0</v>
      </c>
    </row>
    <row ht="14.95" s="19" customFormat="1">
      <c s="19" t="s">
        <v>184</v>
      </c>
      <c r="C11" s="19" t="s">
        <v>26</v>
      </c>
      <c s="19">
        <f>SUM(Output!D12:Output!D13)</f>
        <v>0</v>
      </c>
      <c s="11" t="s">
        <v>33</v>
      </c>
      <c s="19">
        <f t="shared" si="6" ref="F11:H11">SUM(F12:F13)-F12</f>
        <v>0</v>
      </c>
      <c s="19">
        <f t="shared" si="6"/>
        <v>0</v>
      </c>
      <c s="11">
        <f t="shared" si="6"/>
        <v>0</v>
      </c>
      <c s="19">
        <f t="shared" si="7" ref="I11:J11">SUM(I12:I13)</f>
        <v>0</v>
      </c>
      <c s="19">
        <f t="shared" si="7"/>
        <v>34403.212255331622</v>
      </c>
      <c r="R11" s="19">
        <f t="shared" si="8" ref="R11:S11">SUM(R12:R13)</f>
        <v>0</v>
      </c>
      <c s="19">
        <f t="shared" si="8"/>
        <v>0</v>
      </c>
      <c r="U11" s="19">
        <f t="shared" si="9" ref="U11:W11">SUM(U12:U13)</f>
        <v>0</v>
      </c>
      <c s="19">
        <f t="shared" si="9"/>
        <v>0</v>
      </c>
      <c s="11">
        <f t="shared" si="9"/>
        <v>0</v>
      </c>
      <c s="19" t="s">
        <v>26</v>
      </c>
      <c s="19" t="s">
        <v>5</v>
      </c>
      <c r="AA11" s="19">
        <f t="shared" si="10" ref="AA11:DZ11">SUM(AA12:AA13)-AA12</f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s="19">
        <f t="shared" si="10"/>
        <v>0</v>
      </c>
      <c r="EE11" s="19">
        <f>StreamFV_O2Demand(C12:C13,F12:F13,"Cu")*F11</f>
        <v>0</v>
      </c>
      <c s="19">
        <f>StreamFV_O2Demand(C12:C13,F12:F13,"Zn")*F11</f>
        <v>0</v>
      </c>
      <c r="EJ11" s="19">
        <f>StreamFV_EndProdHf(C12:C13,F12:F13,"Cu")*F11</f>
        <v>0</v>
      </c>
      <c s="19">
        <f>StreamFV_EndProdHf(C12:C13,F12:F13,"Zn")*F11</f>
        <v>0</v>
      </c>
      <c r="EO11" s="19">
        <f>StreamFV_Hrea(C12:C13,F12:F13,"Cu")*F11</f>
        <v>0</v>
      </c>
      <c s="19">
        <f>StreamFV_Hrea(C12:C13,F12:F13,"Zn")*F11</f>
        <v>0</v>
      </c>
    </row>
    <row ht="14.95" s="26" customFormat="1">
      <c s="14" t="s">
        <v>191</v>
      </c>
      <c r="C12" s="14" t="s">
        <v>190</v>
      </c>
      <c r="E12" s="9"/>
      <c r="H12" s="9"/>
      <c r="J12" s="14">
        <f>Model!C4*Input!J12</f>
        <v>34403.212255331622</v>
      </c>
      <c r="W12" s="9">
        <f>J12*(1-298.15/TEMPERATURETOKELVINS(Output!D9))</f>
        <v>0</v>
      </c>
      <c r="KS12" s="26" t="s">
        <v>191</v>
      </c>
      <c s="26" t="s">
        <v>192</v>
      </c>
      <c r="KY12" s="15"/>
      <c s="26">
        <v>1137166336</v>
      </c>
    </row>
    <row ht="14.95" s="15" customFormat="1">
      <c r="E13" s="9"/>
      <c r="H13" s="9"/>
      <c r="W13" s="9"/>
      <c r="KT13" s="15" t="s">
        <v>187</v>
      </c>
      <c r="KZ13" s="15">
        <v>300105856</v>
      </c>
    </row>
    <row ht="14.95" s="21" customFormat="1">
      <c s="21" t="s">
        <v>183</v>
      </c>
      <c r="C14" s="22" t="s">
        <v>205</v>
      </c>
      <c s="21">
        <f>F17/1000</f>
        <v>0</v>
      </c>
      <c s="12" t="s">
        <v>148</v>
      </c>
      <c s="21" t="s">
        <v>4</v>
      </c>
      <c r="H14" s="12"/>
      <c s="21" t="s">
        <v>8</v>
      </c>
      <c s="21" t="s">
        <v>10</v>
      </c>
      <c s="21" t="s">
        <v>11</v>
      </c>
      <c s="21" t="s">
        <v>13</v>
      </c>
      <c s="21" t="s">
        <v>14</v>
      </c>
      <c s="21" t="s">
        <v>16</v>
      </c>
      <c r="R14" s="21" t="s">
        <v>18</v>
      </c>
      <c s="21" t="s">
        <v>19</v>
      </c>
      <c s="21" t="s">
        <v>20</v>
      </c>
      <c s="21" t="s">
        <v>21</v>
      </c>
      <c s="21" t="s">
        <v>22</v>
      </c>
      <c s="12" t="s">
        <v>23</v>
      </c>
      <c s="21" t="s">
        <v>24</v>
      </c>
      <c r="IW14" s="21" t="s">
        <v>206</v>
      </c>
    </row>
    <row ht="14.95" s="20" customFormat="1">
      <c r="C15" s="20" t="s">
        <v>185</v>
      </c>
      <c s="13">
        <v>25</v>
      </c>
      <c s="10" t="str">
        <f>TEMPU()</f>
        <v>°C</v>
      </c>
      <c s="20" t="s">
        <v>5</v>
      </c>
      <c s="20" t="s">
        <v>6</v>
      </c>
      <c s="10" t="s">
        <v>7</v>
      </c>
      <c s="20" t="s">
        <v>9</v>
      </c>
      <c s="20" t="s">
        <v>9</v>
      </c>
      <c s="20" t="s">
        <v>12</v>
      </c>
      <c s="20" t="s">
        <v>12</v>
      </c>
      <c s="20" t="s">
        <v>15</v>
      </c>
      <c s="20" t="s">
        <v>17</v>
      </c>
      <c r="R15" s="20" t="s">
        <v>9</v>
      </c>
      <c s="20" t="s">
        <v>9</v>
      </c>
      <c r="U15" s="20" t="s">
        <v>9</v>
      </c>
      <c s="20" t="s">
        <v>9</v>
      </c>
      <c s="10" t="s">
        <v>9</v>
      </c>
    </row>
    <row ht="14.95" s="20" customFormat="1">
      <c r="C16" s="20" t="s">
        <v>186</v>
      </c>
      <c s="13">
        <v>1</v>
      </c>
      <c s="10" t="str">
        <f>PRESU()</f>
        <v>bar</v>
      </c>
      <c r="H16" s="10"/>
      <c r="W16" s="10"/>
      <c s="20" t="s">
        <v>26</v>
      </c>
      <c s="20" t="s">
        <v>33</v>
      </c>
      <c r="AA16" s="20">
        <f>100*SAFEDIV(Output!AA17,Output!F17)</f>
        <v>0</v>
      </c>
      <c s="20">
        <f>100*SAFEDIV(Output!AB17,Output!F17)</f>
        <v>0</v>
      </c>
      <c s="20">
        <f>100*SAFEDIV(Output!AC17,Output!F17)</f>
        <v>0</v>
      </c>
      <c s="20">
        <f>100*SAFEDIV(Output!AD17,Output!F17)</f>
        <v>0</v>
      </c>
      <c s="20">
        <f>100*SAFEDIV(Output!AE17,Output!F17)</f>
        <v>0</v>
      </c>
      <c s="20">
        <f>100*SAFEDIV(Output!AF17,Output!F17)</f>
        <v>0</v>
      </c>
      <c s="20">
        <f>100*SAFEDIV(Output!AG17,Output!F17)</f>
        <v>0</v>
      </c>
      <c s="20">
        <f>100*SAFEDIV(Output!AH17,Output!F17)</f>
        <v>0</v>
      </c>
      <c s="20">
        <f>100*SAFEDIV(Output!AI17,Output!F17)</f>
        <v>0</v>
      </c>
      <c s="20">
        <f>100*SAFEDIV(Output!AJ17,Output!F17)</f>
        <v>0</v>
      </c>
      <c s="20">
        <f>100*SAFEDIV(Output!AK17,Output!F17)</f>
        <v>0</v>
      </c>
      <c s="20">
        <f>100*SAFEDIV(Output!AL17,Output!F17)</f>
        <v>0</v>
      </c>
      <c s="20">
        <f>100*SAFEDIV(Output!AM17,Output!F17)</f>
        <v>0</v>
      </c>
      <c s="20">
        <f>100*SAFEDIV(Output!AN17,Output!F17)</f>
        <v>0</v>
      </c>
      <c s="20">
        <f>100*SAFEDIV(Output!AO17,Output!F17)</f>
        <v>0</v>
      </c>
      <c s="20">
        <f>100*SAFEDIV(Output!AP17,Output!F17)</f>
        <v>0</v>
      </c>
      <c s="20">
        <f>100*SAFEDIV(Output!AQ17,Output!F17)</f>
        <v>0</v>
      </c>
      <c s="20">
        <f>100*SAFEDIV(Output!AR17,Output!F17)</f>
        <v>0</v>
      </c>
      <c s="20">
        <f>100*SAFEDIV(Output!AS17,Output!F17)</f>
        <v>0</v>
      </c>
      <c s="20">
        <f>100*SAFEDIV(Output!AT17,Output!F17)</f>
        <v>0</v>
      </c>
      <c s="20">
        <f>100*SAFEDIV(Output!AU17,Output!F17)</f>
        <v>0</v>
      </c>
      <c s="20">
        <f>100*SAFEDIV(Output!AV17,Output!F17)</f>
        <v>0</v>
      </c>
      <c s="20">
        <f>100*SAFEDIV(Output!AW17,Output!F17)</f>
        <v>0</v>
      </c>
      <c s="20">
        <f>100*SAFEDIV(Output!AX17,Output!F17)</f>
        <v>0</v>
      </c>
      <c s="20">
        <f>100*SAFEDIV(Output!AY17,Output!F17)</f>
        <v>0</v>
      </c>
      <c s="20">
        <f>100*SAFEDIV(Output!AZ17,Output!F17)</f>
        <v>0</v>
      </c>
      <c s="20">
        <f>100*SAFEDIV(Output!BA17,Output!F17)</f>
        <v>0</v>
      </c>
      <c s="20">
        <f>100*SAFEDIV(Output!BB17,Output!F17)</f>
        <v>0</v>
      </c>
      <c s="20">
        <f>100*SAFEDIV(Output!BC17,Output!F17)</f>
        <v>0</v>
      </c>
      <c s="20">
        <f>100*SAFEDIV(Output!BD17,Output!F17)</f>
        <v>0</v>
      </c>
      <c s="20">
        <f>100*SAFEDIV(Output!BE17,Output!F17)</f>
        <v>0</v>
      </c>
      <c s="20">
        <f>100*SAFEDIV(Output!BF17,Output!F17)</f>
        <v>0</v>
      </c>
      <c s="20">
        <f>100*SAFEDIV(Output!BG17,Output!F17)</f>
        <v>0</v>
      </c>
      <c s="20">
        <f>100*SAFEDIV(Output!BH17,Output!F17)</f>
        <v>0</v>
      </c>
      <c s="20">
        <f>100*SAFEDIV(Output!BI17,Output!F17)</f>
        <v>0</v>
      </c>
      <c s="20">
        <f>100*SAFEDIV(Output!BJ17,Output!F17)</f>
        <v>0</v>
      </c>
      <c s="20">
        <f>100*SAFEDIV(Output!BK17,Output!F17)</f>
        <v>0</v>
      </c>
      <c s="20">
        <f>100*SAFEDIV(Output!BL17,Output!F17)</f>
        <v>0</v>
      </c>
      <c s="20">
        <f>100*SAFEDIV(Output!BM17,Output!F17)</f>
        <v>0</v>
      </c>
      <c s="20">
        <f>100*SAFEDIV(Output!BN17,Output!F17)</f>
        <v>0</v>
      </c>
      <c s="20">
        <f>100*SAFEDIV(Output!BO17,Output!F17)</f>
        <v>0</v>
      </c>
      <c s="20">
        <f>100*SAFEDIV(Output!BP17,Output!F17)</f>
        <v>0</v>
      </c>
      <c s="20">
        <f>100*SAFEDIV(Output!BQ17,Output!F17)</f>
        <v>0</v>
      </c>
      <c s="20">
        <f>100*SAFEDIV(Output!BR17,Output!F17)</f>
        <v>0</v>
      </c>
      <c s="20">
        <f>100*SAFEDIV(Output!BS17,Output!F17)</f>
        <v>0</v>
      </c>
      <c s="20">
        <f>100*SAFEDIV(Output!BT17,Output!F17)</f>
        <v>0</v>
      </c>
      <c s="20">
        <f>100*SAFEDIV(Output!BU17,Output!F17)</f>
        <v>0</v>
      </c>
      <c s="20">
        <f>100*SAFEDIV(Output!BV17,Output!F17)</f>
        <v>0</v>
      </c>
      <c s="20">
        <f>100*SAFEDIV(Output!BW17,Output!F17)</f>
        <v>0</v>
      </c>
      <c s="20">
        <f>100*SAFEDIV(Output!BX17,Output!F17)</f>
        <v>0</v>
      </c>
      <c s="20">
        <f>100*SAFEDIV(Output!BY17,Output!F17)</f>
        <v>0</v>
      </c>
      <c s="20">
        <f>100*SAFEDIV(Output!BZ17,Output!F17)</f>
        <v>0</v>
      </c>
      <c s="20">
        <f>100*SAFEDIV(Output!CA17,Output!F17)</f>
        <v>0</v>
      </c>
      <c s="20">
        <f>100*SAFEDIV(Output!CB17,Output!F17)</f>
        <v>0</v>
      </c>
      <c s="20">
        <f>100*SAFEDIV(Output!CC17,Output!F17)</f>
        <v>0</v>
      </c>
      <c s="20">
        <f>100*SAFEDIV(Output!CD17,Output!F17)</f>
        <v>0</v>
      </c>
      <c s="20">
        <f>100*SAFEDIV(Output!CE17,Output!F17)</f>
        <v>0</v>
      </c>
      <c s="20">
        <f>100*SAFEDIV(Output!CF17,Output!F17)</f>
        <v>0</v>
      </c>
      <c s="20">
        <f>100*SAFEDIV(Output!CG17,Output!F17)</f>
        <v>0</v>
      </c>
      <c s="20">
        <f>100*SAFEDIV(Output!CH17,Output!F17)</f>
        <v>0</v>
      </c>
      <c s="20">
        <f>100*SAFEDIV(Output!CI17,Output!F17)</f>
        <v>0</v>
      </c>
      <c s="20">
        <f>100*SAFEDIV(Output!CJ17,Output!F17)</f>
        <v>0</v>
      </c>
      <c s="20">
        <f>100*SAFEDIV(Output!CK17,Output!F17)</f>
        <v>0</v>
      </c>
      <c s="20">
        <f>100*SAFEDIV(Output!CL17,Output!F17)</f>
        <v>0</v>
      </c>
      <c s="20">
        <f>100*SAFEDIV(Output!CM17,Output!F17)</f>
        <v>0</v>
      </c>
      <c s="20">
        <f>100*SAFEDIV(Output!CN17,Output!F17)</f>
        <v>0</v>
      </c>
      <c s="20">
        <f>100*SAFEDIV(Output!CO17,Output!F17)</f>
        <v>0</v>
      </c>
      <c s="20">
        <f>100*SAFEDIV(Output!CP17,Output!F17)</f>
        <v>0</v>
      </c>
      <c s="20">
        <f>100*SAFEDIV(Output!CQ17,Output!F17)</f>
        <v>0</v>
      </c>
      <c s="20">
        <f>100*SAFEDIV(Output!CR17,Output!F17)</f>
        <v>0</v>
      </c>
      <c s="20">
        <f>100*SAFEDIV(Output!CS17,Output!F17)</f>
        <v>0</v>
      </c>
      <c s="20">
        <f>100*SAFEDIV(Output!CT17,Output!F17)</f>
        <v>0</v>
      </c>
      <c s="20">
        <f>100*SAFEDIV(Output!CU17,Output!F17)</f>
        <v>0</v>
      </c>
      <c s="20">
        <f>100*SAFEDIV(Output!CV17,Output!F17)</f>
        <v>0</v>
      </c>
      <c s="20">
        <f>100*SAFEDIV(Output!CW17,Output!F17)</f>
        <v>0</v>
      </c>
      <c s="20">
        <f>100*SAFEDIV(Output!CX17,Output!F17)</f>
        <v>0</v>
      </c>
      <c s="20">
        <f>100*SAFEDIV(Output!CY17,Output!F17)</f>
        <v>0</v>
      </c>
      <c s="20">
        <f>100*SAFEDIV(Output!CZ17,Output!F17)</f>
        <v>0</v>
      </c>
      <c s="20">
        <f>100*SAFEDIV(Output!DA17,Output!F17)</f>
        <v>0</v>
      </c>
      <c s="20">
        <f>100*SAFEDIV(Output!DB17,Output!F17)</f>
        <v>0</v>
      </c>
      <c s="20">
        <f>100*SAFEDIV(Output!DC17,Output!F17)</f>
        <v>0</v>
      </c>
      <c s="20">
        <f>100*SAFEDIV(Output!DD17,Output!F17)</f>
        <v>0</v>
      </c>
      <c s="20">
        <f>100*SAFEDIV(Output!DE17,Output!F17)</f>
        <v>0</v>
      </c>
      <c s="20">
        <f>100*SAFEDIV(Output!DF17,Output!F17)</f>
        <v>0</v>
      </c>
      <c s="20">
        <f>100*SAFEDIV(Output!DG17,Output!F17)</f>
        <v>0</v>
      </c>
      <c s="20">
        <f>100*SAFEDIV(Output!DH17,Output!F17)</f>
        <v>0</v>
      </c>
      <c s="20">
        <f>100*SAFEDIV(Output!DI17,Output!F17)</f>
        <v>0</v>
      </c>
      <c s="20">
        <f>100*SAFEDIV(Output!DJ17,Output!F17)</f>
        <v>0</v>
      </c>
      <c s="20">
        <f>100*SAFEDIV(Output!DK17,Output!F17)</f>
        <v>0</v>
      </c>
      <c s="20">
        <f>100*SAFEDIV(Output!DL17,Output!F17)</f>
        <v>0</v>
      </c>
      <c s="20">
        <f>100*SAFEDIV(Output!DM17,Output!F17)</f>
        <v>0</v>
      </c>
      <c s="20">
        <f>100*SAFEDIV(Output!DN17,Output!F17)</f>
        <v>0</v>
      </c>
      <c s="20">
        <f>100*SAFEDIV(Output!DO17,Output!F17)</f>
        <v>0</v>
      </c>
      <c s="20">
        <f>100*SAFEDIV(Output!DP17,Output!F17)</f>
        <v>0</v>
      </c>
      <c s="20">
        <f>100*SAFEDIV(Output!DQ17,Output!F17)</f>
        <v>0</v>
      </c>
      <c s="20">
        <f>100*SAFEDIV(Output!DR17,Output!F17)</f>
        <v>0</v>
      </c>
      <c s="20">
        <f>100*SAFEDIV(Output!DS17,Output!F17)</f>
        <v>0</v>
      </c>
      <c s="20">
        <f>100*SAFEDIV(Output!DT17,Output!F17)</f>
        <v>0</v>
      </c>
      <c s="20">
        <f>100*SAFEDIV(Output!DU17,Output!F17)</f>
        <v>0</v>
      </c>
      <c s="20">
        <f>100*SAFEDIV(Output!DV17,Output!F17)</f>
        <v>0</v>
      </c>
      <c s="20">
        <f>100*SAFEDIV(Output!DW17,Output!F17)</f>
        <v>0</v>
      </c>
      <c s="20">
        <f>100*SAFEDIV(Output!DX17,Output!F17)</f>
        <v>0</v>
      </c>
      <c s="20">
        <f>100*SAFEDIV(Output!DY17,Output!F17)</f>
        <v>0</v>
      </c>
      <c s="20">
        <f>100*SAFEDIV(Output!DZ17,Output!F17)</f>
        <v>0</v>
      </c>
    </row>
    <row ht="14.95" s="19" customFormat="1">
      <c s="19" t="s">
        <v>184</v>
      </c>
      <c r="C17" s="19" t="s">
        <v>26</v>
      </c>
      <c s="19">
        <f>SUM(Output!D18:Output!D19)</f>
        <v>0</v>
      </c>
      <c s="11" t="s">
        <v>33</v>
      </c>
      <c s="19">
        <f t="shared" si="11" ref="F17:H17">SUM(F18:F19)-F18</f>
        <v>0</v>
      </c>
      <c s="19">
        <f t="shared" si="11"/>
        <v>0</v>
      </c>
      <c s="11">
        <f t="shared" si="11"/>
        <v>0</v>
      </c>
      <c s="19">
        <f t="shared" si="12" ref="I17:J17">SUM(I18:I19)</f>
        <v>0</v>
      </c>
      <c s="19">
        <f t="shared" si="12"/>
        <v>3822.5791394812904</v>
      </c>
      <c r="R17" s="19">
        <f t="shared" si="13" ref="R17:S17">SUM(R18:R19)</f>
        <v>0</v>
      </c>
      <c s="19">
        <f t="shared" si="13"/>
        <v>0</v>
      </c>
      <c r="U17" s="19">
        <f t="shared" si="14" ref="U17:W17">SUM(U18:U19)</f>
        <v>0</v>
      </c>
      <c s="19">
        <f t="shared" si="14"/>
        <v>0</v>
      </c>
      <c s="11">
        <f t="shared" si="14"/>
        <v>0</v>
      </c>
      <c s="19" t="s">
        <v>26</v>
      </c>
      <c s="19" t="s">
        <v>5</v>
      </c>
      <c r="AA17" s="19">
        <f t="shared" si="15" ref="AA17:DZ17">SUM(AA18:AA19)-AA18</f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r="EE17" s="19">
        <f>StreamFV_O2Demand(C18:C19,F18:F19,"Cu")*F17</f>
        <v>0</v>
      </c>
      <c s="19">
        <f>StreamFV_O2Demand(C18:C19,F18:F19,"Zn")*F17</f>
        <v>0</v>
      </c>
      <c r="EJ17" s="19">
        <f>StreamFV_EndProdHf(C18:C19,F18:F19,"Cu")*F17</f>
        <v>0</v>
      </c>
      <c s="19">
        <f>StreamFV_EndProdHf(C18:C19,F18:F19,"Zn")*F17</f>
        <v>0</v>
      </c>
      <c r="EO17" s="19">
        <f>StreamFV_Hrea(C18:C19,F18:F19,"Cu")*F17</f>
        <v>0</v>
      </c>
      <c s="19">
        <f>StreamFV_Hrea(C18:C19,F18:F19,"Zn")*F17</f>
        <v>0</v>
      </c>
    </row>
    <row ht="14.95" s="26" customFormat="1">
      <c s="14" t="s">
        <v>191</v>
      </c>
      <c r="C18" s="14" t="s">
        <v>190</v>
      </c>
      <c r="E18" s="9"/>
      <c r="H18" s="9"/>
      <c r="J18" s="14">
        <f>Model!C5*Input!J12</f>
        <v>3822.5791394812904</v>
      </c>
      <c r="W18" s="9">
        <f>J18*(1-298.15/TEMPERATURETOKELVINS(Output!D15))</f>
        <v>0</v>
      </c>
      <c r="KS18" s="26" t="s">
        <v>191</v>
      </c>
      <c s="26" t="s">
        <v>192</v>
      </c>
      <c r="KY18" s="15"/>
      <c s="26">
        <v>860269056</v>
      </c>
    </row>
    <row ht="14.95" s="15" customFormat="1">
      <c r="E19" s="9"/>
      <c r="H19" s="9"/>
      <c r="W19" s="9"/>
      <c r="KT19" s="15" t="s">
        <v>187</v>
      </c>
      <c r="KZ19" s="15">
        <v>1204264960</v>
      </c>
    </row>
  </sheetData>
  <sheetProtection sheet="1" objects="1" scenarios="1"/>
  <conditionalFormatting sqref="D11 D17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9"/>
  <sheetViews>
    <sheetView workbookViewId="0">
      <pane xSplit="25" ySplit="7" topLeftCell="EA8" activePane="bottomRight" state="frozenSplit"/>
    </sheetView>
  </sheetViews>
  <sheetFormatPr defaultRowHeight="12.75" zeroHeight="1"/>
  <cols>
    <col min="1" max="1" width="5.07421875" bestFit="1" customWidth="1"/>
    <col min="2" max="2" width="1.8125" customWidth="1"/>
    <col min="3" max="3" width="14.1015625" bestFit="1" customWidth="1"/>
    <col min="4" max="4" width="3.72265625" bestFit="1" customWidth="1"/>
    <col min="5" max="9" width="8.8984375" hidden="1" customWidth="1"/>
    <col min="10" max="10" width="8.93359375" bestFit="1" customWidth="1"/>
    <col min="11" max="23" width="8.8984375" hidden="1" customWidth="1"/>
    <col min="24" max="24" width="10.7890625" bestFit="1" customWidth="1"/>
    <col min="26" max="130" width="8.8984375" hidden="1" customWidth="1"/>
  </cols>
  <sheetData>
    <row ht="14.95" s="36" customFormat="1">
      <c r="C1" s="32" t="s">
        <v>138</v>
      </c>
      <c r="K1" s="36" t="s">
        <v>11</v>
      </c>
      <c s="36" t="s">
        <v>13</v>
      </c>
      <c s="36" t="s">
        <v>14</v>
      </c>
      <c s="36" t="s">
        <v>16</v>
      </c>
      <c r="R1" s="36" t="s">
        <v>18</v>
      </c>
      <c s="36" t="s">
        <v>19</v>
      </c>
      <c r="X1" s="36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6" customFormat="1"/>
    <row ht="14.95" s="37" customFormat="1">
      <c r="C3" s="65" t="s">
        <v>10</v>
      </c>
      <c r="X3" s="37" t="s">
        <v>32</v>
      </c>
    </row>
    <row s="33" customFormat="1">
      <c s="33" t="s">
        <v>0</v>
      </c>
      <c r="C4" s="67" t="s">
        <v>28</v>
      </c>
      <c s="33" t="str">
        <f t="shared" si="0" ref="D4:D6">POWERU()</f>
        <v>kW</v>
      </c>
      <c r="J4" s="17">
        <f>J6-J5</f>
        <v>0</v>
      </c>
      <c r="R4" s="33">
        <f t="shared" si="1" ref="R4:T4">R6-R5</f>
        <v>0</v>
      </c>
      <c s="33">
        <f t="shared" si="1"/>
        <v>0</v>
      </c>
      <c s="33">
        <f t="shared" si="1"/>
        <v>0</v>
      </c>
      <c r="X4" s="33" t="s">
        <v>28</v>
      </c>
      <c s="17" t="s">
        <v>5</v>
      </c>
      <c r="EA4" s="74"/>
    </row>
    <row ht="14.95" s="38" customFormat="1">
      <c r="C5" s="57" t="s">
        <v>29</v>
      </c>
      <c s="38" t="str">
        <f t="shared" si="0"/>
        <v>kW</v>
      </c>
      <c r="J5" s="16">
        <f>Input!J7+J3</f>
        <v>38225.791394812913</v>
      </c>
      <c r="R5" s="38">
        <f>Input!R7+R3</f>
        <v>0</v>
      </c>
      <c s="38">
        <f>Input!S7+S3</f>
        <v>0</v>
      </c>
      <c s="38">
        <f>Input!T7+T3</f>
        <v>0</v>
      </c>
      <c r="X5" s="38" t="s">
        <v>29</v>
      </c>
      <c s="16" t="s">
        <v>5</v>
      </c>
      <c r="EA5" s="72"/>
    </row>
    <row ht="14.95" s="38" customFormat="1">
      <c r="C6" s="57" t="s">
        <v>30</v>
      </c>
      <c s="38" t="str">
        <f t="shared" si="0"/>
        <v>kW</v>
      </c>
      <c r="J6" s="16">
        <f>Output!J7</f>
        <v>38225.791394812913</v>
      </c>
      <c r="R6" s="38">
        <f>Output!R7</f>
        <v>0</v>
      </c>
      <c s="38">
        <f>Output!S7</f>
        <v>0</v>
      </c>
      <c s="38">
        <f>Output!T7</f>
        <v>0</v>
      </c>
      <c r="X6" s="38" t="s">
        <v>30</v>
      </c>
      <c s="16" t="s">
        <v>5</v>
      </c>
      <c r="EA6" s="72"/>
    </row>
    <row ht="14.95" s="31" customFormat="1">
      <c r="J7" s="18"/>
      <c r="Y7" s="18" t="s">
        <v>33</v>
      </c>
      <c r="EA7" s="60"/>
    </row>
    <row ht="14.95" s="21" customFormat="1">
      <c s="21" t="s">
        <v>183</v>
      </c>
      <c r="C8" s="22" t="s">
        <v>208</v>
      </c>
      <c r="J8" s="12"/>
      <c r="X8" s="6" t="s">
        <v>194</v>
      </c>
      <c s="41" t="s">
        <v>33</v>
      </c>
      <c r="EA8" s="48"/>
    </row>
    <row ht="14.95" s="20" customFormat="1">
      <c r="J9" s="10"/>
      <c r="X9" s="25" t="s">
        <v>195</v>
      </c>
      <c s="42"/>
      <c r="EA9" s="50"/>
    </row>
    <row ht="14.95" s="20" customFormat="1">
      <c r="J10" s="10"/>
      <c r="X10" s="25" t="s">
        <v>196</v>
      </c>
      <c s="42" t="s">
        <v>5</v>
      </c>
      <c r="EA10" s="50"/>
    </row>
    <row ht="14.95" s="19" customFormat="1">
      <c r="C11" s="19" t="s">
        <v>193</v>
      </c>
      <c r="J11" s="11"/>
      <c r="X11" s="24" t="s">
        <v>26</v>
      </c>
      <c s="52" t="s">
        <v>33</v>
      </c>
      <c r="EA11" s="55"/>
    </row>
    <row ht="12.75" hidden="1" customHeight="1" s="26" customFormat="1">
      <c s="26" t="s">
        <v>191</v>
      </c>
      <c r="C12" s="26" t="s">
        <v>190</v>
      </c>
      <c r="J12" s="9"/>
      <c r="X12" s="54"/>
      <c s="49"/>
      <c r="EA12" s="40"/>
      <c r="KS12" s="26" t="s">
        <v>191</v>
      </c>
      <c s="26" t="s">
        <v>192</v>
      </c>
      <c r="KY12" s="15"/>
      <c s="26">
        <v>957170944</v>
      </c>
    </row>
    <row s="30" customFormat="1">
      <c r="J13" s="34"/>
      <c r="Y13" s="34"/>
      <c r="EA13" s="56"/>
      <c r="KT13" s="30" t="s">
        <v>187</v>
      </c>
      <c r="KZ13" s="30">
        <v>821592448</v>
      </c>
    </row>
    <row ht="14.95" s="21" customFormat="1">
      <c s="21" t="s">
        <v>183</v>
      </c>
      <c r="C14" s="22" t="s">
        <v>205</v>
      </c>
      <c r="J14" s="12"/>
      <c r="X14" s="6" t="s">
        <v>194</v>
      </c>
      <c s="41" t="s">
        <v>33</v>
      </c>
      <c r="EA14" s="48"/>
    </row>
    <row ht="14.95" s="20" customFormat="1">
      <c r="J15" s="10"/>
      <c r="X15" s="25" t="s">
        <v>195</v>
      </c>
      <c s="42"/>
      <c r="EA15" s="50"/>
    </row>
    <row ht="14.95" s="20" customFormat="1">
      <c r="J16" s="10"/>
      <c r="X16" s="25" t="s">
        <v>196</v>
      </c>
      <c s="42" t="s">
        <v>5</v>
      </c>
      <c r="EA16" s="50"/>
    </row>
    <row ht="14.95" s="19" customFormat="1">
      <c r="C17" s="19" t="s">
        <v>193</v>
      </c>
      <c r="J17" s="11"/>
      <c r="X17" s="24" t="s">
        <v>26</v>
      </c>
      <c s="52" t="s">
        <v>33</v>
      </c>
      <c r="EA17" s="55"/>
    </row>
    <row ht="12.75" hidden="1" customHeight="1" s="26" customFormat="1">
      <c s="26" t="s">
        <v>191</v>
      </c>
      <c r="C18" s="26" t="s">
        <v>190</v>
      </c>
      <c r="J18" s="9"/>
      <c r="X18" s="54"/>
      <c s="49"/>
      <c r="EA18" s="40"/>
      <c r="KS18" s="26" t="s">
        <v>191</v>
      </c>
      <c s="26" t="s">
        <v>192</v>
      </c>
      <c r="KY18" s="15"/>
      <c s="26">
        <v>1884501760</v>
      </c>
    </row>
    <row s="30" customFormat="1">
      <c r="J19" s="34"/>
      <c r="Y19" s="34"/>
      <c r="EA19" s="56"/>
      <c r="KT19" s="30" t="s">
        <v>187</v>
      </c>
      <c r="KZ19" s="30">
        <v>1288428800</v>
      </c>
    </row>
  </sheetData>
  <sheetProtection sheet="1" objects="1" scenarios="1"/>
  <conditionalFormatting sqref="J4 R4:T4">
    <cfRule type="cellIs" dxfId="0" priority="31" stopIfTrue="1" operator="greaterThan">
      <formula>0.001</formula>
    </cfRule>
    <cfRule type="cellIs" dxfId="0" priority="32" stopIfTrue="1" operator="lessThan">
      <formula>-0.001</formula>
    </cfRule>
  </conditionalFormatting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500"/>
  <sheetViews>
    <sheetView topLeftCell="C2" workbookViewId="0"/>
  </sheetViews>
  <sheetFormatPr defaultRowHeight="12.75" zeroHeight="1"/>
  <cols>
    <col min="1" max="2" width="8.8984375" style="71" hidden="1" customWidth="1"/>
    <col min="3" max="3" width="21.47265625" style="71" bestFit="1" customWidth="1"/>
    <col min="4" max="4" width="13.0625" style="71" customWidth="1"/>
    <col min="5" max="16384" width="8.8984375" style="71"/>
  </cols>
  <sheetData>
    <row hidden="1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3"/>
      <c s="4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8"/>
      <c s="27"/>
      <c s="29" t="s">
        <v>149</v>
      </c>
      <c s="7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3" t="s">
        <v>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3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4"/>
      <c s="51" t="s">
        <v>151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4"/>
      <c s="51" t="s">
        <v>152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3" t="s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7"/>
      <c s="29" t="s">
        <v>155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3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3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4"/>
      <c s="51" t="s">
        <v>157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3" t="s">
        <v>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3" t="s">
        <v>159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3" t="s">
        <v>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7"/>
      <c s="29" t="s">
        <v>161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3" t="s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3" t="s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3" t="s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3" t="s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7"/>
      <c s="29" t="s">
        <v>167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3" t="s">
        <v>168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3" t="s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3" t="s">
        <v>170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3" t="s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8"/>
      <c s="27"/>
      <c s="29" t="s">
        <v>172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3" t="s">
        <v>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3" t="s">
        <v>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3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3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3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3" t="s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3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3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3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3" t="s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500" hidden="1">
      <c r="C500" s="71" t="s">
        <v>166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B3:C5"/>
  <sheetViews>
    <sheetView workbookViewId="0">
      <selection activeCell="C6" sqref="C6"/>
    </sheetView>
  </sheetViews>
  <sheetFormatPr defaultRowHeight="14.95"/>
  <sheetData>
    <row r="3">
      <c r="B3" t="s">
        <v>207</v>
      </c>
    </row>
    <row>
      <c r="B4" t="s">
        <v>213</v>
      </c>
      <c>
        <v>0.90000000000000002</v>
      </c>
    </row>
    <row>
      <c r="B5" t="s">
        <v>214</v>
      </c>
      <c>
        <f>1-C4</f>
        <v>0.099999999999999978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9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6" customFormat="1">
      <c r="C1" s="32" t="s">
        <v>139</v>
      </c>
      <c s="73"/>
    </row>
    <row ht="14.95" s="36" customFormat="1"/>
    <row ht="14.95" s="37" customFormat="1"/>
    <row ht="14.95" s="33" customFormat="1"/>
    <row ht="14.95" s="38" customFormat="1"/>
    <row ht="14.95" s="38" customFormat="1"/>
    <row ht="14.95" s="31" customFormat="1"/>
    <row s="21" customFormat="1">
      <c s="21" t="s">
        <v>183</v>
      </c>
      <c r="C8" s="22" t="s">
        <v>208</v>
      </c>
      <c r="G8" s="21" t="s">
        <v>200</v>
      </c>
      <c s="21" t="s">
        <v>198</v>
      </c>
      <c s="21" t="s">
        <v>3</v>
      </c>
      <c s="21" t="s">
        <v>197</v>
      </c>
      <c s="21" t="s">
        <v>199</v>
      </c>
      <c r="X8" s="6" t="s">
        <v>194</v>
      </c>
      <c s="6" t="s">
        <v>33</v>
      </c>
    </row>
    <row s="20" customFormat="1">
      <c r="C9" s="20" t="s">
        <v>185</v>
      </c>
      <c r="E9" s="20" t="str">
        <f>TEMPU()</f>
        <v>°C</v>
      </c>
      <c r="H9" s="13"/>
      <c s="13" t="s">
        <v>202</v>
      </c>
      <c s="13"/>
      <c s="13" t="s">
        <v>203</v>
      </c>
      <c r="M9" s="20" t="s">
        <v>201</v>
      </c>
      <c r="X9" s="25" t="s">
        <v>195</v>
      </c>
      <c s="25"/>
    </row>
    <row s="20" customFormat="1">
      <c r="C10" s="20" t="s">
        <v>186</v>
      </c>
      <c r="E10" s="20" t="str">
        <f>PRESU()</f>
        <v>bar</v>
      </c>
      <c r="G10" s="53">
        <f>SAFEDIV(Tank!G9,Tank!H9)</f>
        <v>0</v>
      </c>
      <c r="X10" s="25" t="s">
        <v>196</v>
      </c>
      <c s="25" t="s">
        <v>5</v>
      </c>
    </row>
    <row s="19" customFormat="1">
      <c s="19" t="s">
        <v>184</v>
      </c>
      <c r="C11" s="19" t="s">
        <v>26</v>
      </c>
      <c r="X11" s="24" t="s">
        <v>26</v>
      </c>
      <c s="24" t="s">
        <v>33</v>
      </c>
    </row>
    <row s="46" customFormat="1">
      <c s="14" t="s">
        <v>191</v>
      </c>
      <c r="C12" s="14" t="s">
        <v>190</v>
      </c>
      <c r="X12" s="35"/>
      <c s="35"/>
    </row>
    <row s="30" customFormat="1"/>
    <row s="21" customFormat="1">
      <c s="21" t="s">
        <v>183</v>
      </c>
      <c r="C14" s="22" t="s">
        <v>205</v>
      </c>
      <c r="G14" s="21" t="s">
        <v>200</v>
      </c>
      <c s="21" t="s">
        <v>198</v>
      </c>
      <c s="21" t="s">
        <v>3</v>
      </c>
      <c s="21" t="s">
        <v>197</v>
      </c>
      <c s="21" t="s">
        <v>199</v>
      </c>
      <c r="X14" s="6" t="s">
        <v>194</v>
      </c>
      <c s="6" t="s">
        <v>33</v>
      </c>
    </row>
    <row s="20" customFormat="1">
      <c r="C15" s="20" t="s">
        <v>185</v>
      </c>
      <c r="E15" s="20" t="str">
        <f>TEMPU()</f>
        <v>°C</v>
      </c>
      <c r="H15" s="13"/>
      <c s="13" t="s">
        <v>202</v>
      </c>
      <c s="13"/>
      <c s="13" t="s">
        <v>203</v>
      </c>
      <c r="M15" s="20" t="s">
        <v>201</v>
      </c>
      <c r="X15" s="25" t="s">
        <v>195</v>
      </c>
      <c s="25"/>
    </row>
    <row s="20" customFormat="1">
      <c r="C16" s="20" t="s">
        <v>186</v>
      </c>
      <c r="E16" s="20" t="str">
        <f>PRESU()</f>
        <v>bar</v>
      </c>
      <c r="G16" s="53">
        <f>SAFEDIV(Tank!G15,Tank!H15)</f>
        <v>0</v>
      </c>
      <c r="X16" s="25" t="s">
        <v>196</v>
      </c>
      <c s="25" t="s">
        <v>5</v>
      </c>
    </row>
    <row s="19" customFormat="1">
      <c s="19" t="s">
        <v>184</v>
      </c>
      <c r="C17" s="19" t="s">
        <v>26</v>
      </c>
      <c r="X17" s="24" t="s">
        <v>26</v>
      </c>
      <c s="24" t="s">
        <v>33</v>
      </c>
    </row>
    <row s="46" customFormat="1">
      <c s="14" t="s">
        <v>191</v>
      </c>
      <c r="C18" s="14" t="s">
        <v>190</v>
      </c>
      <c r="X18" s="35"/>
      <c s="35"/>
    </row>
    <row s="3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B10" sqref="B10"/>
    </sheetView>
  </sheetViews>
  <sheetFormatPr defaultRowHeight="14.95"/>
  <cols>
    <col min="1" max="1" width="12.49609375" style="66" bestFit="1" customWidth="1"/>
    <col min="2" max="2" width="7.05078125" style="76" bestFit="1" customWidth="1"/>
    <col min="3" max="3" width="8.8984375" style="76" hidden="1" customWidth="1"/>
    <col min="4" max="4" width="10.15234375" style="59" hidden="1" bestFit="1" customWidth="1"/>
    <col min="5" max="16384" width="8.8984375" style="59"/>
  </cols>
  <sheetData>
    <row s="69" customFormat="1">
      <c s="39"/>
      <c s="39"/>
      <c s="78"/>
      <c s="39"/>
    </row>
    <row s="69" customFormat="1">
      <c s="39"/>
      <c s="39"/>
      <c s="78"/>
      <c s="39"/>
    </row>
    <row s="58" customFormat="1">
      <c r="C3" s="63"/>
      <c s="77" t="s">
        <v>210</v>
      </c>
    </row>
    <row s="79" customFormat="1">
      <c s="61" t="s">
        <v>211</v>
      </c>
      <c s="70" t="s">
        <v>212</v>
      </c>
      <c s="45"/>
      <c s="62" t="s">
        <v>209</v>
      </c>
    </row>
    <row ht="12.75" hidden="1" s="79" customFormat="1">
      <c s="81"/>
      <c s="45"/>
      <c s="45"/>
      <c s="62"/>
    </row>
    <row ht="12.75" hidden="1" s="79" customFormat="1">
      <c s="81"/>
      <c s="45"/>
      <c s="45"/>
      <c s="62"/>
    </row>
    <row ht="12.75" hidden="1" s="80" customFormat="1">
      <c s="64"/>
      <c s="47"/>
      <c s="47"/>
      <c s="68"/>
    </row>
  </sheetData>
  <sheetProtection sheet="1" objects="1" scenarios="1"/>
  <pageMargins left="0.7" right="0.7" top="0.75" bottom="0.75" header="0.3" footer="0.3"/>
</worksheet>
</file>