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31"/>
  <workbookPr defaultThemeVersion="166925"/>
  <mc:AlternateContent xmlns:mc="http://schemas.openxmlformats.org/markup-compatibility/2006">
    <mc:Choice Requires="x15">
      <x15ac:absPath xmlns:x15ac="http://schemas.microsoft.com/office/spreadsheetml/2010/11/ac" url="R:\Voon\Investor and Clients\CANEPA\"/>
    </mc:Choice>
  </mc:AlternateContent>
  <xr:revisionPtr revIDLastSave="0" documentId="13_ncr:1_{E3FB3120-6C4B-4E3A-9D84-8B15B47DD56A}" xr6:coauthVersionLast="47" xr6:coauthVersionMax="47" xr10:uidLastSave="{00000000-0000-0000-0000-000000000000}"/>
  <bookViews>
    <workbookView xWindow="47292" yWindow="1092" windowWidth="44028" windowHeight="23352" firstSheet="4" activeTab="4" xr2:uid="{550A5186-C52A-411A-B3DC-322B1CDF2C9D}"/>
  </bookViews>
  <sheets>
    <sheet name="Sheet5" sheetId="9" r:id="rId1"/>
    <sheet name="RevProj1" sheetId="6" r:id="rId2"/>
    <sheet name="RevProj Calc" sheetId="5" r:id="rId3"/>
    <sheet name="Paladyne Dump" sheetId="1" r:id="rId4"/>
    <sheet name="SNR FIN" sheetId="2" r:id="rId5"/>
    <sheet name="SNR CORP" sheetId="3" r:id="rId6"/>
    <sheet name="CORP HYBRIDS" sheetId="12" r:id="rId7"/>
    <sheet name="Trade Ideas" sheetId="10" r:id="rId8"/>
    <sheet name="LIMITS" sheetId="8" r:id="rId9"/>
  </sheets>
  <calcPr calcId="191028" calcMode="manual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5" i="12" l="1"/>
  <c r="K25" i="12"/>
  <c r="J25" i="12"/>
  <c r="I25" i="12"/>
  <c r="H25" i="12"/>
  <c r="G25" i="12"/>
  <c r="F25" i="12"/>
  <c r="E25" i="12"/>
  <c r="D25" i="12"/>
  <c r="AQ106" i="6" l="1"/>
  <c r="AP106" i="6"/>
  <c r="AO106" i="6"/>
  <c r="AN106" i="6"/>
  <c r="AA31" i="5"/>
  <c r="AM31" i="5" s="1"/>
  <c r="Y31" i="5"/>
  <c r="AA39" i="5"/>
  <c r="AM39" i="5" s="1"/>
  <c r="J39" i="5"/>
  <c r="Y39" i="5" s="1"/>
  <c r="V48" i="6"/>
  <c r="V43" i="6"/>
  <c r="AA38" i="5"/>
  <c r="AM38" i="5" s="1"/>
  <c r="J38" i="5"/>
  <c r="Y38" i="5" s="1"/>
  <c r="V53" i="6"/>
  <c r="V52" i="6"/>
  <c r="H38" i="3"/>
  <c r="G38" i="3"/>
  <c r="H85" i="3"/>
  <c r="G85" i="3"/>
  <c r="H79" i="3"/>
  <c r="G79" i="3"/>
  <c r="H74" i="3"/>
  <c r="G74" i="3"/>
  <c r="M68" i="2"/>
  <c r="M65" i="2"/>
  <c r="M64" i="2"/>
  <c r="M63" i="2"/>
  <c r="M60" i="2"/>
  <c r="M59" i="2"/>
  <c r="M56" i="2"/>
  <c r="M55" i="2"/>
  <c r="M52" i="2"/>
  <c r="M25" i="2"/>
  <c r="E17" i="2"/>
  <c r="D17" i="2"/>
  <c r="E16" i="2"/>
  <c r="D16" i="2"/>
  <c r="K16" i="3"/>
  <c r="J16" i="3"/>
  <c r="H16" i="3"/>
  <c r="G16" i="3"/>
  <c r="E16" i="3"/>
  <c r="D16" i="3"/>
  <c r="J16" i="2"/>
  <c r="K16" i="2"/>
  <c r="J17" i="2"/>
  <c r="K17" i="2"/>
  <c r="G16" i="2"/>
  <c r="H16" i="2"/>
  <c r="G17" i="2"/>
  <c r="H17" i="2"/>
  <c r="M69" i="2"/>
  <c r="M51" i="2"/>
  <c r="M50" i="2"/>
  <c r="M47" i="2"/>
  <c r="M46" i="2"/>
  <c r="M39" i="2"/>
  <c r="M38" i="2"/>
  <c r="M35" i="2"/>
  <c r="M34" i="2"/>
  <c r="M33" i="2"/>
  <c r="J37" i="5"/>
  <c r="Y37" i="5" s="1"/>
  <c r="AA30" i="5"/>
  <c r="AM30" i="5" s="1"/>
  <c r="J30" i="5"/>
  <c r="Y30" i="5" s="1"/>
  <c r="AA37" i="5"/>
  <c r="AB37" i="5" s="1"/>
  <c r="K23" i="6"/>
  <c r="Q15" i="6"/>
  <c r="T14" i="6"/>
  <c r="T13" i="6"/>
  <c r="T15" i="6" s="1"/>
  <c r="K13" i="6"/>
  <c r="L13" i="6" s="1"/>
  <c r="K14" i="6" s="1"/>
  <c r="L14" i="6" s="1"/>
  <c r="K15" i="6" s="1"/>
  <c r="L15" i="6" s="1"/>
  <c r="K16" i="6" s="1"/>
  <c r="L16" i="6" s="1"/>
  <c r="L19" i="6" s="1"/>
  <c r="AA29" i="5"/>
  <c r="AB29" i="5" s="1"/>
  <c r="J29" i="5"/>
  <c r="Y29" i="5" s="1"/>
  <c r="W13" i="5"/>
  <c r="V13" i="5"/>
  <c r="U13" i="5"/>
  <c r="T13" i="5"/>
  <c r="S13" i="5"/>
  <c r="R13" i="5"/>
  <c r="Q13" i="5"/>
  <c r="P13" i="5"/>
  <c r="O13" i="5"/>
  <c r="K13" i="5"/>
  <c r="AA13" i="5" s="1"/>
  <c r="AB13" i="5" s="1"/>
  <c r="J13" i="5"/>
  <c r="Y13" i="5" s="1"/>
  <c r="AM35" i="5"/>
  <c r="AL35" i="5"/>
  <c r="AK35" i="5"/>
  <c r="AJ35" i="5"/>
  <c r="AI35" i="5"/>
  <c r="AH35" i="5"/>
  <c r="AG35" i="5"/>
  <c r="AF35" i="5"/>
  <c r="AE35" i="5"/>
  <c r="AM19" i="5"/>
  <c r="AL19" i="5"/>
  <c r="AK19" i="5"/>
  <c r="AJ19" i="5"/>
  <c r="AI19" i="5"/>
  <c r="AH19" i="5"/>
  <c r="AG19" i="5"/>
  <c r="AF19" i="5"/>
  <c r="AE19" i="5"/>
  <c r="AM10" i="5"/>
  <c r="AL10" i="5"/>
  <c r="AK10" i="5"/>
  <c r="AJ10" i="5"/>
  <c r="AI10" i="5"/>
  <c r="AH10" i="5"/>
  <c r="AG10" i="5"/>
  <c r="AF10" i="5"/>
  <c r="AE10" i="5"/>
  <c r="P36" i="5"/>
  <c r="P40" i="5" s="1"/>
  <c r="P35" i="5"/>
  <c r="P28" i="5"/>
  <c r="P27" i="5"/>
  <c r="P26" i="5"/>
  <c r="P25" i="5"/>
  <c r="P24" i="5"/>
  <c r="P23" i="5"/>
  <c r="P22" i="5"/>
  <c r="P21" i="5"/>
  <c r="P20" i="5"/>
  <c r="P19" i="5"/>
  <c r="P12" i="5"/>
  <c r="P11" i="5"/>
  <c r="P10" i="5"/>
  <c r="W36" i="5"/>
  <c r="W40" i="5" s="1"/>
  <c r="V36" i="5"/>
  <c r="V40" i="5" s="1"/>
  <c r="U36" i="5"/>
  <c r="U40" i="5" s="1"/>
  <c r="T36" i="5"/>
  <c r="T40" i="5" s="1"/>
  <c r="S36" i="5"/>
  <c r="S40" i="5" s="1"/>
  <c r="R36" i="5"/>
  <c r="R40" i="5" s="1"/>
  <c r="Q36" i="5"/>
  <c r="Q40" i="5" s="1"/>
  <c r="O36" i="5"/>
  <c r="O40" i="5" s="1"/>
  <c r="W28" i="5"/>
  <c r="V28" i="5"/>
  <c r="U28" i="5"/>
  <c r="T28" i="5"/>
  <c r="S28" i="5"/>
  <c r="R28" i="5"/>
  <c r="Q28" i="5"/>
  <c r="O28" i="5"/>
  <c r="W27" i="5"/>
  <c r="V27" i="5"/>
  <c r="U27" i="5"/>
  <c r="T27" i="5"/>
  <c r="S27" i="5"/>
  <c r="R27" i="5"/>
  <c r="Q27" i="5"/>
  <c r="O27" i="5"/>
  <c r="W26" i="5"/>
  <c r="V26" i="5"/>
  <c r="U26" i="5"/>
  <c r="T26" i="5"/>
  <c r="S26" i="5"/>
  <c r="R26" i="5"/>
  <c r="Q26" i="5"/>
  <c r="O26" i="5"/>
  <c r="W25" i="5"/>
  <c r="V25" i="5"/>
  <c r="U25" i="5"/>
  <c r="T25" i="5"/>
  <c r="S25" i="5"/>
  <c r="R25" i="5"/>
  <c r="Q25" i="5"/>
  <c r="O25" i="5"/>
  <c r="W24" i="5"/>
  <c r="V24" i="5"/>
  <c r="U24" i="5"/>
  <c r="T24" i="5"/>
  <c r="S24" i="5"/>
  <c r="R24" i="5"/>
  <c r="Q24" i="5"/>
  <c r="O24" i="5"/>
  <c r="W23" i="5"/>
  <c r="V23" i="5"/>
  <c r="U23" i="5"/>
  <c r="T23" i="5"/>
  <c r="S23" i="5"/>
  <c r="R23" i="5"/>
  <c r="Q23" i="5"/>
  <c r="O23" i="5"/>
  <c r="W22" i="5"/>
  <c r="V22" i="5"/>
  <c r="U22" i="5"/>
  <c r="T22" i="5"/>
  <c r="S22" i="5"/>
  <c r="R22" i="5"/>
  <c r="Q22" i="5"/>
  <c r="O22" i="5"/>
  <c r="W21" i="5"/>
  <c r="V21" i="5"/>
  <c r="U21" i="5"/>
  <c r="T21" i="5"/>
  <c r="S21" i="5"/>
  <c r="R21" i="5"/>
  <c r="Q21" i="5"/>
  <c r="O21" i="5"/>
  <c r="W20" i="5"/>
  <c r="V20" i="5"/>
  <c r="U20" i="5"/>
  <c r="T20" i="5"/>
  <c r="S20" i="5"/>
  <c r="R20" i="5"/>
  <c r="Q20" i="5"/>
  <c r="O20" i="5"/>
  <c r="W12" i="5"/>
  <c r="V12" i="5"/>
  <c r="U12" i="5"/>
  <c r="T12" i="5"/>
  <c r="S12" i="5"/>
  <c r="R12" i="5"/>
  <c r="Q12" i="5"/>
  <c r="O12" i="5"/>
  <c r="W11" i="5"/>
  <c r="V11" i="5"/>
  <c r="U11" i="5"/>
  <c r="T11" i="5"/>
  <c r="S11" i="5"/>
  <c r="R11" i="5"/>
  <c r="Q11" i="5"/>
  <c r="O11" i="5"/>
  <c r="W35" i="5"/>
  <c r="V35" i="5"/>
  <c r="U35" i="5"/>
  <c r="T35" i="5"/>
  <c r="S35" i="5"/>
  <c r="R35" i="5"/>
  <c r="Q35" i="5"/>
  <c r="O35" i="5"/>
  <c r="W19" i="5"/>
  <c r="V19" i="5"/>
  <c r="U19" i="5"/>
  <c r="T19" i="5"/>
  <c r="S19" i="5"/>
  <c r="R19" i="5"/>
  <c r="Q19" i="5"/>
  <c r="O19" i="5"/>
  <c r="W10" i="5"/>
  <c r="V10" i="5"/>
  <c r="U10" i="5"/>
  <c r="T10" i="5"/>
  <c r="S10" i="5"/>
  <c r="R10" i="5"/>
  <c r="Q10" i="5"/>
  <c r="O10" i="5"/>
  <c r="K28" i="5"/>
  <c r="L28" i="5" s="1"/>
  <c r="J28" i="5"/>
  <c r="Y28" i="5" s="1"/>
  <c r="J36" i="5"/>
  <c r="Y36" i="5" s="1"/>
  <c r="J27" i="5"/>
  <c r="Y27" i="5" s="1"/>
  <c r="J26" i="5"/>
  <c r="Y26" i="5" s="1"/>
  <c r="J25" i="5"/>
  <c r="Y25" i="5" s="1"/>
  <c r="J24" i="5"/>
  <c r="Y24" i="5" s="1"/>
  <c r="J23" i="5"/>
  <c r="Y23" i="5" s="1"/>
  <c r="J22" i="5"/>
  <c r="Y22" i="5" s="1"/>
  <c r="J21" i="5"/>
  <c r="Y21" i="5" s="1"/>
  <c r="J20" i="5"/>
  <c r="Y20" i="5" s="1"/>
  <c r="J12" i="5"/>
  <c r="Y12" i="5" s="1"/>
  <c r="J11" i="5"/>
  <c r="Y11" i="5" s="1"/>
  <c r="K36" i="5"/>
  <c r="L36" i="5" s="1"/>
  <c r="L40" i="5" s="1"/>
  <c r="K27" i="5"/>
  <c r="L27" i="5" s="1"/>
  <c r="K26" i="5"/>
  <c r="L26" i="5" s="1"/>
  <c r="K25" i="5"/>
  <c r="L25" i="5" s="1"/>
  <c r="K24" i="5"/>
  <c r="L24" i="5" s="1"/>
  <c r="K23" i="5"/>
  <c r="L23" i="5" s="1"/>
  <c r="K22" i="5"/>
  <c r="L22" i="5" s="1"/>
  <c r="K21" i="5"/>
  <c r="L21" i="5" s="1"/>
  <c r="K20" i="5"/>
  <c r="K12" i="5"/>
  <c r="L12" i="5" s="1"/>
  <c r="K11" i="5"/>
  <c r="L11" i="5" s="1"/>
  <c r="D32" i="5"/>
  <c r="D15" i="5"/>
  <c r="U7" i="5" s="1"/>
  <c r="U6" i="5" s="1"/>
  <c r="N63" i="2" a="1"/>
  <c r="N68" i="2" a="1"/>
  <c r="N56" i="2" a="1"/>
  <c r="N64" i="2" a="1"/>
  <c r="N46" i="2" a="1"/>
  <c r="N34" i="2" a="1"/>
  <c r="N59" i="2" a="1"/>
  <c r="N47" i="2" a="1"/>
  <c r="N39" i="2" a="1"/>
  <c r="N38" i="2" a="1"/>
  <c r="N55" i="2" a="1"/>
  <c r="N60" i="2" a="1"/>
  <c r="N50" i="2" a="1"/>
  <c r="N52" i="2" a="1"/>
  <c r="N51" i="2" a="1"/>
  <c r="N69" i="2" a="1"/>
  <c r="N65" i="2" a="1"/>
  <c r="N33" i="2" a="1"/>
  <c r="N35" i="2" a="1"/>
  <c r="AH31" i="5" l="1"/>
  <c r="AI31" i="5"/>
  <c r="AJ31" i="5"/>
  <c r="AK31" i="5"/>
  <c r="AL31" i="5"/>
  <c r="AB31" i="5"/>
  <c r="AE31" i="5"/>
  <c r="AF31" i="5"/>
  <c r="AG31" i="5"/>
  <c r="AB39" i="5"/>
  <c r="AE39" i="5"/>
  <c r="AG39" i="5"/>
  <c r="AI39" i="5"/>
  <c r="AL39" i="5"/>
  <c r="AF39" i="5"/>
  <c r="AH39" i="5"/>
  <c r="AJ39" i="5"/>
  <c r="AK39" i="5"/>
  <c r="AB38" i="5"/>
  <c r="V49" i="6" s="1"/>
  <c r="AH38" i="5"/>
  <c r="AI38" i="5"/>
  <c r="AE38" i="5"/>
  <c r="AG38" i="5"/>
  <c r="AJ38" i="5"/>
  <c r="AK38" i="5"/>
  <c r="AF38" i="5"/>
  <c r="AL38" i="5"/>
  <c r="N60" i="2"/>
  <c r="N64" i="2"/>
  <c r="N65" i="2"/>
  <c r="N55" i="2"/>
  <c r="N56" i="2"/>
  <c r="N68" i="2"/>
  <c r="N63" i="2"/>
  <c r="N59" i="2"/>
  <c r="N51" i="2"/>
  <c r="N52" i="2"/>
  <c r="N50" i="2"/>
  <c r="N46" i="2"/>
  <c r="N47" i="2"/>
  <c r="N69" i="2"/>
  <c r="N34" i="2"/>
  <c r="N35" i="2"/>
  <c r="N36" i="2" s="1"/>
  <c r="N38" i="2"/>
  <c r="N39" i="2"/>
  <c r="N33" i="2"/>
  <c r="L23" i="6"/>
  <c r="AE37" i="5"/>
  <c r="AB30" i="5"/>
  <c r="AF37" i="5"/>
  <c r="AG37" i="5"/>
  <c r="AH37" i="5"/>
  <c r="AI37" i="5"/>
  <c r="AJ37" i="5"/>
  <c r="AK37" i="5"/>
  <c r="AL37" i="5"/>
  <c r="AM37" i="5"/>
  <c r="K40" i="5"/>
  <c r="AA36" i="5"/>
  <c r="AB36" i="5" s="1"/>
  <c r="V44" i="6" s="1"/>
  <c r="AF30" i="5"/>
  <c r="AI30" i="5"/>
  <c r="AJ30" i="5"/>
  <c r="AK30" i="5"/>
  <c r="AG30" i="5"/>
  <c r="AL30" i="5"/>
  <c r="AE30" i="5"/>
  <c r="AH30" i="5"/>
  <c r="AJ29" i="5"/>
  <c r="AK29" i="5"/>
  <c r="AL29" i="5"/>
  <c r="AM29" i="5"/>
  <c r="AG29" i="5"/>
  <c r="AI29" i="5"/>
  <c r="AF29" i="5"/>
  <c r="AE29" i="5"/>
  <c r="AH29" i="5"/>
  <c r="AA22" i="5"/>
  <c r="AB22" i="5" s="1"/>
  <c r="AA26" i="5"/>
  <c r="AB26" i="5" s="1"/>
  <c r="AA25" i="5"/>
  <c r="AB25" i="5" s="1"/>
  <c r="AA27" i="5"/>
  <c r="AB27" i="5" s="1"/>
  <c r="AA24" i="5"/>
  <c r="AB24" i="5" s="1"/>
  <c r="AA28" i="5"/>
  <c r="AB28" i="5" s="1"/>
  <c r="AA21" i="5"/>
  <c r="AB21" i="5" s="1"/>
  <c r="V70" i="6" s="1"/>
  <c r="AA23" i="5"/>
  <c r="AB23" i="5" s="1"/>
  <c r="AA20" i="5"/>
  <c r="AE20" i="5" s="1"/>
  <c r="AA11" i="5"/>
  <c r="AF20" i="5"/>
  <c r="AG20" i="5"/>
  <c r="AI20" i="5"/>
  <c r="AF13" i="5"/>
  <c r="AH13" i="5"/>
  <c r="AI13" i="5"/>
  <c r="AM13" i="5"/>
  <c r="AE13" i="5"/>
  <c r="AG13" i="5"/>
  <c r="AL13" i="5"/>
  <c r="AK13" i="5"/>
  <c r="AJ13" i="5"/>
  <c r="L13" i="5"/>
  <c r="L15" i="5" s="1"/>
  <c r="P15" i="5"/>
  <c r="P32" i="5"/>
  <c r="L20" i="5"/>
  <c r="L32" i="5" s="1"/>
  <c r="AA12" i="5"/>
  <c r="AB12" i="5" s="1"/>
  <c r="S32" i="5"/>
  <c r="R32" i="5"/>
  <c r="U32" i="5"/>
  <c r="Q32" i="5"/>
  <c r="V32" i="5"/>
  <c r="O32" i="5"/>
  <c r="T32" i="5"/>
  <c r="W32" i="5"/>
  <c r="O15" i="5"/>
  <c r="Q15" i="5"/>
  <c r="S15" i="5"/>
  <c r="T15" i="5"/>
  <c r="U15" i="5"/>
  <c r="V15" i="5"/>
  <c r="W15" i="5"/>
  <c r="R15" i="5"/>
  <c r="K32" i="5"/>
  <c r="K15" i="5"/>
  <c r="B34" i="3"/>
  <c r="I34" i="3"/>
  <c r="B35" i="3"/>
  <c r="I35" i="3"/>
  <c r="O30" i="3"/>
  <c r="E35" i="3" a="1"/>
  <c r="F34" i="3" a="1"/>
  <c r="E34" i="3" a="1"/>
  <c r="J34" i="3" a="1"/>
  <c r="J35" i="3" a="1"/>
  <c r="F35" i="3" a="1"/>
  <c r="N70" i="2" l="1"/>
  <c r="N40" i="2"/>
  <c r="N48" i="2"/>
  <c r="N66" i="2"/>
  <c r="N53" i="2"/>
  <c r="N57" i="2"/>
  <c r="N61" i="2"/>
  <c r="AL20" i="5"/>
  <c r="AH20" i="5"/>
  <c r="AK20" i="5"/>
  <c r="AJ20" i="5"/>
  <c r="K24" i="6"/>
  <c r="Q23" i="6" s="1"/>
  <c r="T23" i="6" s="1"/>
  <c r="T32" i="6" s="1"/>
  <c r="AM20" i="5"/>
  <c r="AB20" i="5"/>
  <c r="K42" i="5"/>
  <c r="R42" i="5"/>
  <c r="W42" i="5"/>
  <c r="O42" i="5"/>
  <c r="S42" i="5"/>
  <c r="T42" i="5"/>
  <c r="U42" i="5"/>
  <c r="Q42" i="5"/>
  <c r="L42" i="5"/>
  <c r="V42" i="5"/>
  <c r="P42" i="5"/>
  <c r="AB40" i="5"/>
  <c r="AA40" i="5"/>
  <c r="AL36" i="5"/>
  <c r="AL40" i="5" s="1"/>
  <c r="AJ36" i="5"/>
  <c r="AJ40" i="5" s="1"/>
  <c r="AI36" i="5"/>
  <c r="AI40" i="5" s="1"/>
  <c r="AM36" i="5"/>
  <c r="AM40" i="5" s="1"/>
  <c r="AK36" i="5"/>
  <c r="AK40" i="5" s="1"/>
  <c r="AF36" i="5"/>
  <c r="AF40" i="5" s="1"/>
  <c r="AG36" i="5"/>
  <c r="AG40" i="5" s="1"/>
  <c r="AE36" i="5"/>
  <c r="AE40" i="5" s="1"/>
  <c r="AH36" i="5"/>
  <c r="AH40" i="5" s="1"/>
  <c r="AK25" i="5"/>
  <c r="AI25" i="5"/>
  <c r="AH25" i="5"/>
  <c r="AL25" i="5"/>
  <c r="AJ25" i="5"/>
  <c r="AG25" i="5"/>
  <c r="AM25" i="5"/>
  <c r="AF25" i="5"/>
  <c r="AE25" i="5"/>
  <c r="AJ24" i="5"/>
  <c r="AG24" i="5"/>
  <c r="AM24" i="5"/>
  <c r="AL24" i="5"/>
  <c r="AI24" i="5"/>
  <c r="AH24" i="5"/>
  <c r="AF24" i="5"/>
  <c r="AE24" i="5"/>
  <c r="AK24" i="5"/>
  <c r="AL23" i="5"/>
  <c r="AF23" i="5"/>
  <c r="AI23" i="5"/>
  <c r="AE23" i="5"/>
  <c r="AM23" i="5"/>
  <c r="AK23" i="5"/>
  <c r="AH23" i="5"/>
  <c r="AG23" i="5"/>
  <c r="AJ23" i="5"/>
  <c r="AM28" i="5"/>
  <c r="AJ28" i="5"/>
  <c r="AI28" i="5"/>
  <c r="AL28" i="5"/>
  <c r="AG28" i="5"/>
  <c r="AK28" i="5"/>
  <c r="AH28" i="5"/>
  <c r="AE28" i="5"/>
  <c r="AF28" i="5"/>
  <c r="AM22" i="5"/>
  <c r="AK22" i="5"/>
  <c r="AJ22" i="5"/>
  <c r="AI22" i="5"/>
  <c r="AG22" i="5"/>
  <c r="AE22" i="5"/>
  <c r="AL22" i="5"/>
  <c r="AF22" i="5"/>
  <c r="AH22" i="5"/>
  <c r="AM21" i="5"/>
  <c r="AJ21" i="5"/>
  <c r="AG21" i="5"/>
  <c r="AE21" i="5"/>
  <c r="AL21" i="5"/>
  <c r="AK21" i="5"/>
  <c r="AI21" i="5"/>
  <c r="AH21" i="5"/>
  <c r="AF21" i="5"/>
  <c r="AA15" i="5"/>
  <c r="AG27" i="5"/>
  <c r="AM27" i="5"/>
  <c r="AL27" i="5"/>
  <c r="AF27" i="5"/>
  <c r="AE27" i="5"/>
  <c r="AK27" i="5"/>
  <c r="AI27" i="5"/>
  <c r="AH27" i="5"/>
  <c r="AJ27" i="5"/>
  <c r="AI26" i="5"/>
  <c r="AG26" i="5"/>
  <c r="AM26" i="5"/>
  <c r="AE26" i="5"/>
  <c r="AL26" i="5"/>
  <c r="AK26" i="5"/>
  <c r="AJ26" i="5"/>
  <c r="AH26" i="5"/>
  <c r="AF26" i="5"/>
  <c r="AM11" i="5"/>
  <c r="AL11" i="5"/>
  <c r="AF11" i="5"/>
  <c r="AK11" i="5"/>
  <c r="AJ11" i="5"/>
  <c r="AI11" i="5"/>
  <c r="AH11" i="5"/>
  <c r="AG11" i="5"/>
  <c r="AG12" i="5"/>
  <c r="AI12" i="5"/>
  <c r="AF12" i="5"/>
  <c r="AE12" i="5"/>
  <c r="AJ12" i="5"/>
  <c r="AH12" i="5"/>
  <c r="AK12" i="5"/>
  <c r="AL12" i="5"/>
  <c r="AM12" i="5"/>
  <c r="AB11" i="5"/>
  <c r="AB15" i="5" s="1"/>
  <c r="AE11" i="5"/>
  <c r="AA32" i="5"/>
  <c r="F35" i="3"/>
  <c r="J35" i="3"/>
  <c r="E35" i="3"/>
  <c r="J34" i="3"/>
  <c r="F34" i="3"/>
  <c r="E34" i="3"/>
  <c r="L24" i="6" l="1"/>
  <c r="AA42" i="5"/>
  <c r="AE15" i="5"/>
  <c r="AE32" i="5"/>
  <c r="AE42" i="5" s="1"/>
  <c r="AH32" i="5"/>
  <c r="AF32" i="5"/>
  <c r="AG32" i="5"/>
  <c r="AL32" i="5"/>
  <c r="AI32" i="5"/>
  <c r="AJ32" i="5"/>
  <c r="AK32" i="5"/>
  <c r="AB32" i="5"/>
  <c r="AB42" i="5" s="1"/>
  <c r="AM32" i="5"/>
  <c r="AJ15" i="5"/>
  <c r="AH15" i="5"/>
  <c r="AG15" i="5"/>
  <c r="AF15" i="5"/>
  <c r="AL15" i="5"/>
  <c r="AI15" i="5"/>
  <c r="AK15" i="5"/>
  <c r="AM15" i="5"/>
  <c r="I91" i="3"/>
  <c r="I90" i="3"/>
  <c r="I89" i="3"/>
  <c r="I83" i="3"/>
  <c r="I82" i="3"/>
  <c r="I66" i="3"/>
  <c r="I67" i="3"/>
  <c r="I63" i="3"/>
  <c r="I62" i="3"/>
  <c r="I49" i="3"/>
  <c r="I48" i="3"/>
  <c r="I46" i="3"/>
  <c r="I45" i="3"/>
  <c r="I47" i="3"/>
  <c r="I88" i="3"/>
  <c r="I73" i="3"/>
  <c r="I72" i="3"/>
  <c r="I71" i="3"/>
  <c r="I70" i="3"/>
  <c r="I59" i="3"/>
  <c r="I58" i="3"/>
  <c r="I56" i="3"/>
  <c r="I57" i="3"/>
  <c r="I53" i="3"/>
  <c r="I52" i="3"/>
  <c r="I97" i="3"/>
  <c r="I98" i="3"/>
  <c r="I30" i="3"/>
  <c r="I84" i="3"/>
  <c r="I31" i="3"/>
  <c r="I96" i="3"/>
  <c r="I95" i="3"/>
  <c r="I94" i="3"/>
  <c r="I78" i="3"/>
  <c r="I99" i="3"/>
  <c r="I81" i="3"/>
  <c r="I87" i="3"/>
  <c r="I37" i="3"/>
  <c r="I36" i="3"/>
  <c r="I42" i="3"/>
  <c r="I41" i="3"/>
  <c r="I40" i="3"/>
  <c r="I77" i="3"/>
  <c r="I76" i="3"/>
  <c r="B91" i="3"/>
  <c r="B90" i="3"/>
  <c r="B89" i="3"/>
  <c r="B83" i="3"/>
  <c r="B82" i="3"/>
  <c r="B66" i="3"/>
  <c r="B67" i="3"/>
  <c r="B63" i="3"/>
  <c r="B62" i="3"/>
  <c r="B49" i="3"/>
  <c r="B48" i="3"/>
  <c r="B46" i="3"/>
  <c r="B45" i="3"/>
  <c r="B47" i="3"/>
  <c r="B88" i="3"/>
  <c r="B73" i="3"/>
  <c r="B72" i="3"/>
  <c r="B71" i="3"/>
  <c r="B70" i="3"/>
  <c r="B59" i="3"/>
  <c r="B58" i="3"/>
  <c r="B56" i="3"/>
  <c r="B57" i="3"/>
  <c r="B53" i="3"/>
  <c r="B52" i="3"/>
  <c r="B97" i="3"/>
  <c r="B98" i="3"/>
  <c r="B30" i="3"/>
  <c r="B84" i="3"/>
  <c r="B31" i="3"/>
  <c r="B96" i="3"/>
  <c r="B95" i="3"/>
  <c r="B94" i="3"/>
  <c r="B78" i="3"/>
  <c r="B99" i="3"/>
  <c r="B81" i="3"/>
  <c r="B87" i="3"/>
  <c r="B37" i="3"/>
  <c r="B36" i="3"/>
  <c r="B42" i="3"/>
  <c r="B41" i="3"/>
  <c r="B40" i="3"/>
  <c r="B77" i="3"/>
  <c r="B76" i="3"/>
  <c r="J96" i="3" a="1"/>
  <c r="E70" i="3" a="1"/>
  <c r="J30" i="3" a="1"/>
  <c r="E59" i="3" a="1"/>
  <c r="E36" i="3" a="1"/>
  <c r="J46" i="3" a="1"/>
  <c r="E95" i="3" a="1"/>
  <c r="E94" i="3" a="1"/>
  <c r="J77" i="3" a="1"/>
  <c r="E31" i="3" a="1"/>
  <c r="F59" i="3" a="1"/>
  <c r="F41" i="3" a="1"/>
  <c r="F52" i="3" a="1"/>
  <c r="E47" i="3" a="1"/>
  <c r="J42" i="3" a="1"/>
  <c r="F49" i="3" a="1"/>
  <c r="F99" i="3" a="1"/>
  <c r="E30" i="3" a="1"/>
  <c r="F66" i="3" a="1"/>
  <c r="J58" i="3" a="1"/>
  <c r="J98" i="3" a="1"/>
  <c r="J67" i="3" a="1"/>
  <c r="J45" i="3" a="1"/>
  <c r="F62" i="3" a="1"/>
  <c r="F77" i="3" a="1"/>
  <c r="J63" i="3" a="1"/>
  <c r="J94" i="3" a="1"/>
  <c r="E83" i="3" a="1"/>
  <c r="F83" i="3" a="1"/>
  <c r="J84" i="3" a="1"/>
  <c r="E37" i="3" a="1"/>
  <c r="E66" i="3" a="1"/>
  <c r="F96" i="3" a="1"/>
  <c r="E89" i="3" a="1"/>
  <c r="F48" i="3" a="1"/>
  <c r="F78" i="3" a="1"/>
  <c r="J73" i="3" a="1"/>
  <c r="J56" i="3" a="1"/>
  <c r="E62" i="3" a="1"/>
  <c r="F70" i="3" a="1"/>
  <c r="F73" i="3" a="1"/>
  <c r="J78" i="3" a="1"/>
  <c r="F88" i="3" a="1"/>
  <c r="F91" i="3" a="1"/>
  <c r="F31" i="3" a="1"/>
  <c r="J36" i="3" a="1"/>
  <c r="J70" i="3" a="1"/>
  <c r="J62" i="3" a="1"/>
  <c r="J83" i="3" a="1"/>
  <c r="J97" i="3" a="1"/>
  <c r="E81" i="3" a="1"/>
  <c r="F45" i="3" a="1"/>
  <c r="E57" i="3" a="1"/>
  <c r="F87" i="3" a="1"/>
  <c r="J87" i="3" a="1"/>
  <c r="E71" i="3" a="1"/>
  <c r="E84" i="3" a="1"/>
  <c r="J71" i="3" a="1"/>
  <c r="E90" i="3" a="1"/>
  <c r="P30" i="3" a="1"/>
  <c r="E72" i="3" a="1"/>
  <c r="F42" i="3" a="1"/>
  <c r="E45" i="3" a="1"/>
  <c r="J53" i="3" a="1"/>
  <c r="F37" i="3" a="1"/>
  <c r="F72" i="3" a="1"/>
  <c r="E52" i="3" a="1"/>
  <c r="F53" i="3" a="1"/>
  <c r="J59" i="3" a="1"/>
  <c r="F94" i="3" a="1"/>
  <c r="E96" i="3" a="1"/>
  <c r="F57" i="3" a="1"/>
  <c r="F36" i="3" a="1"/>
  <c r="F82" i="3" a="1"/>
  <c r="F95" i="3" a="1"/>
  <c r="F84" i="3" a="1"/>
  <c r="E42" i="3" a="1"/>
  <c r="J88" i="3" a="1"/>
  <c r="E41" i="3" a="1"/>
  <c r="E49" i="3" a="1"/>
  <c r="J99" i="3" a="1"/>
  <c r="J48" i="3" a="1"/>
  <c r="E40" i="3" a="1"/>
  <c r="J91" i="3" a="1"/>
  <c r="F90" i="3" a="1"/>
  <c r="J72" i="3" a="1"/>
  <c r="E82" i="3" a="1"/>
  <c r="J47" i="3" a="1"/>
  <c r="J82" i="3" a="1"/>
  <c r="E87" i="3" a="1"/>
  <c r="F63" i="3" a="1"/>
  <c r="J66" i="3" a="1"/>
  <c r="J95" i="3" a="1"/>
  <c r="F56" i="3" a="1"/>
  <c r="J41" i="3" a="1"/>
  <c r="F46" i="3" a="1"/>
  <c r="J81" i="3" a="1"/>
  <c r="E99" i="3" a="1"/>
  <c r="F67" i="3" a="1"/>
  <c r="F47" i="3" a="1"/>
  <c r="F97" i="3" a="1"/>
  <c r="E56" i="3" a="1"/>
  <c r="E78" i="3" a="1"/>
  <c r="F81" i="3" a="1"/>
  <c r="E88" i="3" a="1"/>
  <c r="F58" i="3" a="1"/>
  <c r="F76" i="3" a="1"/>
  <c r="J90" i="3" a="1"/>
  <c r="E53" i="3" a="1"/>
  <c r="F71" i="3" a="1"/>
  <c r="E76" i="3" a="1"/>
  <c r="J76" i="3" a="1"/>
  <c r="E48" i="3" a="1"/>
  <c r="E98" i="3" a="1"/>
  <c r="J37" i="3" a="1"/>
  <c r="J89" i="3" a="1"/>
  <c r="E77" i="3" a="1"/>
  <c r="F98" i="3" a="1"/>
  <c r="E73" i="3" a="1"/>
  <c r="J57" i="3" a="1"/>
  <c r="J31" i="3" a="1"/>
  <c r="F89" i="3" a="1"/>
  <c r="F30" i="3" a="1"/>
  <c r="E58" i="3" a="1"/>
  <c r="E97" i="3" a="1"/>
  <c r="E91" i="3" a="1"/>
  <c r="F40" i="3" a="1"/>
  <c r="J52" i="3" a="1"/>
  <c r="E67" i="3" a="1"/>
  <c r="J40" i="3" a="1"/>
  <c r="E63" i="3" a="1"/>
  <c r="E46" i="3" a="1"/>
  <c r="J49" i="3" a="1"/>
  <c r="AM42" i="5" l="1"/>
  <c r="AG42" i="5"/>
  <c r="AJ42" i="5"/>
  <c r="AK42" i="5"/>
  <c r="AI42" i="5"/>
  <c r="AH42" i="5"/>
  <c r="AL42" i="5"/>
  <c r="AF42" i="5"/>
  <c r="P30" i="3"/>
  <c r="E76" i="3"/>
  <c r="E41" i="3"/>
  <c r="E37" i="3"/>
  <c r="E81" i="3"/>
  <c r="E94" i="3"/>
  <c r="E31" i="3"/>
  <c r="E30" i="3"/>
  <c r="E52" i="3"/>
  <c r="E57" i="3"/>
  <c r="E59" i="3"/>
  <c r="E70" i="3"/>
  <c r="E73" i="3"/>
  <c r="E45" i="3"/>
  <c r="E49" i="3"/>
  <c r="E67" i="3"/>
  <c r="E83" i="3"/>
  <c r="E89" i="3"/>
  <c r="J76" i="3"/>
  <c r="J41" i="3"/>
  <c r="J37" i="3"/>
  <c r="J81" i="3"/>
  <c r="J94" i="3"/>
  <c r="J31" i="3"/>
  <c r="J30" i="3"/>
  <c r="J32" i="3" s="1"/>
  <c r="J52" i="3"/>
  <c r="J57" i="3"/>
  <c r="J59" i="3"/>
  <c r="J70" i="3"/>
  <c r="J73" i="3"/>
  <c r="J45" i="3"/>
  <c r="J49" i="3"/>
  <c r="J67" i="3"/>
  <c r="J83" i="3"/>
  <c r="J89" i="3"/>
  <c r="F94" i="3"/>
  <c r="F57" i="3"/>
  <c r="F83" i="3"/>
  <c r="E42" i="3"/>
  <c r="E95" i="3"/>
  <c r="E53" i="3"/>
  <c r="E88" i="3"/>
  <c r="F77" i="3"/>
  <c r="F95" i="3"/>
  <c r="F66" i="3"/>
  <c r="J77" i="3"/>
  <c r="J87" i="3"/>
  <c r="J95" i="3"/>
  <c r="J98" i="3"/>
  <c r="J56" i="3"/>
  <c r="J88" i="3"/>
  <c r="F41" i="3"/>
  <c r="F81" i="3"/>
  <c r="F31" i="3"/>
  <c r="F30" i="3"/>
  <c r="F32" i="3" s="1"/>
  <c r="F52" i="3"/>
  <c r="F59" i="3"/>
  <c r="F73" i="3"/>
  <c r="F89" i="3"/>
  <c r="E77" i="3"/>
  <c r="E87" i="3"/>
  <c r="E99" i="3"/>
  <c r="E98" i="3"/>
  <c r="E56" i="3"/>
  <c r="E71" i="3"/>
  <c r="E46" i="3"/>
  <c r="E90" i="3"/>
  <c r="F42" i="3"/>
  <c r="F88" i="3"/>
  <c r="J42" i="3"/>
  <c r="J99" i="3"/>
  <c r="J53" i="3"/>
  <c r="J71" i="3"/>
  <c r="J46" i="3"/>
  <c r="J62" i="3"/>
  <c r="J66" i="3"/>
  <c r="J90" i="3"/>
  <c r="F67" i="3"/>
  <c r="E62" i="3"/>
  <c r="F87" i="3"/>
  <c r="F99" i="3"/>
  <c r="F98" i="3"/>
  <c r="F53" i="3"/>
  <c r="F56" i="3"/>
  <c r="F71" i="3"/>
  <c r="F46" i="3"/>
  <c r="F62" i="3"/>
  <c r="F90" i="3"/>
  <c r="E40" i="3"/>
  <c r="E36" i="3"/>
  <c r="E78" i="3"/>
  <c r="E96" i="3"/>
  <c r="E84" i="3"/>
  <c r="E97" i="3"/>
  <c r="E58" i="3"/>
  <c r="E72" i="3"/>
  <c r="E47" i="3"/>
  <c r="E48" i="3"/>
  <c r="E63" i="3"/>
  <c r="E82" i="3"/>
  <c r="E91" i="3"/>
  <c r="F76" i="3"/>
  <c r="F49" i="3"/>
  <c r="E66" i="3"/>
  <c r="F40" i="3"/>
  <c r="F36" i="3"/>
  <c r="F78" i="3"/>
  <c r="F96" i="3"/>
  <c r="F84" i="3"/>
  <c r="F97" i="3"/>
  <c r="F58" i="3"/>
  <c r="F72" i="3"/>
  <c r="F48" i="3"/>
  <c r="F63" i="3"/>
  <c r="F82" i="3"/>
  <c r="F91" i="3"/>
  <c r="F37" i="3"/>
  <c r="F45" i="3"/>
  <c r="F47" i="3"/>
  <c r="F70" i="3"/>
  <c r="J63" i="3"/>
  <c r="J91" i="3"/>
  <c r="J40" i="3"/>
  <c r="J36" i="3"/>
  <c r="J78" i="3"/>
  <c r="J96" i="3"/>
  <c r="J84" i="3"/>
  <c r="J97" i="3"/>
  <c r="J58" i="3"/>
  <c r="J72" i="3"/>
  <c r="J47" i="3"/>
  <c r="J48" i="3"/>
  <c r="J82" i="3"/>
  <c r="F38" i="3" l="1"/>
  <c r="J38" i="3"/>
  <c r="F43" i="3"/>
  <c r="J43" i="3"/>
  <c r="F50" i="3"/>
  <c r="J50" i="3"/>
  <c r="E17" i="3"/>
  <c r="D17" i="3"/>
  <c r="J17" i="3"/>
  <c r="G17" i="3"/>
  <c r="H17" i="3"/>
  <c r="J54" i="3"/>
  <c r="F54" i="3"/>
  <c r="J60" i="3"/>
  <c r="J64" i="3"/>
  <c r="J68" i="3"/>
  <c r="K18" i="3"/>
  <c r="F64" i="3"/>
  <c r="F68" i="3"/>
  <c r="F60" i="3"/>
  <c r="F92" i="3"/>
  <c r="F100" i="3"/>
  <c r="F85" i="3"/>
  <c r="F79" i="3"/>
  <c r="F74" i="3"/>
  <c r="K15" i="3"/>
  <c r="J20" i="3"/>
  <c r="J12" i="3"/>
  <c r="K11" i="3"/>
  <c r="D15" i="3"/>
  <c r="H15" i="3"/>
  <c r="E15" i="3"/>
  <c r="G15" i="3"/>
  <c r="D14" i="3"/>
  <c r="H14" i="3"/>
  <c r="E14" i="3"/>
  <c r="G14" i="3"/>
  <c r="H20" i="3"/>
  <c r="G20" i="3"/>
  <c r="D20" i="3"/>
  <c r="E20" i="3"/>
  <c r="E18" i="3"/>
  <c r="H18" i="3"/>
  <c r="G18" i="3"/>
  <c r="D18" i="3"/>
  <c r="H19" i="3"/>
  <c r="E19" i="3"/>
  <c r="G19" i="3"/>
  <c r="D19" i="3"/>
  <c r="D12" i="3"/>
  <c r="E12" i="3"/>
  <c r="G12" i="3"/>
  <c r="H12" i="3"/>
  <c r="D11" i="3"/>
  <c r="G11" i="3"/>
  <c r="E11" i="3"/>
  <c r="H11" i="3"/>
  <c r="H13" i="3"/>
  <c r="D13" i="3"/>
  <c r="E13" i="3"/>
  <c r="G13" i="3"/>
  <c r="J100" i="3"/>
  <c r="J85" i="3"/>
  <c r="J92" i="3"/>
  <c r="J79" i="3"/>
  <c r="J74" i="3"/>
  <c r="R10" i="3"/>
  <c r="K34" i="3" l="1"/>
  <c r="K35" i="3"/>
  <c r="I16" i="3"/>
  <c r="Q30" i="3"/>
  <c r="C16" i="3"/>
  <c r="C17" i="3"/>
  <c r="F17" i="3"/>
  <c r="K94" i="3"/>
  <c r="K56" i="3"/>
  <c r="K88" i="3"/>
  <c r="K72" i="3"/>
  <c r="K40" i="3"/>
  <c r="K89" i="3"/>
  <c r="K99" i="3"/>
  <c r="K63" i="3"/>
  <c r="K87" i="3"/>
  <c r="K31" i="3"/>
  <c r="K71" i="3"/>
  <c r="K47" i="3"/>
  <c r="K83" i="3"/>
  <c r="K73" i="3"/>
  <c r="K36" i="3"/>
  <c r="K77" i="3"/>
  <c r="K57" i="3"/>
  <c r="K41" i="3"/>
  <c r="K66" i="3"/>
  <c r="K48" i="3"/>
  <c r="K90" i="3"/>
  <c r="K67" i="3"/>
  <c r="K59" i="3"/>
  <c r="K62" i="3"/>
  <c r="K52" i="3"/>
  <c r="K76" i="3"/>
  <c r="K45" i="3"/>
  <c r="K53" i="3"/>
  <c r="K98" i="3"/>
  <c r="K91" i="3"/>
  <c r="K30" i="3"/>
  <c r="K37" i="3"/>
  <c r="K82" i="3"/>
  <c r="K84" i="3"/>
  <c r="K46" i="3"/>
  <c r="K96" i="3"/>
  <c r="K78" i="3"/>
  <c r="K70" i="3"/>
  <c r="K42" i="3"/>
  <c r="K95" i="3"/>
  <c r="K81" i="3"/>
  <c r="K58" i="3"/>
  <c r="K97" i="3"/>
  <c r="K19" i="3" s="1"/>
  <c r="K49" i="3"/>
  <c r="F16" i="3"/>
  <c r="K50" i="3" l="1"/>
  <c r="K43" i="3"/>
  <c r="K38" i="3"/>
  <c r="K17" i="3"/>
  <c r="K32" i="3"/>
  <c r="K60" i="3"/>
  <c r="J11" i="3"/>
  <c r="I11" i="3" s="1"/>
  <c r="K54" i="3"/>
  <c r="K64" i="3"/>
  <c r="K20" i="3"/>
  <c r="K68" i="3"/>
  <c r="J18" i="3"/>
  <c r="I18" i="3" s="1"/>
  <c r="J14" i="3"/>
  <c r="J19" i="3"/>
  <c r="I19" i="3" s="1"/>
  <c r="K12" i="3"/>
  <c r="I12" i="3" s="1"/>
  <c r="J13" i="3"/>
  <c r="J15" i="3"/>
  <c r="I15" i="3" s="1"/>
  <c r="K14" i="3"/>
  <c r="K13" i="3"/>
  <c r="K85" i="3"/>
  <c r="C20" i="3"/>
  <c r="K100" i="3"/>
  <c r="K92" i="3"/>
  <c r="K79" i="3"/>
  <c r="K74" i="3"/>
  <c r="M43" i="2"/>
  <c r="M42" i="2"/>
  <c r="M30" i="2"/>
  <c r="M29" i="2"/>
  <c r="M28" i="2"/>
  <c r="M27" i="2"/>
  <c r="M26" i="2"/>
  <c r="N43" i="2" a="1"/>
  <c r="N42" i="2" a="1"/>
  <c r="F12" i="3" l="1"/>
  <c r="C13" i="3"/>
  <c r="C19" i="3"/>
  <c r="F19" i="3"/>
  <c r="F18" i="3"/>
  <c r="C15" i="3"/>
  <c r="H21" i="3"/>
  <c r="G21" i="3"/>
  <c r="F11" i="3"/>
  <c r="C14" i="3"/>
  <c r="C12" i="3"/>
  <c r="F15" i="3"/>
  <c r="F14" i="3"/>
  <c r="E21" i="3"/>
  <c r="C18" i="3"/>
  <c r="F13" i="3"/>
  <c r="D21" i="3"/>
  <c r="C11" i="3"/>
  <c r="F20" i="3"/>
  <c r="I13" i="3"/>
  <c r="I14" i="3"/>
  <c r="K21" i="3"/>
  <c r="I20" i="3"/>
  <c r="J21" i="3"/>
  <c r="I17" i="3"/>
  <c r="N42" i="2"/>
  <c r="N43" i="2"/>
  <c r="C21" i="3" l="1"/>
  <c r="F21" i="3"/>
  <c r="I21" i="3"/>
  <c r="N44" i="2"/>
  <c r="I68" i="2" l="1"/>
  <c r="I50" i="2"/>
  <c r="I51" i="2"/>
  <c r="I52" i="2"/>
  <c r="I55" i="2"/>
  <c r="I56" i="2"/>
  <c r="I59" i="2"/>
  <c r="I60" i="2"/>
  <c r="I63" i="2"/>
  <c r="I64" i="2"/>
  <c r="I65" i="2"/>
  <c r="N29" i="2" a="1"/>
  <c r="N27" i="2" a="1"/>
  <c r="J64" i="2" a="1"/>
  <c r="N30" i="2" a="1"/>
  <c r="N28" i="2" a="1"/>
  <c r="J60" i="2" a="1"/>
  <c r="N26" i="2" a="1"/>
  <c r="J50" i="2" a="1"/>
  <c r="N25" i="2" a="1"/>
  <c r="J56" i="2" a="1"/>
  <c r="J63" i="2" a="1"/>
  <c r="J65" i="2" a="1"/>
  <c r="J55" i="2" a="1"/>
  <c r="J51" i="2" a="1"/>
  <c r="J52" i="2" a="1"/>
  <c r="J59" i="2" a="1"/>
  <c r="J68" i="2" a="1"/>
  <c r="I17" i="2" l="1"/>
  <c r="N26" i="2"/>
  <c r="N30" i="2"/>
  <c r="N29" i="2"/>
  <c r="N28" i="2"/>
  <c r="N27" i="2"/>
  <c r="N25" i="2"/>
  <c r="I16" i="2"/>
  <c r="J68" i="2"/>
  <c r="F17" i="2"/>
  <c r="F16" i="2"/>
  <c r="C17" i="2"/>
  <c r="C16" i="2"/>
  <c r="J60" i="2"/>
  <c r="J63" i="2"/>
  <c r="J55" i="2"/>
  <c r="J52" i="2"/>
  <c r="J65" i="2"/>
  <c r="J51" i="2"/>
  <c r="J56" i="2"/>
  <c r="J57" i="2" s="1"/>
  <c r="J59" i="2"/>
  <c r="J64" i="2"/>
  <c r="J50" i="2"/>
  <c r="D14" i="2" l="1"/>
  <c r="E14" i="2"/>
  <c r="G14" i="2"/>
  <c r="H14" i="2"/>
  <c r="N31" i="2"/>
  <c r="J53" i="2"/>
  <c r="J66" i="2"/>
  <c r="J61" i="2"/>
  <c r="I69" i="2" l="1"/>
  <c r="I47" i="2"/>
  <c r="I46" i="2"/>
  <c r="I43" i="2"/>
  <c r="I42" i="2"/>
  <c r="I39" i="2"/>
  <c r="I38" i="2"/>
  <c r="I29" i="2"/>
  <c r="I28" i="2"/>
  <c r="I33" i="2"/>
  <c r="I27" i="2"/>
  <c r="I26" i="2"/>
  <c r="I25" i="2"/>
  <c r="I35" i="2"/>
  <c r="I34" i="2"/>
  <c r="I30" i="2"/>
  <c r="E64" i="2" a="1"/>
  <c r="F59" i="2" a="1"/>
  <c r="E26" i="2" a="1"/>
  <c r="E50" i="2" a="1"/>
  <c r="E34" i="2" a="1"/>
  <c r="F63" i="2" a="1"/>
  <c r="F38" i="2" a="1"/>
  <c r="J33" i="2" a="1"/>
  <c r="E39" i="2" a="1"/>
  <c r="J34" i="2" a="1"/>
  <c r="F35" i="2" a="1"/>
  <c r="F52" i="2" a="1"/>
  <c r="E29" i="2" a="1"/>
  <c r="E38" i="2" a="1"/>
  <c r="E56" i="2" a="1"/>
  <c r="E47" i="2" a="1"/>
  <c r="E35" i="2" a="1"/>
  <c r="E55" i="2" a="1"/>
  <c r="E63" i="2" a="1"/>
  <c r="E51" i="2" a="1"/>
  <c r="J39" i="2" a="1"/>
  <c r="V10" i="2"/>
  <c r="J27" i="2" a="1"/>
  <c r="F64" i="2" a="1"/>
  <c r="E68" i="2" a="1"/>
  <c r="E27" i="2" a="1"/>
  <c r="J69" i="2" a="1"/>
  <c r="F34" i="2" a="1"/>
  <c r="F30" i="2" a="1"/>
  <c r="J29" i="2" a="1"/>
  <c r="F65" i="2" a="1"/>
  <c r="E42" i="2" a="1"/>
  <c r="E28" i="2" a="1"/>
  <c r="F69" i="2" a="1"/>
  <c r="J38" i="2" a="1"/>
  <c r="F27" i="2" a="1"/>
  <c r="F33" i="2" a="1"/>
  <c r="F68" i="2" a="1"/>
  <c r="E33" i="2" a="1"/>
  <c r="F55" i="2" a="1"/>
  <c r="J47" i="2" a="1"/>
  <c r="E69" i="2" a="1"/>
  <c r="J35" i="2" a="1"/>
  <c r="F42" i="2" a="1"/>
  <c r="F43" i="2" a="1"/>
  <c r="F51" i="2" a="1"/>
  <c r="F26" i="2" a="1"/>
  <c r="F60" i="2" a="1"/>
  <c r="F25" i="2" a="1"/>
  <c r="F39" i="2" a="1"/>
  <c r="J26" i="2" a="1"/>
  <c r="J46" i="2" a="1"/>
  <c r="E30" i="2" a="1"/>
  <c r="E59" i="2" a="1"/>
  <c r="F56" i="2" a="1"/>
  <c r="F46" i="2" a="1"/>
  <c r="J42" i="2" a="1"/>
  <c r="E65" i="2" a="1"/>
  <c r="J28" i="2" a="1"/>
  <c r="J30" i="2" a="1"/>
  <c r="F50" i="2" a="1"/>
  <c r="E46" i="2" a="1"/>
  <c r="F29" i="2" a="1"/>
  <c r="J25" i="2" a="1"/>
  <c r="E52" i="2" a="1"/>
  <c r="F28" i="2" a="1"/>
  <c r="J43" i="2" a="1"/>
  <c r="E60" i="2" a="1"/>
  <c r="F47" i="2" a="1"/>
  <c r="E43" i="2" a="1"/>
  <c r="E25" i="2" a="1"/>
  <c r="O46" i="2" l="1"/>
  <c r="O69" i="2"/>
  <c r="O47" i="2"/>
  <c r="O39" i="2"/>
  <c r="O35" i="2"/>
  <c r="O34" i="2"/>
  <c r="O38" i="2"/>
  <c r="O33" i="2"/>
  <c r="O42" i="2"/>
  <c r="O43" i="2"/>
  <c r="O26" i="2"/>
  <c r="O28" i="2"/>
  <c r="O25" i="2"/>
  <c r="O27" i="2"/>
  <c r="O29" i="2"/>
  <c r="O30" i="2"/>
  <c r="J35" i="2"/>
  <c r="J47" i="2"/>
  <c r="J27" i="2"/>
  <c r="J38" i="2"/>
  <c r="J39" i="2"/>
  <c r="J26" i="2"/>
  <c r="J42" i="2"/>
  <c r="J25" i="2"/>
  <c r="J69" i="2"/>
  <c r="J33" i="2"/>
  <c r="J43" i="2"/>
  <c r="J30" i="2"/>
  <c r="J28" i="2"/>
  <c r="J34" i="2"/>
  <c r="J46" i="2"/>
  <c r="J29" i="2"/>
  <c r="E33" i="2"/>
  <c r="E55" i="2"/>
  <c r="F25" i="2"/>
  <c r="E30" i="2"/>
  <c r="E35" i="2"/>
  <c r="E47" i="2"/>
  <c r="E69" i="2"/>
  <c r="F42" i="2"/>
  <c r="F64" i="2"/>
  <c r="F33" i="2"/>
  <c r="F60" i="2"/>
  <c r="F50" i="2"/>
  <c r="F26" i="2"/>
  <c r="E42" i="2"/>
  <c r="E38" i="2"/>
  <c r="E60" i="2"/>
  <c r="F55" i="2"/>
  <c r="E63" i="2"/>
  <c r="E43" i="2"/>
  <c r="E64" i="2"/>
  <c r="F29" i="2"/>
  <c r="F59" i="2"/>
  <c r="E34" i="2"/>
  <c r="E46" i="2"/>
  <c r="E68" i="2"/>
  <c r="F39" i="2"/>
  <c r="F63" i="2"/>
  <c r="E25" i="2"/>
  <c r="E50" i="2"/>
  <c r="F65" i="2"/>
  <c r="E26" i="2"/>
  <c r="E51" i="2"/>
  <c r="F34" i="2"/>
  <c r="F46" i="2"/>
  <c r="F68" i="2"/>
  <c r="E65" i="2"/>
  <c r="F43" i="2"/>
  <c r="F30" i="2"/>
  <c r="E27" i="2"/>
  <c r="E52" i="2"/>
  <c r="F35" i="2"/>
  <c r="F47" i="2"/>
  <c r="F69" i="2"/>
  <c r="E28" i="2"/>
  <c r="E56" i="2"/>
  <c r="F51" i="2"/>
  <c r="E29" i="2"/>
  <c r="E59" i="2"/>
  <c r="F27" i="2"/>
  <c r="F52" i="2"/>
  <c r="E39" i="2"/>
  <c r="F28" i="2"/>
  <c r="F56" i="2"/>
  <c r="F38" i="2"/>
  <c r="J40" i="2" l="1"/>
  <c r="E12" i="2"/>
  <c r="D12" i="2"/>
  <c r="D11" i="2"/>
  <c r="E11" i="2"/>
  <c r="E13" i="2"/>
  <c r="D13" i="2"/>
  <c r="E15" i="2"/>
  <c r="D15" i="2"/>
  <c r="H11" i="2"/>
  <c r="G11" i="2"/>
  <c r="G12" i="2"/>
  <c r="H12" i="2"/>
  <c r="G13" i="2"/>
  <c r="H13" i="2"/>
  <c r="G15" i="2"/>
  <c r="H15" i="2"/>
  <c r="O48" i="2"/>
  <c r="O36" i="2"/>
  <c r="O40" i="2"/>
  <c r="O44" i="2"/>
  <c r="O31" i="2"/>
  <c r="K26" i="2"/>
  <c r="F31" i="2"/>
  <c r="J36" i="2"/>
  <c r="J31" i="2"/>
  <c r="F40" i="2"/>
  <c r="F36" i="2"/>
  <c r="F61" i="2"/>
  <c r="J70" i="2"/>
  <c r="F53" i="2"/>
  <c r="F66" i="2"/>
  <c r="F57" i="2"/>
  <c r="K33" i="2"/>
  <c r="F70" i="2"/>
  <c r="J48" i="2"/>
  <c r="K43" i="2"/>
  <c r="J44" i="2"/>
  <c r="F48" i="2"/>
  <c r="F44" i="2"/>
  <c r="K42" i="2"/>
  <c r="K28" i="2"/>
  <c r="K27" i="2"/>
  <c r="K30" i="2"/>
  <c r="K25" i="2"/>
  <c r="K39" i="2"/>
  <c r="K38" i="2"/>
  <c r="K69" i="2"/>
  <c r="K51" i="2"/>
  <c r="O51" i="2" s="1"/>
  <c r="K35" i="2"/>
  <c r="K60" i="2"/>
  <c r="O60" i="2" s="1"/>
  <c r="K56" i="2"/>
  <c r="O56" i="2" s="1"/>
  <c r="K55" i="2"/>
  <c r="O55" i="2" s="1"/>
  <c r="K63" i="2"/>
  <c r="O63" i="2" s="1"/>
  <c r="K29" i="2"/>
  <c r="K64" i="2"/>
  <c r="O64" i="2" s="1"/>
  <c r="K47" i="2"/>
  <c r="K68" i="2"/>
  <c r="K50" i="2"/>
  <c r="K65" i="2"/>
  <c r="O65" i="2" s="1"/>
  <c r="K46" i="2"/>
  <c r="K52" i="2"/>
  <c r="O52" i="2" s="1"/>
  <c r="K34" i="2"/>
  <c r="K59" i="2"/>
  <c r="O59" i="2" s="1"/>
  <c r="K11" i="2" l="1"/>
  <c r="J11" i="2"/>
  <c r="J12" i="2"/>
  <c r="K12" i="2"/>
  <c r="J13" i="2"/>
  <c r="K13" i="2"/>
  <c r="O66" i="2"/>
  <c r="J14" i="2"/>
  <c r="K14" i="2"/>
  <c r="K15" i="2"/>
  <c r="J15" i="2"/>
  <c r="C12" i="2"/>
  <c r="C13" i="2"/>
  <c r="O50" i="2"/>
  <c r="F13" i="2"/>
  <c r="O53" i="2"/>
  <c r="O61" i="2"/>
  <c r="O57" i="2"/>
  <c r="O68" i="2"/>
  <c r="O70" i="2" s="1"/>
  <c r="K36" i="2"/>
  <c r="K31" i="2"/>
  <c r="K66" i="2"/>
  <c r="K40" i="2"/>
  <c r="K53" i="2"/>
  <c r="K70" i="2"/>
  <c r="K57" i="2"/>
  <c r="K61" i="2"/>
  <c r="K48" i="2"/>
  <c r="K44" i="2"/>
  <c r="F12" i="2"/>
  <c r="F15" i="2"/>
  <c r="I13" i="2" l="1"/>
  <c r="I12" i="2"/>
  <c r="C15" i="2"/>
  <c r="I15" i="2"/>
  <c r="F14" i="2"/>
  <c r="H19" i="2"/>
  <c r="F11" i="2"/>
  <c r="C14" i="2"/>
  <c r="G19" i="2"/>
  <c r="E19" i="2"/>
  <c r="D19" i="2"/>
  <c r="C11" i="2"/>
  <c r="I11" i="2"/>
  <c r="K19" i="2"/>
  <c r="I14" i="2"/>
  <c r="J19" i="2"/>
  <c r="F19" i="2"/>
  <c r="C19" i="2" l="1"/>
  <c r="I1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<sst xmlns="http://schemas.openxmlformats.org/spreadsheetml/2006/main" count="9920" uniqueCount="1613">
  <si>
    <t>SYNERGY</t>
  </si>
  <si>
    <t>31/12/20223</t>
  </si>
  <si>
    <t>Expected</t>
  </si>
  <si>
    <t>New Assets</t>
  </si>
  <si>
    <t>Mgm fee</t>
  </si>
  <si>
    <t>Perf. Fee</t>
  </si>
  <si>
    <t>Recurring rev</t>
  </si>
  <si>
    <t xml:space="preserve">Investor 1 </t>
  </si>
  <si>
    <t xml:space="preserve">Investror 2 </t>
  </si>
  <si>
    <t xml:space="preserve">Investor 3 </t>
  </si>
  <si>
    <t xml:space="preserve">Investor 4 </t>
  </si>
  <si>
    <t>Investor 5</t>
  </si>
  <si>
    <t>Investor 6</t>
  </si>
  <si>
    <t>Investor 7</t>
  </si>
  <si>
    <t>Redhedge relative value UCTIS</t>
  </si>
  <si>
    <t>RV Corporate</t>
  </si>
  <si>
    <t>-</t>
  </si>
  <si>
    <t>TOTAL</t>
  </si>
  <si>
    <t>REDHEDGE SYNERGY FUND</t>
  </si>
  <si>
    <t>Projected AUM:</t>
  </si>
  <si>
    <t>SYNERGY Performance Fees Projection</t>
  </si>
  <si>
    <t>137m EUR</t>
  </si>
  <si>
    <t>Projected Mgmt Fees:</t>
  </si>
  <si>
    <t>Net Returns</t>
  </si>
  <si>
    <t>+1.52m EUR</t>
  </si>
  <si>
    <t>Total Projected Perf Fees</t>
  </si>
  <si>
    <t>3.47m</t>
  </si>
  <si>
    <t>4.36m</t>
  </si>
  <si>
    <t>5.23m</t>
  </si>
  <si>
    <t>6.10m</t>
  </si>
  <si>
    <t xml:space="preserve">Expected Investments </t>
  </si>
  <si>
    <t>AUM : 50m EUR</t>
  </si>
  <si>
    <t>Perf Fee Contribution from:</t>
  </si>
  <si>
    <t>Mgmt Fees : +0.79m EUR</t>
  </si>
  <si>
    <t>Expected Investments</t>
  </si>
  <si>
    <t>2.11m</t>
  </si>
  <si>
    <t>2.64m</t>
  </si>
  <si>
    <t>3.16m</t>
  </si>
  <si>
    <t>3.69m</t>
  </si>
  <si>
    <t>Committed Investment</t>
  </si>
  <si>
    <t>Commited Investments</t>
  </si>
  <si>
    <t>1.14m</t>
  </si>
  <si>
    <t>1.44m</t>
  </si>
  <si>
    <t>1.73m</t>
  </si>
  <si>
    <t>2.02m</t>
  </si>
  <si>
    <t>Mgmt Fees : +0.65m EUR</t>
  </si>
  <si>
    <t xml:space="preserve">Current </t>
  </si>
  <si>
    <t>Current AUM</t>
  </si>
  <si>
    <t>0.22m</t>
  </si>
  <si>
    <t>0.28m</t>
  </si>
  <si>
    <t>0.34m</t>
  </si>
  <si>
    <t>0.39m</t>
  </si>
  <si>
    <t>AUM : 8.4m EUR</t>
  </si>
  <si>
    <t>Mgmt Fees : +0.08m EUR</t>
  </si>
  <si>
    <t>REDHEDGE REL VAL UCITS FUND</t>
  </si>
  <si>
    <t>RV UCITS Performance Fees Projection</t>
  </si>
  <si>
    <t>203m EUR</t>
  </si>
  <si>
    <t>+1.65m EUR</t>
  </si>
  <si>
    <t>1.84m</t>
  </si>
  <si>
    <t>2.29m</t>
  </si>
  <si>
    <t>2.74m</t>
  </si>
  <si>
    <t>3.18m</t>
  </si>
  <si>
    <t>AUM : 48m EUR</t>
  </si>
  <si>
    <t>Mgmt Fees : +0.31m EUR</t>
  </si>
  <si>
    <t>0.52m</t>
  </si>
  <si>
    <t>0.69m</t>
  </si>
  <si>
    <t>0.76m</t>
  </si>
  <si>
    <t>0.88m</t>
  </si>
  <si>
    <t>AUM : 38m EUR</t>
  </si>
  <si>
    <t>Mgmt Fees :  +0.25m EUR</t>
  </si>
  <si>
    <t>0.18m</t>
  </si>
  <si>
    <t>0.17m</t>
  </si>
  <si>
    <t>0.20m</t>
  </si>
  <si>
    <t>0.24m</t>
  </si>
  <si>
    <t>Current</t>
  </si>
  <si>
    <t>Current Investments</t>
  </si>
  <si>
    <t>1.19m</t>
  </si>
  <si>
    <t>1.48m</t>
  </si>
  <si>
    <t>1.77m</t>
  </si>
  <si>
    <t>2.07m</t>
  </si>
  <si>
    <t>AUM : 117m EUR</t>
  </si>
  <si>
    <t>Mgmt Fees : +1.09m EUR</t>
  </si>
  <si>
    <t>Gross Ret</t>
  </si>
  <si>
    <t>RV UCITS</t>
  </si>
  <si>
    <t>Additional AUM</t>
  </si>
  <si>
    <t>AUM (EUR)</t>
  </si>
  <si>
    <t>Net Ret (Main shr cl)</t>
  </si>
  <si>
    <t>Class A</t>
  </si>
  <si>
    <t>Class S</t>
  </si>
  <si>
    <t>Class Z</t>
  </si>
  <si>
    <t>Class A USD</t>
  </si>
  <si>
    <t>Class Z USD</t>
  </si>
  <si>
    <t>Class A CHF</t>
  </si>
  <si>
    <t>Class S CHF</t>
  </si>
  <si>
    <t>Class Z CHF</t>
  </si>
  <si>
    <t>Class I</t>
  </si>
  <si>
    <t>NEW CLASS 1</t>
  </si>
  <si>
    <t>NEW CLASS 2 (UNION)</t>
  </si>
  <si>
    <t>New Committed</t>
  </si>
  <si>
    <t>Total RV UCITS</t>
  </si>
  <si>
    <t>CURRENT RUN RATE</t>
  </si>
  <si>
    <t>PROJECTED</t>
  </si>
  <si>
    <t>NAV Date:</t>
  </si>
  <si>
    <t>Share Class</t>
  </si>
  <si>
    <t>Start AUM</t>
  </si>
  <si>
    <t>Start Share Px</t>
  </si>
  <si>
    <t>Mgmt Fee Rate</t>
  </si>
  <si>
    <t>Perf Fee Rate</t>
  </si>
  <si>
    <t>RV CORP</t>
  </si>
  <si>
    <t>Ann. Mgmt Fee</t>
  </si>
  <si>
    <t>C1</t>
  </si>
  <si>
    <t>C3</t>
  </si>
  <si>
    <t>C4</t>
  </si>
  <si>
    <t>Total RV CORP</t>
  </si>
  <si>
    <t>ucits</t>
  </si>
  <si>
    <t>AUM</t>
  </si>
  <si>
    <t>AUM (CCY)</t>
  </si>
  <si>
    <t>Committed 1</t>
  </si>
  <si>
    <t>Committed 2</t>
  </si>
  <si>
    <t xml:space="preserve">Expected </t>
  </si>
  <si>
    <t>Total SYNERGY</t>
  </si>
  <si>
    <t>Total (ALL FUNDS)</t>
  </si>
  <si>
    <t>RH_ISIN</t>
  </si>
  <si>
    <t>Security Symbol</t>
  </si>
  <si>
    <t>Security Ticker</t>
  </si>
  <si>
    <t>Security Issuer Ticker</t>
  </si>
  <si>
    <t>Ccy</t>
  </si>
  <si>
    <t>Security Workout Date</t>
  </si>
  <si>
    <t>Security Type Name</t>
  </si>
  <si>
    <t>Strategy Portfolio Name</t>
  </si>
  <si>
    <t>Position</t>
  </si>
  <si>
    <t>Market Price</t>
  </si>
  <si>
    <t>Security Spread (Z Spread) (bps)</t>
  </si>
  <si>
    <t>DTD P/L Price G/L</t>
  </si>
  <si>
    <t>DTD Carry Price G/L</t>
  </si>
  <si>
    <t>RH_Seniority</t>
  </si>
  <si>
    <t>RH_DV01 Exp</t>
  </si>
  <si>
    <t>RH_CR01 Exp</t>
  </si>
  <si>
    <t>CR01 %</t>
  </si>
  <si>
    <t>CR01%Norm</t>
  </si>
  <si>
    <t>Market Value</t>
  </si>
  <si>
    <t>Security PRICING_SOURCE</t>
  </si>
  <si>
    <t>DTD Begin Price</t>
  </si>
  <si>
    <t>DTD Begin Position</t>
  </si>
  <si>
    <t>Risk Category Name</t>
  </si>
  <si>
    <t>Fund Name</t>
  </si>
  <si>
    <t>RH_CommitmentExposure</t>
  </si>
  <si>
    <t>RH_GrossExposure</t>
  </si>
  <si>
    <t>Security IsDelayed</t>
  </si>
  <si>
    <t>XS2598746373_TRS1</t>
  </si>
  <si>
    <t>XS2598746373</t>
  </si>
  <si>
    <t>AALLN 5 03/15/31</t>
  </si>
  <si>
    <t>AALLN</t>
  </si>
  <si>
    <t>EUR</t>
  </si>
  <si>
    <t>Bond Corporate</t>
  </si>
  <si>
    <t>TRS1</t>
  </si>
  <si>
    <t>Senior Unsecured</t>
  </si>
  <si>
    <t>BGN</t>
  </si>
  <si>
    <t>VOON</t>
  </si>
  <si>
    <t>Redhedge Relative Value UCITS Fund</t>
  </si>
  <si>
    <t>BE6320936287_TRSB</t>
  </si>
  <si>
    <t>BE6320936287</t>
  </si>
  <si>
    <t>ABIBB 3.7 04/02/40</t>
  </si>
  <si>
    <t>ABIBB</t>
  </si>
  <si>
    <t>TRSB</t>
  </si>
  <si>
    <t>XS2152796426_TRS2</t>
  </si>
  <si>
    <t>XS2152796426</t>
  </si>
  <si>
    <t>AIRFP 2 3/8 04/07/32</t>
  </si>
  <si>
    <t>AIRFP</t>
  </si>
  <si>
    <t>TRS2</t>
  </si>
  <si>
    <t>XS1765875718_TRS1</t>
  </si>
  <si>
    <t>XS1765875718</t>
  </si>
  <si>
    <t>ATIM 1 5/8 02/08/28</t>
  </si>
  <si>
    <t>ATIM</t>
  </si>
  <si>
    <t>First Lien</t>
  </si>
  <si>
    <t>XS2452433910</t>
  </si>
  <si>
    <t>BSX 1 3/8 03/08/28</t>
  </si>
  <si>
    <t>BSX</t>
  </si>
  <si>
    <t>MAIN</t>
  </si>
  <si>
    <t>XS1206411230</t>
  </si>
  <si>
    <t>CCEP 1 7/8 03/18/30</t>
  </si>
  <si>
    <t>CCEP</t>
  </si>
  <si>
    <t>XS2114852564_TRS1</t>
  </si>
  <si>
    <t>XS2114852564</t>
  </si>
  <si>
    <t>CMCSA 0 3/4 02/20/32</t>
  </si>
  <si>
    <t>CMCSA</t>
  </si>
  <si>
    <t>XS2624017070</t>
  </si>
  <si>
    <t>DBHNGR 3 1/4 05/19/33</t>
  </si>
  <si>
    <t>DBHNGR</t>
  </si>
  <si>
    <t>XS2050406177</t>
  </si>
  <si>
    <t>DHR 1.35 09/18/39</t>
  </si>
  <si>
    <t>DHR</t>
  </si>
  <si>
    <t>XS2306988564</t>
  </si>
  <si>
    <t>ENBW 0 1/2 03/01/33</t>
  </si>
  <si>
    <t>ENBW</t>
  </si>
  <si>
    <t>XS1901055472</t>
  </si>
  <si>
    <t>ENBW 1 7/8 10/31/33</t>
  </si>
  <si>
    <t>XS1901055472_TRSB</t>
  </si>
  <si>
    <t>FR001400F1I9</t>
  </si>
  <si>
    <t>ENGIFP 4 01/11/35</t>
  </si>
  <si>
    <t>ENGIFP</t>
  </si>
  <si>
    <t>XS2324724645</t>
  </si>
  <si>
    <t>FRAGR 1 7/8 03/31/28</t>
  </si>
  <si>
    <t>FRAGR</t>
  </si>
  <si>
    <t>XS1682538183_TRS1</t>
  </si>
  <si>
    <t>XS1682538183</t>
  </si>
  <si>
    <t>IBESM 1 1/4 09/13/27</t>
  </si>
  <si>
    <t>IBESM</t>
  </si>
  <si>
    <t>XS1617845679_TRS1</t>
  </si>
  <si>
    <t>XS1617845679</t>
  </si>
  <si>
    <t>IBM 1 1/2 05/23/29</t>
  </si>
  <si>
    <t>IBM</t>
  </si>
  <si>
    <t>XS2481287634</t>
  </si>
  <si>
    <t>INVSA 2 3/4 06/10/32</t>
  </si>
  <si>
    <t>INVSA</t>
  </si>
  <si>
    <t>XS2391865305</t>
  </si>
  <si>
    <t>LIN 1 09/30/51</t>
  </si>
  <si>
    <t>LIN</t>
  </si>
  <si>
    <t>XS1960678412_TRS1</t>
  </si>
  <si>
    <t>XS1960678412</t>
  </si>
  <si>
    <t>MDT 1 5/8 03/07/31</t>
  </si>
  <si>
    <t>MDT</t>
  </si>
  <si>
    <t>XS2535309798_TRS2</t>
  </si>
  <si>
    <t>XS2535309798</t>
  </si>
  <si>
    <t>MDT 3 3/8 10/15/34</t>
  </si>
  <si>
    <t>FR0013444684</t>
  </si>
  <si>
    <t>ORAFP 0 1/2 09/04/32</t>
  </si>
  <si>
    <t>ORAFP</t>
  </si>
  <si>
    <t>FR0013444692_TRSB</t>
  </si>
  <si>
    <t>FR0013444692</t>
  </si>
  <si>
    <t>ORAFP 1 3/8 09/04/49</t>
  </si>
  <si>
    <t>FR001400HX81</t>
  </si>
  <si>
    <t>ORFP 2 7/8 05/19/28</t>
  </si>
  <si>
    <t>ORFP</t>
  </si>
  <si>
    <t>XS2615940215</t>
  </si>
  <si>
    <t>PORSCH 4 1/2 09/27/28</t>
  </si>
  <si>
    <t>PORSCH</t>
  </si>
  <si>
    <t>XS2078735433</t>
  </si>
  <si>
    <t>RDSALN 0 7/8 11/08/39</t>
  </si>
  <si>
    <t>RDSALN</t>
  </si>
  <si>
    <t>FR0013445152</t>
  </si>
  <si>
    <t>RTEFRA 1 1/8 09/09/49</t>
  </si>
  <si>
    <t>RTEFRA</t>
  </si>
  <si>
    <t>XS2411720233</t>
  </si>
  <si>
    <t>SANDSS 0 3/8 11/25/28</t>
  </si>
  <si>
    <t>SANDSS</t>
  </si>
  <si>
    <t>XS2388183381</t>
  </si>
  <si>
    <t>SKGID 1 09/22/33</t>
  </si>
  <si>
    <t>SKGID</t>
  </si>
  <si>
    <t>XS2356040357_TRS1</t>
  </si>
  <si>
    <t>XS2356040357</t>
  </si>
  <si>
    <t>STLA 0 3/4 01/18/29</t>
  </si>
  <si>
    <t>STLA</t>
  </si>
  <si>
    <t>XS2180009081</t>
  </si>
  <si>
    <t>T 2.6 05/19/38</t>
  </si>
  <si>
    <t>T</t>
  </si>
  <si>
    <t>XS2197349645_TRS1</t>
  </si>
  <si>
    <t>XS2197349645</t>
  </si>
  <si>
    <t>TACHEM 1 3/8 07/09/32</t>
  </si>
  <si>
    <t>TACHEM</t>
  </si>
  <si>
    <t>CBBT</t>
  </si>
  <si>
    <t>XS2197349645_TRSB</t>
  </si>
  <si>
    <t>XS2198582301_TRSB</t>
  </si>
  <si>
    <t>XS2198582301</t>
  </si>
  <si>
    <t>TACHEM 2 07/09/40</t>
  </si>
  <si>
    <t>XS1953240261_TRS1</t>
  </si>
  <si>
    <t>XS1953240261</t>
  </si>
  <si>
    <t>TELIAS 2 1/8 02/20/34</t>
  </si>
  <si>
    <t>TELIAS</t>
  </si>
  <si>
    <t>XS2348325650</t>
  </si>
  <si>
    <t>TENN 1 1/8 06/09/41</t>
  </si>
  <si>
    <t>TENN</t>
  </si>
  <si>
    <t>XS2477935345</t>
  </si>
  <si>
    <t>TENN 1 5/8 11/17/26</t>
  </si>
  <si>
    <t>XS2478299204</t>
  </si>
  <si>
    <t>TENN 2 1/8 11/17/29</t>
  </si>
  <si>
    <t>XS2478299386</t>
  </si>
  <si>
    <t>TENN 2 3/8 05/17/33</t>
  </si>
  <si>
    <t>CH0595205532_TRS1</t>
  </si>
  <si>
    <t>CH0595205532</t>
  </si>
  <si>
    <t>UBS 0 5/8 02/24/33</t>
  </si>
  <si>
    <t>UBS</t>
  </si>
  <si>
    <t>CH1142231690</t>
  </si>
  <si>
    <t>UBS 0 7/8 11/03/31</t>
  </si>
  <si>
    <t>XS2496288593_TRSB</t>
  </si>
  <si>
    <t>XS2496288593</t>
  </si>
  <si>
    <t>UNIMUS 3 06/30/27</t>
  </si>
  <si>
    <t>UNIMUS</t>
  </si>
  <si>
    <t>FR0013452620_TRSB</t>
  </si>
  <si>
    <t>FR0013452620</t>
  </si>
  <si>
    <t>VIEFP 0 1/2 10/14/31</t>
  </si>
  <si>
    <t>VIEFP</t>
  </si>
  <si>
    <t>FR0010033381</t>
  </si>
  <si>
    <t>VIEFP 6 1/8 11/25/33</t>
  </si>
  <si>
    <t>XS2389688875</t>
  </si>
  <si>
    <t>VITRRA 1 09/24/28</t>
  </si>
  <si>
    <t>VITRRA</t>
  </si>
  <si>
    <t>XS2560495462</t>
  </si>
  <si>
    <t>VOD 3 1/4 03/02/29</t>
  </si>
  <si>
    <t>VOD</t>
  </si>
  <si>
    <t>XS2052321093_TRSB</t>
  </si>
  <si>
    <t>XS2052321093</t>
  </si>
  <si>
    <t>VZ 1 1/2 09/19/39</t>
  </si>
  <si>
    <t>VZ</t>
  </si>
  <si>
    <t>XS2320760114_TRS2</t>
  </si>
  <si>
    <t>XS2320760114</t>
  </si>
  <si>
    <t>VZ 1 1/8 09/19/35</t>
  </si>
  <si>
    <t>XS2176561095</t>
  </si>
  <si>
    <t>VZ 1.85 05/18/40</t>
  </si>
  <si>
    <t>XS2550898204</t>
  </si>
  <si>
    <t>VZ 4 3/4 10/31/34</t>
  </si>
  <si>
    <t>ITXEX539</t>
  </si>
  <si>
    <t>ITXEX539_BNP_2028-06-20</t>
  </si>
  <si>
    <t>CDS Index Swap</t>
  </si>
  <si>
    <t>ITXEX539_GS_2028-06-20</t>
  </si>
  <si>
    <t>DUM3</t>
  </si>
  <si>
    <t>DUM3 Comdty</t>
  </si>
  <si>
    <t>Future</t>
  </si>
  <si>
    <t>EX</t>
  </si>
  <si>
    <t>IKM3</t>
  </si>
  <si>
    <t>IKM3 Comdty</t>
  </si>
  <si>
    <t>OEM3</t>
  </si>
  <si>
    <t>OEM3 Comdty</t>
  </si>
  <si>
    <t>RXM3</t>
  </si>
  <si>
    <t>RXM3 Comdty</t>
  </si>
  <si>
    <t>UBM3</t>
  </si>
  <si>
    <t>UBM3 Comdty</t>
  </si>
  <si>
    <t>FR0014009UQ9_TRSB</t>
  </si>
  <si>
    <t>FR0014009UQ9</t>
  </si>
  <si>
    <t>ACAFP 2 1/2 04/22/34</t>
  </si>
  <si>
    <t>ACAFP</t>
  </si>
  <si>
    <t>TIGER</t>
  </si>
  <si>
    <t>FR0014009UQ9_TRS1</t>
  </si>
  <si>
    <t>FR001400E7I7</t>
  </si>
  <si>
    <t>ACAFP 3 7/8 11/28/34</t>
  </si>
  <si>
    <t>XS2321427408_TRSB</t>
  </si>
  <si>
    <t>XS2321427408</t>
  </si>
  <si>
    <t>BAC 0.694 03/22/31</t>
  </si>
  <si>
    <t>BAC</t>
  </si>
  <si>
    <t>XS2462323853</t>
  </si>
  <si>
    <t>BAC 2.824 04/27/33</t>
  </si>
  <si>
    <t>XS2462323853_TRS2</t>
  </si>
  <si>
    <t>XS2536362622</t>
  </si>
  <si>
    <t>C 4.112 09/22/33</t>
  </si>
  <si>
    <t>C</t>
  </si>
  <si>
    <t>XS2322254249_TRSB</t>
  </si>
  <si>
    <t>XS2322254249</t>
  </si>
  <si>
    <t>GS 1 03/18/33</t>
  </si>
  <si>
    <t>GS</t>
  </si>
  <si>
    <t>XS2322254249_TRS1</t>
  </si>
  <si>
    <t>XS2300175655_TRSB</t>
  </si>
  <si>
    <t>XS2300175655</t>
  </si>
  <si>
    <t>JPM 0.597 02/17/33</t>
  </si>
  <si>
    <t>JPM</t>
  </si>
  <si>
    <t>XS1835955474</t>
  </si>
  <si>
    <t>JPM 1.812 06/12/29</t>
  </si>
  <si>
    <t>XS2461234622</t>
  </si>
  <si>
    <t>JPM 1.963 03/23/30</t>
  </si>
  <si>
    <t>XS2461234622_TRSB</t>
  </si>
  <si>
    <t>XS2404028230</t>
  </si>
  <si>
    <t>MS 1.102 04/29/33</t>
  </si>
  <si>
    <t>MS</t>
  </si>
  <si>
    <t>XS2404028230_TRSB</t>
  </si>
  <si>
    <t>XS2623518821</t>
  </si>
  <si>
    <t>NWG 4.771 02/16/29</t>
  </si>
  <si>
    <t>NWG</t>
  </si>
  <si>
    <t xml:space="preserve">BGN </t>
  </si>
  <si>
    <t>XS2167007918_TRSB</t>
  </si>
  <si>
    <t>XS2167007918</t>
  </si>
  <si>
    <t>WFC 1.741 05/04/30</t>
  </si>
  <si>
    <t>WFC</t>
  </si>
  <si>
    <t>CBAR1E5_280620</t>
  </si>
  <si>
    <t>BACR</t>
  </si>
  <si>
    <t>Credit Default Swap</t>
  </si>
  <si>
    <t>SeniorUnsecured</t>
  </si>
  <si>
    <t>CBIN</t>
  </si>
  <si>
    <t>CSOC2E5_280620_TRS1</t>
  </si>
  <si>
    <t>CSOC2E5_280620</t>
  </si>
  <si>
    <t>SOCGEN</t>
  </si>
  <si>
    <t>USER</t>
  </si>
  <si>
    <t>CT413383_280620</t>
  </si>
  <si>
    <t>CT786853_280620_TRS1</t>
  </si>
  <si>
    <t>CT786853_280620</t>
  </si>
  <si>
    <t>HSBC</t>
  </si>
  <si>
    <t>PreferenceShares</t>
  </si>
  <si>
    <t>CT786869_280620_TRS1</t>
  </si>
  <si>
    <t>CT786869_280620</t>
  </si>
  <si>
    <t>CY349126_280620</t>
  </si>
  <si>
    <t>CY349216_280620_TRS1</t>
  </si>
  <si>
    <t>CY349216_280620</t>
  </si>
  <si>
    <t>CY355903_280620_TRS1</t>
  </si>
  <si>
    <t>CY355903_280620</t>
  </si>
  <si>
    <t>BNP</t>
  </si>
  <si>
    <t>CY360734_280620_TRS1</t>
  </si>
  <si>
    <t>CY360734_280620</t>
  </si>
  <si>
    <t>CY362084_280620_TRS1</t>
  </si>
  <si>
    <t>CY362084_280620</t>
  </si>
  <si>
    <t>CY469635_280620_TRS1</t>
  </si>
  <si>
    <t>CY469635_280620</t>
  </si>
  <si>
    <t>UCGIM</t>
  </si>
  <si>
    <t>XS2170609072_TRSB</t>
  </si>
  <si>
    <t>XS2170609072</t>
  </si>
  <si>
    <t>GSK 1 5/8 05/12/35</t>
  </si>
  <si>
    <t>GSK</t>
  </si>
  <si>
    <t>GBP</t>
  </si>
  <si>
    <t>SUB INC</t>
  </si>
  <si>
    <t>XS2208621438_TRSB</t>
  </si>
  <si>
    <t>XS2208621438</t>
  </si>
  <si>
    <t>HYDEH 1 3/4 08/18/55</t>
  </si>
  <si>
    <t>HYDEH</t>
  </si>
  <si>
    <t>XS0451790280</t>
  </si>
  <si>
    <t>KPN 5 3/4 09/17/29</t>
  </si>
  <si>
    <t>KPN</t>
  </si>
  <si>
    <t>XS0808629389</t>
  </si>
  <si>
    <t>MRWLN 3 1/2 07/27/26</t>
  </si>
  <si>
    <t>MRWLN</t>
  </si>
  <si>
    <t>BVAL</t>
  </si>
  <si>
    <t>XS2464407860</t>
  </si>
  <si>
    <t>NESNVX 2 1/2 04/04/32</t>
  </si>
  <si>
    <t>NESNVX</t>
  </si>
  <si>
    <t>XS2317332562_TRS1</t>
  </si>
  <si>
    <t>XS2317332562</t>
  </si>
  <si>
    <t>OWNGRP 2 1/8 03/25/53</t>
  </si>
  <si>
    <t>OWNGRP</t>
  </si>
  <si>
    <t>Secured obligation</t>
  </si>
  <si>
    <t>XS0932036154_TRS1</t>
  </si>
  <si>
    <t>XS0932036154</t>
  </si>
  <si>
    <t>T 4 1/4 06/01/43</t>
  </si>
  <si>
    <t>XS2049782639_TRSB</t>
  </si>
  <si>
    <t>XS2049782639</t>
  </si>
  <si>
    <t>TTEFP 1.405 09/03/31</t>
  </si>
  <si>
    <t>TTEFP</t>
  </si>
  <si>
    <t>XS1468494239_TRSB</t>
  </si>
  <si>
    <t>XS1468494239</t>
  </si>
  <si>
    <t>VOD 3 3/8 08/08/49</t>
  </si>
  <si>
    <t>XS1115149681</t>
  </si>
  <si>
    <t>WHGTRS 4 1/4 10/06/45</t>
  </si>
  <si>
    <t>WHGTRS</t>
  </si>
  <si>
    <t>GB00BFWFPP71</t>
  </si>
  <si>
    <t>UKT 1 3/4 01/22/49</t>
  </si>
  <si>
    <t>UKT</t>
  </si>
  <si>
    <t>Bond Sovereign</t>
  </si>
  <si>
    <t>Unsecured</t>
  </si>
  <si>
    <t>GB00BZB26Y51</t>
  </si>
  <si>
    <t>UKT 1 3/4 09/07/37</t>
  </si>
  <si>
    <t>GB00BN65R313</t>
  </si>
  <si>
    <t>UKT 3 1/2 01/22/45</t>
  </si>
  <si>
    <t>GB00B6RNH572</t>
  </si>
  <si>
    <t>UKT 3 3/4 07/22/52</t>
  </si>
  <si>
    <t>GB00B1VWPJ53</t>
  </si>
  <si>
    <t>UKT 4 1/2 12/07/42</t>
  </si>
  <si>
    <t>GB00B06YGN05</t>
  </si>
  <si>
    <t>UKT 4 1/4 12/07/55</t>
  </si>
  <si>
    <t>G M3</t>
  </si>
  <si>
    <t>G M3 Comdty</t>
  </si>
  <si>
    <t>XS2287744721</t>
  </si>
  <si>
    <t>ARNDTN 1 5/8 PERP</t>
  </si>
  <si>
    <t>ARNDTN</t>
  </si>
  <si>
    <t>Junior Subordinated</t>
  </si>
  <si>
    <t>SPECIAL SIT</t>
  </si>
  <si>
    <t>XS2055106210_TRSB</t>
  </si>
  <si>
    <t>XS2055106210</t>
  </si>
  <si>
    <t>ARNDTN 3 3/8 PERP</t>
  </si>
  <si>
    <t>XS2017788592_TRSB</t>
  </si>
  <si>
    <t>XS2017788592</t>
  </si>
  <si>
    <t>ARNDTN 4 3/4 PERP</t>
  </si>
  <si>
    <t>XS2305362951</t>
  </si>
  <si>
    <t>BALDER 2.873 06/02/2081</t>
  </si>
  <si>
    <t>BALDER</t>
  </si>
  <si>
    <t>XS2290533020</t>
  </si>
  <si>
    <t>CPIPGR 3 3/4 PERP</t>
  </si>
  <si>
    <t>CPIPGR</t>
  </si>
  <si>
    <t>Subordinated</t>
  </si>
  <si>
    <t>XS1982704824_TRSB</t>
  </si>
  <si>
    <t>XS1982704824</t>
  </si>
  <si>
    <t>CPIPGR 4 7/8 PERP</t>
  </si>
  <si>
    <t>XS2271225281</t>
  </si>
  <si>
    <t>GYCGR 1 1/2 PERP</t>
  </si>
  <si>
    <t>GYCGR</t>
  </si>
  <si>
    <t>XS1491364953_TRS2</t>
  </si>
  <si>
    <t>XS1491364953</t>
  </si>
  <si>
    <t>GYCGR 6.332 PERP</t>
  </si>
  <si>
    <t>XS2256949749_TRS1</t>
  </si>
  <si>
    <t>XS2256949749</t>
  </si>
  <si>
    <t>ABESM 3.248 PERP</t>
  </si>
  <si>
    <t>ABESM</t>
  </si>
  <si>
    <t>SEMINARA</t>
  </si>
  <si>
    <t>XS2388141892_TRS1</t>
  </si>
  <si>
    <t>XS2388141892</t>
  </si>
  <si>
    <t>ADENVX 1 03/21/2082</t>
  </si>
  <si>
    <t>ADENVX</t>
  </si>
  <si>
    <t>XS2308313860_TRS1</t>
  </si>
  <si>
    <t>XS2308313860</t>
  </si>
  <si>
    <t>ANVAU 1 5/8 03/11/2081</t>
  </si>
  <si>
    <t>ANVAU</t>
  </si>
  <si>
    <t>XS2077670003</t>
  </si>
  <si>
    <t>BAYNGR 2 3/8 11/12/2079</t>
  </si>
  <si>
    <t>BAYNGR</t>
  </si>
  <si>
    <t>XS1309436910</t>
  </si>
  <si>
    <t>BHP 5 5/8 10/22/2079</t>
  </si>
  <si>
    <t>BHP</t>
  </si>
  <si>
    <t>XS2193661324_TRS1</t>
  </si>
  <si>
    <t>XS2193661324</t>
  </si>
  <si>
    <t>BPLN 3 1/4 PERP</t>
  </si>
  <si>
    <t>BPLN</t>
  </si>
  <si>
    <t>XS2193661324_TRSB</t>
  </si>
  <si>
    <t>XS2193661324_TRS2</t>
  </si>
  <si>
    <t>XS2193662728_TRS1</t>
  </si>
  <si>
    <t>XS2193662728</t>
  </si>
  <si>
    <t>BPLN 3 5/8 PERP</t>
  </si>
  <si>
    <t>XS2119468572_TRS1</t>
  </si>
  <si>
    <t>XS2119468572</t>
  </si>
  <si>
    <t>BRITEL 1.874 08/18/2080</t>
  </si>
  <si>
    <t>BRITEL</t>
  </si>
  <si>
    <t>XS1216019585_TRS1</t>
  </si>
  <si>
    <t>XS1216019585</t>
  </si>
  <si>
    <t>CNALN 5 1/4 04/10/2075</t>
  </si>
  <si>
    <t>CNALN</t>
  </si>
  <si>
    <t>XS2010039035</t>
  </si>
  <si>
    <t>DBHNGR 0.95 PERP</t>
  </si>
  <si>
    <t>FR0013534351</t>
  </si>
  <si>
    <t>EDF 2 7/8 PERP</t>
  </si>
  <si>
    <t>EDF</t>
  </si>
  <si>
    <t>FR0013464922</t>
  </si>
  <si>
    <t>EDF 3 PERP</t>
  </si>
  <si>
    <t>FR0013367612</t>
  </si>
  <si>
    <t>EDF 4 PERP</t>
  </si>
  <si>
    <t>FR0011401751_TRS1</t>
  </si>
  <si>
    <t>FR0011401751</t>
  </si>
  <si>
    <t>EDF 5 3/8 PERP</t>
  </si>
  <si>
    <t>FR0011401728</t>
  </si>
  <si>
    <t>EDF 6 PERP</t>
  </si>
  <si>
    <t>PTEDPYOM0020</t>
  </si>
  <si>
    <t>EDPPL 1 7/8 03/14/2082</t>
  </si>
  <si>
    <t>EDPPL</t>
  </si>
  <si>
    <t>PTEDPROM0029_TRS1</t>
  </si>
  <si>
    <t>PTEDPROM0029</t>
  </si>
  <si>
    <t>EDPPL 1 7/8 08/02/2081</t>
  </si>
  <si>
    <t>PTEDPROM0029_TRSB</t>
  </si>
  <si>
    <t>PTEDPLOM0017_TRS1</t>
  </si>
  <si>
    <t>PTEDPLOM0017</t>
  </si>
  <si>
    <t>EDPPL 1.7 07/20/2080</t>
  </si>
  <si>
    <t>PTEDP4OM0025_TRSB</t>
  </si>
  <si>
    <t>PTEDP4OM0025</t>
  </si>
  <si>
    <t>EDPPL 5.943 04/23/2083</t>
  </si>
  <si>
    <t>XS2035564975_TRS1</t>
  </si>
  <si>
    <t>XS2035564975</t>
  </si>
  <si>
    <t>ENBW 1 1/8 11/05/2079</t>
  </si>
  <si>
    <t>XS2381272207_TRSB</t>
  </si>
  <si>
    <t>XS2381272207</t>
  </si>
  <si>
    <t>ENBW 1 3/8 08/31/2081</t>
  </si>
  <si>
    <t>XS2196328608</t>
  </si>
  <si>
    <t>ENBW 1 7/8 06/29/2080</t>
  </si>
  <si>
    <t>XS2381277008</t>
  </si>
  <si>
    <t>ENBW 2 1/8 08/31/2081</t>
  </si>
  <si>
    <t>XS2000719992_TRSB</t>
  </si>
  <si>
    <t>XS2000719992</t>
  </si>
  <si>
    <t>ENELIM 3 1/2 PERP</t>
  </si>
  <si>
    <t>ENELIM</t>
  </si>
  <si>
    <t>XS1713463559_TRSB</t>
  </si>
  <si>
    <t>XS1713463559</t>
  </si>
  <si>
    <t>ENELIM 3 3/8 PERP</t>
  </si>
  <si>
    <t>XS2576550086_TRSB</t>
  </si>
  <si>
    <t>XS2576550086</t>
  </si>
  <si>
    <t>ENELIM 6 3/8 PERP</t>
  </si>
  <si>
    <t>XS2576550086_TRS1</t>
  </si>
  <si>
    <t>XS2242931603_TRSB</t>
  </si>
  <si>
    <t>XS2242931603</t>
  </si>
  <si>
    <t>ENIIM 3 3/8 PERP</t>
  </si>
  <si>
    <t>ENIIM</t>
  </si>
  <si>
    <t>XS2228900556</t>
  </si>
  <si>
    <t>FCDF 2.85 PERP</t>
  </si>
  <si>
    <t>FCDF</t>
  </si>
  <si>
    <t>XS2295335413_TRS1</t>
  </si>
  <si>
    <t>XS2295335413</t>
  </si>
  <si>
    <t>IBESM 1.45 PERP</t>
  </si>
  <si>
    <t>XS2405855375_TRS1</t>
  </si>
  <si>
    <t>XS2405855375</t>
  </si>
  <si>
    <t>IBESM 1.575 PERP</t>
  </si>
  <si>
    <t>XS2295333988_TRS1</t>
  </si>
  <si>
    <t>XS2295333988</t>
  </si>
  <si>
    <t>IBESM 1.825 PERP</t>
  </si>
  <si>
    <t>XS2580221658_TRS1</t>
  </si>
  <si>
    <t>XS2580221658</t>
  </si>
  <si>
    <t>IBESM 4 7/8 PERP</t>
  </si>
  <si>
    <t>XS2069101868</t>
  </si>
  <si>
    <t>KPN 2 PERP</t>
  </si>
  <si>
    <t>XS2486270858_TRSB</t>
  </si>
  <si>
    <t>XS2486270858</t>
  </si>
  <si>
    <t>KPN 6 PERP</t>
  </si>
  <si>
    <t>XS2406737036</t>
  </si>
  <si>
    <t>NTGYSM 2.374 PERP</t>
  </si>
  <si>
    <t>NTGYSM</t>
  </si>
  <si>
    <t>XS2224439385</t>
  </si>
  <si>
    <t>OMVAV 2 1/2 PERP</t>
  </si>
  <si>
    <t>OMVAV</t>
  </si>
  <si>
    <t>XS2224439971</t>
  </si>
  <si>
    <t>OMVAV 2 7/8 PERP</t>
  </si>
  <si>
    <t>FR0014003B55_TRS2</t>
  </si>
  <si>
    <t>FR0014003B55</t>
  </si>
  <si>
    <t>ORAFP 1 3/8 PERP</t>
  </si>
  <si>
    <t>XS1115498260_TRS1</t>
  </si>
  <si>
    <t>XS1115498260</t>
  </si>
  <si>
    <t>ORAFP 5 PERP</t>
  </si>
  <si>
    <t>XS2293075680_TRSB</t>
  </si>
  <si>
    <t>XS2293075680</t>
  </si>
  <si>
    <t>ORSTED 1 1/2 02/18/3021</t>
  </si>
  <si>
    <t>ORSTED</t>
  </si>
  <si>
    <t>XS2010036874</t>
  </si>
  <si>
    <t>ORSTED 1 3/4 12/09/3019</t>
  </si>
  <si>
    <t>XS2563353361</t>
  </si>
  <si>
    <t>ORSTED 5 1/4 12/08/3022</t>
  </si>
  <si>
    <t>XS2563353361_TRSB</t>
  </si>
  <si>
    <t>XS2320533131_TRS1</t>
  </si>
  <si>
    <t>XS2320533131</t>
  </si>
  <si>
    <t>REPSM 2 1/2 PERP</t>
  </si>
  <si>
    <t>REPSM</t>
  </si>
  <si>
    <t>XS2320533131_TRSB</t>
  </si>
  <si>
    <t>XS1207058733_TRS1</t>
  </si>
  <si>
    <t>XS1207058733</t>
  </si>
  <si>
    <t>REPSM 4 1/2 03/25/2075</t>
  </si>
  <si>
    <t>XS2387675395</t>
  </si>
  <si>
    <t>SO 1 7/8 09/15/2081</t>
  </si>
  <si>
    <t>SO</t>
  </si>
  <si>
    <t>XS2387675395_TRSB</t>
  </si>
  <si>
    <t>XS2314246526_TRS1</t>
  </si>
  <si>
    <t>XS2314246526</t>
  </si>
  <si>
    <t>STEDIN 1 1/2 PERP</t>
  </si>
  <si>
    <t>STEDIN</t>
  </si>
  <si>
    <t>XS2314246526_TRS2</t>
  </si>
  <si>
    <t>XS2114413565</t>
  </si>
  <si>
    <t>T 2 7/8 PERP</t>
  </si>
  <si>
    <t>XS2056371334_TRS1</t>
  </si>
  <si>
    <t>XS2056371334</t>
  </si>
  <si>
    <t>TELEFO 2 7/8 PERP</t>
  </si>
  <si>
    <t>TELEFO</t>
  </si>
  <si>
    <t>XS2056371334_TRSB</t>
  </si>
  <si>
    <t>XS1795406658</t>
  </si>
  <si>
    <t>TELEFO 3 7/8 PERP</t>
  </si>
  <si>
    <t>XS1933828433_TRS1</t>
  </si>
  <si>
    <t>XS1933828433</t>
  </si>
  <si>
    <t>TELEFO 4 3/8 PERP</t>
  </si>
  <si>
    <t>XS2582389156</t>
  </si>
  <si>
    <t>TELEFO 6.135 PERP</t>
  </si>
  <si>
    <t>XS2462605671_TRS1</t>
  </si>
  <si>
    <t>XS2462605671</t>
  </si>
  <si>
    <t>TELEFO 7 1/8 PERP</t>
  </si>
  <si>
    <t>XS2526881532_TRS1</t>
  </si>
  <si>
    <t>XS2526881532</t>
  </si>
  <si>
    <t>TELIAS 4 5/8 12/21/2082</t>
  </si>
  <si>
    <t>XS2437854487</t>
  </si>
  <si>
    <t>TRNIM 2 3/8 PERP</t>
  </si>
  <si>
    <t>TRNIM</t>
  </si>
  <si>
    <t>XS2437854487_TRS1</t>
  </si>
  <si>
    <t>XS1974787480_TRS1</t>
  </si>
  <si>
    <t>XS1974787480</t>
  </si>
  <si>
    <t>TTEFP 1 3/4 PERP</t>
  </si>
  <si>
    <t>XS2290960520_TRSB</t>
  </si>
  <si>
    <t>XS2290960520</t>
  </si>
  <si>
    <t>TTEFP 1 5/8 PERP</t>
  </si>
  <si>
    <t>XS2290960876</t>
  </si>
  <si>
    <t>TTEFP 2 1/8 PERP</t>
  </si>
  <si>
    <t>XS2290960876_TRSB</t>
  </si>
  <si>
    <t>XS1195202822_TRSB</t>
  </si>
  <si>
    <t>XS1195202822</t>
  </si>
  <si>
    <t>TTEFP 2 5/8 PERP</t>
  </si>
  <si>
    <t>XS2432130610_TRSB</t>
  </si>
  <si>
    <t>XS2432130610</t>
  </si>
  <si>
    <t>TTEFP 2 PERP</t>
  </si>
  <si>
    <t>XS2355631693</t>
  </si>
  <si>
    <t>VATFAL 2 1/2 06/29/2083</t>
  </si>
  <si>
    <t>VATFAL</t>
  </si>
  <si>
    <t>XS1205618470_TRSB</t>
  </si>
  <si>
    <t>XS1205618470</t>
  </si>
  <si>
    <t>VATFAL 3 03/19/2077</t>
  </si>
  <si>
    <t>FR0013445335</t>
  </si>
  <si>
    <t>VIEFP 1 5/8 PERP</t>
  </si>
  <si>
    <t>FR0013445335_TRSB</t>
  </si>
  <si>
    <t>FR00140007L3</t>
  </si>
  <si>
    <t>VIEFP 2 1/2 PERP</t>
  </si>
  <si>
    <t>FR0014006IX6_TRSB</t>
  </si>
  <si>
    <t>FR0014006IX6</t>
  </si>
  <si>
    <t>VIEFP 2 PERP</t>
  </si>
  <si>
    <t>XS2225204010</t>
  </si>
  <si>
    <t>VOD 3 08/27/2080</t>
  </si>
  <si>
    <t>XS1888179550_TRSB</t>
  </si>
  <si>
    <t>XS1888179550</t>
  </si>
  <si>
    <t>VOD 4.2 10/03/2078</t>
  </si>
  <si>
    <t>US92857WBX74_TRS1</t>
  </si>
  <si>
    <t>US92857WBX74</t>
  </si>
  <si>
    <t>VOD 5 1/8 06/04/2081</t>
  </si>
  <si>
    <t>USD</t>
  </si>
  <si>
    <t>XS2187689034</t>
  </si>
  <si>
    <t>VW 3 1/2 PERP</t>
  </si>
  <si>
    <t>VW</t>
  </si>
  <si>
    <t>XS2187689380</t>
  </si>
  <si>
    <t>VW 3 7/8 PERP</t>
  </si>
  <si>
    <t>XS1629774230_TRSB</t>
  </si>
  <si>
    <t>XS1629774230</t>
  </si>
  <si>
    <t>XS2342732562</t>
  </si>
  <si>
    <t>VW 3.748 PERP</t>
  </si>
  <si>
    <t>XS2342732646</t>
  </si>
  <si>
    <t>VW 4 3/8 PERP</t>
  </si>
  <si>
    <t>XS2286041947</t>
  </si>
  <si>
    <t>WNTRDE 3 PERP</t>
  </si>
  <si>
    <t>WNTRDE</t>
  </si>
  <si>
    <t>LU2020610874</t>
  </si>
  <si>
    <t>WOCHBIE LX</t>
  </si>
  <si>
    <t>Exchange Traded Fund</t>
  </si>
  <si>
    <t>LX</t>
  </si>
  <si>
    <t>BE0002597756</t>
  </si>
  <si>
    <t>ELIASO 2 3/4 PERP</t>
  </si>
  <si>
    <t>ELIASO</t>
  </si>
  <si>
    <t>MACRO</t>
  </si>
  <si>
    <t>XS1721244371_TRSB</t>
  </si>
  <si>
    <t>XS1721244371</t>
  </si>
  <si>
    <t>IBESM 1 7/8 PERP</t>
  </si>
  <si>
    <t>BE6309987400_TRSB</t>
  </si>
  <si>
    <t>BE6309987400</t>
  </si>
  <si>
    <t>SOLBBB 4 1/4 PERP</t>
  </si>
  <si>
    <t>SOLBBB</t>
  </si>
  <si>
    <t>XS0992293901</t>
  </si>
  <si>
    <t>SOLBBB 5.425 PERP</t>
  </si>
  <si>
    <t>XS1795406575</t>
  </si>
  <si>
    <t>TELEFO 3 PERP</t>
  </si>
  <si>
    <t>XS1591694481</t>
  </si>
  <si>
    <t>TENN 2.995 PERP</t>
  </si>
  <si>
    <t>XS1888179477</t>
  </si>
  <si>
    <t>VOD 3.1 01/03/2079</t>
  </si>
  <si>
    <t>ITXEB539</t>
  </si>
  <si>
    <t>ITXEB539_GS_2028-06-20</t>
  </si>
  <si>
    <t>Index/ETF</t>
  </si>
  <si>
    <t>IE00B3F81R35</t>
  </si>
  <si>
    <t>IEAC LN</t>
  </si>
  <si>
    <t>LN</t>
  </si>
  <si>
    <t>IE00B66F4759</t>
  </si>
  <si>
    <t>IHYG LN</t>
  </si>
  <si>
    <t>ECM3</t>
  </si>
  <si>
    <t>ECM3 Curncy</t>
  </si>
  <si>
    <t>GIORGETTI</t>
  </si>
  <si>
    <t>RPM3</t>
  </si>
  <si>
    <t>RPM3 Curncy</t>
  </si>
  <si>
    <t>EURCHF061623</t>
  </si>
  <si>
    <t>CHF</t>
  </si>
  <si>
    <t>FX Forward</t>
  </si>
  <si>
    <t>Bloomberg BGN</t>
  </si>
  <si>
    <t>EURGBP061623</t>
  </si>
  <si>
    <t>EURUSD061623</t>
  </si>
  <si>
    <t>CLFXHEDGE Z USD</t>
  </si>
  <si>
    <t>CLFXHEDGE Z CHF</t>
  </si>
  <si>
    <t>CLFXHEDGE S CHF</t>
  </si>
  <si>
    <t>CLFXHEDGE A USD</t>
  </si>
  <si>
    <t>CLFXHEDGE A CHF</t>
  </si>
  <si>
    <t>US06738EBN40</t>
  </si>
  <si>
    <t>BACR 6 1/8 PERP</t>
  </si>
  <si>
    <t>CAZZANIGA</t>
  </si>
  <si>
    <t>US06738EBN40_TRS1</t>
  </si>
  <si>
    <t>Redhedge RV Corporate Bonds Fund</t>
  </si>
  <si>
    <t>BE6285457519</t>
  </si>
  <si>
    <t>ABIBB 2 3/4 03/17/36</t>
  </si>
  <si>
    <t>XS2385398206</t>
  </si>
  <si>
    <t>CMCSA 0 1/4 09/14/29</t>
  </si>
  <si>
    <t>XS2583742668</t>
  </si>
  <si>
    <t>IBM 4 02/06/43</t>
  </si>
  <si>
    <t>XS2177013765</t>
  </si>
  <si>
    <t>RKTLN 0 3/4 05/19/30</t>
  </si>
  <si>
    <t>RKTLN</t>
  </si>
  <si>
    <t>DE000A2TSTF5</t>
  </si>
  <si>
    <t>SAPGR 1 1/4 03/10/28</t>
  </si>
  <si>
    <t>SAPGR</t>
  </si>
  <si>
    <t>XS2385389551</t>
  </si>
  <si>
    <t>SAUR 0 1/8 09/16/25</t>
  </si>
  <si>
    <t>SAUR</t>
  </si>
  <si>
    <t>XS2056396919</t>
  </si>
  <si>
    <t>TELNO 0 1/4 09/25/27</t>
  </si>
  <si>
    <t>TELNO</t>
  </si>
  <si>
    <t>XS2586780012</t>
  </si>
  <si>
    <t>TEMASE 3 1/2 02/15/33</t>
  </si>
  <si>
    <t>TEMASE</t>
  </si>
  <si>
    <t>FR0013476595</t>
  </si>
  <si>
    <t>VIEFP 0.664 01/15/31</t>
  </si>
  <si>
    <t>FR0013210416</t>
  </si>
  <si>
    <t>VIEFP 0.927 01/04/29</t>
  </si>
  <si>
    <t>DE0001102481</t>
  </si>
  <si>
    <t>DBR 0 08/15/50</t>
  </si>
  <si>
    <t>DBR</t>
  </si>
  <si>
    <t>DE0001135275</t>
  </si>
  <si>
    <t>DBR 4 01/04/37</t>
  </si>
  <si>
    <t>DE0001135325</t>
  </si>
  <si>
    <t>DBR 4 1/4 07/04/39</t>
  </si>
  <si>
    <t>DE0001135366</t>
  </si>
  <si>
    <t>DBR 4 3/4 07/04/40</t>
  </si>
  <si>
    <t>XS2148370211</t>
  </si>
  <si>
    <t>BAC 3.648 03/31/29</t>
  </si>
  <si>
    <t>XS2389353264</t>
  </si>
  <si>
    <t>GS 0 3/4 03/23/32</t>
  </si>
  <si>
    <t>XS0769361709</t>
  </si>
  <si>
    <t>LONQUA 4 5/8 12/05/33</t>
  </si>
  <si>
    <t>LONQUA</t>
  </si>
  <si>
    <t>XS0481057189</t>
  </si>
  <si>
    <t>LONQUA 5 1/2 01/27/40</t>
  </si>
  <si>
    <t>XS2154346642</t>
  </si>
  <si>
    <t>SANCTU 2 3/8 04/14/50</t>
  </si>
  <si>
    <t>SANCTU</t>
  </si>
  <si>
    <t>XS0776269648</t>
  </si>
  <si>
    <t>SANCTU 5 04/26/47</t>
  </si>
  <si>
    <t>XS1366919535</t>
  </si>
  <si>
    <t>UNILEE 3 1/8 12/19/50</t>
  </si>
  <si>
    <t>UNILEE</t>
  </si>
  <si>
    <t>GB00BLPK7227</t>
  </si>
  <si>
    <t>UKT 0 1/2 01/31/29</t>
  </si>
  <si>
    <t>GB00BMGR2916</t>
  </si>
  <si>
    <t>UKT 0 5/8 07/31/35</t>
  </si>
  <si>
    <t>GB00BMBL1F74</t>
  </si>
  <si>
    <t>UKT 0 5/8 10/22/50</t>
  </si>
  <si>
    <t>GB00BM8Z2S21</t>
  </si>
  <si>
    <t>UKT 0 7/8 07/31/33</t>
  </si>
  <si>
    <t>GB00BDCHBW80</t>
  </si>
  <si>
    <t>UKT 1 1/2 07/22/47</t>
  </si>
  <si>
    <t>GB00BD0XH204</t>
  </si>
  <si>
    <t>UKT 1 3/4 07/22/57</t>
  </si>
  <si>
    <t>GB00B6460505</t>
  </si>
  <si>
    <t>UKT 4 1/4 12/07/40</t>
  </si>
  <si>
    <t>XS1508392625</t>
  </si>
  <si>
    <t>ARNDTN 7.078 PERP</t>
  </si>
  <si>
    <t>XS2347397437</t>
  </si>
  <si>
    <t>CITCON 3 5/8 PERP</t>
  </si>
  <si>
    <t>CITCON</t>
  </si>
  <si>
    <t>XS1892340826</t>
  </si>
  <si>
    <t>CKHH 3 7/8 PERP</t>
  </si>
  <si>
    <t>CKHH</t>
  </si>
  <si>
    <t>XS1071551391</t>
  </si>
  <si>
    <t>DB 7 1/8 PERP</t>
  </si>
  <si>
    <t>DB</t>
  </si>
  <si>
    <t>XS2010028186</t>
  </si>
  <si>
    <t>SBBBSS 2 7/8 PERP</t>
  </si>
  <si>
    <t>SBBBSS</t>
  </si>
  <si>
    <t>FR0013457157</t>
  </si>
  <si>
    <t>ACFP 2 5/8 PERP</t>
  </si>
  <si>
    <t>ACFP</t>
  </si>
  <si>
    <t>FR0013478252</t>
  </si>
  <si>
    <t>AKEFP 1 1/2 PERP</t>
  </si>
  <si>
    <t>AKEFP</t>
  </si>
  <si>
    <t>FR0013425170</t>
  </si>
  <si>
    <t>AKEFP 2 3/4 PERP</t>
  </si>
  <si>
    <t>XS1757377400</t>
  </si>
  <si>
    <t>ALLRNV 1 5/8 PERP</t>
  </si>
  <si>
    <t>ALLRNV</t>
  </si>
  <si>
    <t>XS2391779134</t>
  </si>
  <si>
    <t>BATSLN 3 PERP</t>
  </si>
  <si>
    <t>BATSLN</t>
  </si>
  <si>
    <t>XS2077670342</t>
  </si>
  <si>
    <t>BAYNGR 3 1/8 11/12/2079</t>
  </si>
  <si>
    <t>XS2451802768</t>
  </si>
  <si>
    <t>BAYNGR 4 1/2 03/25/2082</t>
  </si>
  <si>
    <t>XS2451803063</t>
  </si>
  <si>
    <t>BAYNGR 5 3/8 03/25/2082</t>
  </si>
  <si>
    <t>XS1222594472</t>
  </si>
  <si>
    <t>BERTEL 3 1/2 04/23/2075</t>
  </si>
  <si>
    <t>BERTEL</t>
  </si>
  <si>
    <t>XS2193663619</t>
  </si>
  <si>
    <t>BPLN 4 1/4 PERP</t>
  </si>
  <si>
    <t>US05565QDU94</t>
  </si>
  <si>
    <t>BPLN 4 3/8 PERP</t>
  </si>
  <si>
    <t>US05565QDV77</t>
  </si>
  <si>
    <t>BPLN 4 7/8 PERP</t>
  </si>
  <si>
    <t>USG15820EA02</t>
  </si>
  <si>
    <t>BRITEL 4 1/4 11/23/2081</t>
  </si>
  <si>
    <t>DE000A3MQQV5</t>
  </si>
  <si>
    <t>DBOERS 2 06/23/48</t>
  </si>
  <si>
    <t>DBOERS</t>
  </si>
  <si>
    <t>BE6328904428</t>
  </si>
  <si>
    <t>ECLEAR 1 3/8 06/16/51</t>
  </si>
  <si>
    <t>ECLEAR</t>
  </si>
  <si>
    <t>BE6334364708</t>
  </si>
  <si>
    <t>ECLEAR 2 5/8 04/11/48</t>
  </si>
  <si>
    <t>FR0014003S56</t>
  </si>
  <si>
    <t>EDF 2 5/8 PERP</t>
  </si>
  <si>
    <t>USF2893TAM83</t>
  </si>
  <si>
    <t>EDF 5 5/8 PERP</t>
  </si>
  <si>
    <t>FR0011700293</t>
  </si>
  <si>
    <t>EDF 5 7/8 PERP</t>
  </si>
  <si>
    <t>FR001400EFQ6</t>
  </si>
  <si>
    <t>EDF 7 1/2 PERP</t>
  </si>
  <si>
    <t>XS2035564629</t>
  </si>
  <si>
    <t>ENBW 1 5/8 08/05/2079</t>
  </si>
  <si>
    <t>XS2312744217</t>
  </si>
  <si>
    <t>ENELIM 1 3/8 PERP</t>
  </si>
  <si>
    <t>XS2576550243</t>
  </si>
  <si>
    <t>ENELIM 6 5/8 PERP</t>
  </si>
  <si>
    <t>XS2334857138</t>
  </si>
  <si>
    <t>ENIIM 2 3/4 PERP</t>
  </si>
  <si>
    <t>XS2242929532</t>
  </si>
  <si>
    <t>ENIIM 2 5/8 PERP</t>
  </si>
  <si>
    <t>XS1716945586</t>
  </si>
  <si>
    <t>ERFFP 3 1/4 PERP</t>
  </si>
  <si>
    <t>ERFFP</t>
  </si>
  <si>
    <t>XS2244941063</t>
  </si>
  <si>
    <t>IBESM 1.874 PERP</t>
  </si>
  <si>
    <t>XS1797138960</t>
  </si>
  <si>
    <t>IBESM 2 5/8 PERP</t>
  </si>
  <si>
    <t>XS1890845875</t>
  </si>
  <si>
    <t>IBESM 3 1/4 PERP</t>
  </si>
  <si>
    <t>XS2056730679</t>
  </si>
  <si>
    <t>IFXGR 3 5/8 PERP</t>
  </si>
  <si>
    <t>IFXGR</t>
  </si>
  <si>
    <t>XS2010045511</t>
  </si>
  <si>
    <t>NGGLN 2 1/8 09/05/2082</t>
  </si>
  <si>
    <t>NGGLN</t>
  </si>
  <si>
    <t>XS1294343337</t>
  </si>
  <si>
    <t>OMVAV 6 1/4 PERP</t>
  </si>
  <si>
    <t>XS1720192696</t>
  </si>
  <si>
    <t>ORSTED 2 1/4 11/24/3017</t>
  </si>
  <si>
    <t>XS2186001314</t>
  </si>
  <si>
    <t>REPSM 4.247 PERP</t>
  </si>
  <si>
    <t>XS1219499032</t>
  </si>
  <si>
    <t>RWE 3 1/2 04/21/2075</t>
  </si>
  <si>
    <t>RWE</t>
  </si>
  <si>
    <t>XS2010028343</t>
  </si>
  <si>
    <t>SESGFP 2 7/8 PERP</t>
  </si>
  <si>
    <t>SESGFP</t>
  </si>
  <si>
    <t>BE6324000858</t>
  </si>
  <si>
    <t>SOLBBB 2 1/2 PERP</t>
  </si>
  <si>
    <t>XS2195190520</t>
  </si>
  <si>
    <t>SSELN 3 1/8 PERP</t>
  </si>
  <si>
    <t>SSELN</t>
  </si>
  <si>
    <t>XS2195190876</t>
  </si>
  <si>
    <t>SSELN 3.74 PERP</t>
  </si>
  <si>
    <t>XS2439704318</t>
  </si>
  <si>
    <t>SSELN 4 PERP</t>
  </si>
  <si>
    <t>XS2293060658</t>
  </si>
  <si>
    <t>TELEFO 2.376 PERP</t>
  </si>
  <si>
    <t>XS2109819859</t>
  </si>
  <si>
    <t>TELEFO 2.502 PERP</t>
  </si>
  <si>
    <t>XS2207430120</t>
  </si>
  <si>
    <t>TENN 2.374 PERP</t>
  </si>
  <si>
    <t>XS2224632971</t>
  </si>
  <si>
    <t>XS1501166869</t>
  </si>
  <si>
    <t>TTEFP 3.369 PERP</t>
  </si>
  <si>
    <t>FR00140007K5</t>
  </si>
  <si>
    <t>VIEFP 2 1/4 PERP</t>
  </si>
  <si>
    <t>XS2225157424</t>
  </si>
  <si>
    <t>VOD 2 5/8 08/27/2080</t>
  </si>
  <si>
    <t>US92857WBW91</t>
  </si>
  <si>
    <t>VOD 4 1/8 06/04/2081</t>
  </si>
  <si>
    <t>XS1888180996</t>
  </si>
  <si>
    <t>VOD 4 7/8 10/03/2078</t>
  </si>
  <si>
    <t>XS1799938995</t>
  </si>
  <si>
    <t>VW 3 3/8 PERP</t>
  </si>
  <si>
    <t>XS1799939027</t>
  </si>
  <si>
    <t>VW 4 5/8 PERP</t>
  </si>
  <si>
    <t>FR0013292828</t>
  </si>
  <si>
    <t>BNFP 1 3/4 PERP</t>
  </si>
  <si>
    <t>BNFP</t>
  </si>
  <si>
    <t>XS1713462403</t>
  </si>
  <si>
    <t>FR0013252061</t>
  </si>
  <si>
    <t>VIEFP 2 7/8 PERP</t>
  </si>
  <si>
    <t>US912797FP74</t>
  </si>
  <si>
    <t>B 06/20/23</t>
  </si>
  <si>
    <t>B</t>
  </si>
  <si>
    <t>DE000BU25000</t>
  </si>
  <si>
    <t>OBL 2.2 04/13/28</t>
  </si>
  <si>
    <t>OBL</t>
  </si>
  <si>
    <t>ITXEB539_BNP_2028-06-20</t>
  </si>
  <si>
    <t>BE0002597756EURJP</t>
  </si>
  <si>
    <t>Repo</t>
  </si>
  <si>
    <t>BE6285457519EURJP</t>
  </si>
  <si>
    <t>BE6309987400EURBARC</t>
  </si>
  <si>
    <t>BE6309987400EURJP</t>
  </si>
  <si>
    <t>BE6320936287EURJP</t>
  </si>
  <si>
    <t>BE6324000858EURJP</t>
  </si>
  <si>
    <t>CH0595205532EURJP</t>
  </si>
  <si>
    <t>CH1142231690EURJP</t>
  </si>
  <si>
    <t>DE0001102481EURBNP</t>
  </si>
  <si>
    <t>DE0001135275EURBARC</t>
  </si>
  <si>
    <t>DE0001135325EURBARC</t>
  </si>
  <si>
    <t>DE0001135366EURBARC</t>
  </si>
  <si>
    <t>DE000A2TSTF5EURJP</t>
  </si>
  <si>
    <t>DE000A3MQQV5EURBARC</t>
  </si>
  <si>
    <t>DE000BU25000EURBARC</t>
  </si>
  <si>
    <t>DE000BU25000EURBNP</t>
  </si>
  <si>
    <t>FR0010033381EURJP</t>
  </si>
  <si>
    <t>FR0011401728GBPJP</t>
  </si>
  <si>
    <t>FR0011401751EURJP</t>
  </si>
  <si>
    <t>FR0011700293GBPJP</t>
  </si>
  <si>
    <t>FR0013210416EURBNP</t>
  </si>
  <si>
    <t>FR0013210416EURJP</t>
  </si>
  <si>
    <t>FR0013252061EURBARC</t>
  </si>
  <si>
    <t>FR0013252061EURJP</t>
  </si>
  <si>
    <t>FR0013292828EURJP</t>
  </si>
  <si>
    <t>FR0013367612EURJP</t>
  </si>
  <si>
    <t>FR0013425170EURJP</t>
  </si>
  <si>
    <t>FR0013444684EURBARC</t>
  </si>
  <si>
    <t>FR0013444684EURJP</t>
  </si>
  <si>
    <t>FR0013444692EURJP</t>
  </si>
  <si>
    <t>FR0013445152EURBARC</t>
  </si>
  <si>
    <t>FR0013445335EURJP</t>
  </si>
  <si>
    <t>FR0013452620EURBARC</t>
  </si>
  <si>
    <t>FR0013452620EURJP</t>
  </si>
  <si>
    <t>FR0013457157EURBARC</t>
  </si>
  <si>
    <t>FR0013464922EURJP</t>
  </si>
  <si>
    <t>FR0013476595EURJP</t>
  </si>
  <si>
    <t>FR0013478252EURBARC</t>
  </si>
  <si>
    <t>FR0013533999EURBNP</t>
  </si>
  <si>
    <t>FR0013534351EURJP</t>
  </si>
  <si>
    <t>FR00140007K5EURJP</t>
  </si>
  <si>
    <t>FR00140007L3EURJP</t>
  </si>
  <si>
    <t>FR0014003B55EURBNP</t>
  </si>
  <si>
    <t>FR0014003S56EURJP</t>
  </si>
  <si>
    <t>FR0014006IX6EURBNP</t>
  </si>
  <si>
    <t>FR0014009UQ9EURJP</t>
  </si>
  <si>
    <t>FR001400E7I7EURBARC</t>
  </si>
  <si>
    <t>FR001400E7I7EURJP</t>
  </si>
  <si>
    <t>FR001400EFQ6EURBARC</t>
  </si>
  <si>
    <t>FR001400EFQ6EURJP</t>
  </si>
  <si>
    <t>FR001400F1I9EURJP</t>
  </si>
  <si>
    <t>FR001400F2H9EURBNP</t>
  </si>
  <si>
    <t>GB00B1VWPJ53GBPBARC</t>
  </si>
  <si>
    <t>GB00B6RNH572GBPBNP</t>
  </si>
  <si>
    <t>GB00BD0XH204GBPBNP</t>
  </si>
  <si>
    <t>GB00BFWFPP71GBPBARC</t>
  </si>
  <si>
    <t>GB00BLPK7227GBPBNP</t>
  </si>
  <si>
    <t>GB00BMBL1F74GBPBNP</t>
  </si>
  <si>
    <t>GB00BMGR2916GBPBARC</t>
  </si>
  <si>
    <t>PTEDPLOM0017EURJP</t>
  </si>
  <si>
    <t>PTEDPROM0029EURJP</t>
  </si>
  <si>
    <t>US05565QDU94USDJP</t>
  </si>
  <si>
    <t>US05565QDV77USDJP</t>
  </si>
  <si>
    <t>US404280AT69USDJP</t>
  </si>
  <si>
    <t>US92857WBW91USDJP</t>
  </si>
  <si>
    <t>US92857WBX74USDBNP</t>
  </si>
  <si>
    <t>USF1067PAC08USDJP</t>
  </si>
  <si>
    <t>USF1R15XK367USDJP</t>
  </si>
  <si>
    <t>USF1R15XL357USDBNP</t>
  </si>
  <si>
    <t>USF1R15XL357USDJP</t>
  </si>
  <si>
    <t>USF2893TAM83USDJP</t>
  </si>
  <si>
    <t>USG15820EA02USDBARC</t>
  </si>
  <si>
    <t>XS0451790280GBPJP</t>
  </si>
  <si>
    <t>XS0481057189GBPJP</t>
  </si>
  <si>
    <t>XS0769361709GBPJP</t>
  </si>
  <si>
    <t>XS0776269648GBPJP</t>
  </si>
  <si>
    <t>XS0932036154GBPJP</t>
  </si>
  <si>
    <t>XS0992293901EURJP</t>
  </si>
  <si>
    <t>XS1071551391GBPJP</t>
  </si>
  <si>
    <t>XS1115149681GBPJP</t>
  </si>
  <si>
    <t>XS1115498260EURBARC</t>
  </si>
  <si>
    <t>XS1115498260EURBNP</t>
  </si>
  <si>
    <t>XS1195202822EURJP</t>
  </si>
  <si>
    <t>XS1205618470EURBARC</t>
  </si>
  <si>
    <t>XS1206411230EURBNP</t>
  </si>
  <si>
    <t>XS1207058733EURBARC</t>
  </si>
  <si>
    <t>XS1207058733EURBNP</t>
  </si>
  <si>
    <t>XS1207058733EURJP</t>
  </si>
  <si>
    <t>XS1216019585GBPJP</t>
  </si>
  <si>
    <t>XS1219499032EURJP</t>
  </si>
  <si>
    <t>XS1222594472EURBARC</t>
  </si>
  <si>
    <t>XS1294343337EURJP</t>
  </si>
  <si>
    <t>XS1309436910EURJP</t>
  </si>
  <si>
    <t>XS1366919535GBPJP</t>
  </si>
  <si>
    <t>XS1468494239GBPBNP</t>
  </si>
  <si>
    <t>XS1491364953EURBARC</t>
  </si>
  <si>
    <t>XS1501166869EURJP</t>
  </si>
  <si>
    <t>XS1591694481EURJP</t>
  </si>
  <si>
    <t>XS1617845679EURJP</t>
  </si>
  <si>
    <t>XS1629774230EURJP</t>
  </si>
  <si>
    <t>XS1640903701EURJP</t>
  </si>
  <si>
    <t>XS1658012023GBPJP</t>
  </si>
  <si>
    <t>XS1682538183EURBARC</t>
  </si>
  <si>
    <t>XS1713462403EURJP</t>
  </si>
  <si>
    <t>XS1713463559EURBARC</t>
  </si>
  <si>
    <t>XS1720192696EURBNP</t>
  </si>
  <si>
    <t>XS1720192696EURJP</t>
  </si>
  <si>
    <t>XS1721244371EURBARC</t>
  </si>
  <si>
    <t>XS1721244371EURJP</t>
  </si>
  <si>
    <t>XS1757377400EURJP</t>
  </si>
  <si>
    <t>XS1765875718EURJP</t>
  </si>
  <si>
    <t>XS1799938995EURJP</t>
  </si>
  <si>
    <t>XS1799939027EURJP</t>
  </si>
  <si>
    <t>XS1835955474EURBARC</t>
  </si>
  <si>
    <t>XS1888179477EURBARC</t>
  </si>
  <si>
    <t>XS1888179477EURJP</t>
  </si>
  <si>
    <t>XS1888179550EURBNP</t>
  </si>
  <si>
    <t>XS1888179550EURJP</t>
  </si>
  <si>
    <t>XS1888180996GBPJP</t>
  </si>
  <si>
    <t>XS1890845875EURJP</t>
  </si>
  <si>
    <t>XS1892340826EURBNP</t>
  </si>
  <si>
    <t>XS1901055472EURJP</t>
  </si>
  <si>
    <t>XS1933828433EURJP</t>
  </si>
  <si>
    <t>XS1953240261EURJP</t>
  </si>
  <si>
    <t>XS1960678412EURJP</t>
  </si>
  <si>
    <t>XS1974787480EURJP</t>
  </si>
  <si>
    <t>XS1982704824EURBNP</t>
  </si>
  <si>
    <t>XS2000719992EURBARC</t>
  </si>
  <si>
    <t>XS2000719992EURBNP</t>
  </si>
  <si>
    <t>XS2000719992EURJP</t>
  </si>
  <si>
    <t>XS2010028186EURJP</t>
  </si>
  <si>
    <t>XS2010028343EURJP</t>
  </si>
  <si>
    <t>XS2010039035EURJP</t>
  </si>
  <si>
    <t>XS2017788592GBPBNP</t>
  </si>
  <si>
    <t>XS2035564629EURBNP</t>
  </si>
  <si>
    <t>XS2035564629EURJP</t>
  </si>
  <si>
    <t>XS2035564975EURJP</t>
  </si>
  <si>
    <t>XS2049782639GBPJP</t>
  </si>
  <si>
    <t>XS2050406177EURBARC</t>
  </si>
  <si>
    <t>XS2052321093EURBNP</t>
  </si>
  <si>
    <t>XS2052321093EURJP</t>
  </si>
  <si>
    <t>XS2055106210EURBNP</t>
  </si>
  <si>
    <t>XS2056371334EURBARC</t>
  </si>
  <si>
    <t>XS2056371334EURBNP</t>
  </si>
  <si>
    <t>XS2056371334EURJP</t>
  </si>
  <si>
    <t>XS2056396919EURBNP</t>
  </si>
  <si>
    <t>XS2056396919EURJP</t>
  </si>
  <si>
    <t>XS2056730679EURJP</t>
  </si>
  <si>
    <t>XS2069101868EURBARC</t>
  </si>
  <si>
    <t>XS2069101868EURJP</t>
  </si>
  <si>
    <t>XS2077670003EURBARC</t>
  </si>
  <si>
    <t>XS2077670003EURJP</t>
  </si>
  <si>
    <t>XS2077670342EURBARC</t>
  </si>
  <si>
    <t>XS2077670342EURJP</t>
  </si>
  <si>
    <t>XS2109819859EURJP</t>
  </si>
  <si>
    <t>XS2114413565EURJP</t>
  </si>
  <si>
    <t>XS2114852564EURJP</t>
  </si>
  <si>
    <t>XS2119468572EURBARC</t>
  </si>
  <si>
    <t>XS2119468572EURJP</t>
  </si>
  <si>
    <t>XS2122174415USDBNP</t>
  </si>
  <si>
    <t>XS2122174415USDJP</t>
  </si>
  <si>
    <t>XS2148370211EURBNP</t>
  </si>
  <si>
    <t>XS2148370211EURJP</t>
  </si>
  <si>
    <t>XS2152796426EURBARC</t>
  </si>
  <si>
    <t>XS2152796426EURJP</t>
  </si>
  <si>
    <t>XS2154346642GBPJP</t>
  </si>
  <si>
    <t>XS2167007918EURBARC</t>
  </si>
  <si>
    <t>XS2167007918EURJP</t>
  </si>
  <si>
    <t>XS2170609072GBPBNP</t>
  </si>
  <si>
    <t>XS2176561095EURJP</t>
  </si>
  <si>
    <t>XS2177013765EURJP</t>
  </si>
  <si>
    <t>XS2180009081EURJP</t>
  </si>
  <si>
    <t>XS2193661324EURBARC</t>
  </si>
  <si>
    <t>XS2193661324EURJP</t>
  </si>
  <si>
    <t>XS2193662728EURJP</t>
  </si>
  <si>
    <t>XS2193663619GBPJP</t>
  </si>
  <si>
    <t>XS2196328608EURBARC</t>
  </si>
  <si>
    <t>XS2197349645EURJP</t>
  </si>
  <si>
    <t>XS2198582301EURBNP</t>
  </si>
  <si>
    <t>XS2207430120EURJP</t>
  </si>
  <si>
    <t>XS2208621438GBPBNP</t>
  </si>
  <si>
    <t>XS2208621438GBPJP</t>
  </si>
  <si>
    <t>XS2224439385EURJP</t>
  </si>
  <si>
    <t>XS2224439971EURJP</t>
  </si>
  <si>
    <t>XS2224632971EURJP</t>
  </si>
  <si>
    <t>XS2225157424EURJP</t>
  </si>
  <si>
    <t>XS2242931603EURBARC</t>
  </si>
  <si>
    <t>XS2242931603EURJP</t>
  </si>
  <si>
    <t>XS2256949749EURJP</t>
  </si>
  <si>
    <t>XS2271225281EURBARC</t>
  </si>
  <si>
    <t>XS2286041947EURJP</t>
  </si>
  <si>
    <t>XS2290533020EURJP</t>
  </si>
  <si>
    <t>XS2290960520EURJP</t>
  </si>
  <si>
    <t>XS2290960876EURBARC</t>
  </si>
  <si>
    <t>XS2293060658EURJP</t>
  </si>
  <si>
    <t>XS2293075680EURBARC</t>
  </si>
  <si>
    <t>XS2293075680EURJP</t>
  </si>
  <si>
    <t>XS2295333988EURJP</t>
  </si>
  <si>
    <t>XS2295335413EURBARC</t>
  </si>
  <si>
    <t>XS2295335413EURJP</t>
  </si>
  <si>
    <t>XS2300175655EURJP</t>
  </si>
  <si>
    <t>XS2306988564EURBARC</t>
  </si>
  <si>
    <t>XS2308313860EURBARC</t>
  </si>
  <si>
    <t>XS2308313860EURBNP</t>
  </si>
  <si>
    <t>XS2312744217EURBARC</t>
  </si>
  <si>
    <t>XS2312744217EURJP</t>
  </si>
  <si>
    <t>XS2314246526EURBARC</t>
  </si>
  <si>
    <t>XS2314246526EURJP</t>
  </si>
  <si>
    <t>XS2317332562GBPJP</t>
  </si>
  <si>
    <t>XS2320533131EURBARC</t>
  </si>
  <si>
    <t>XS2320533131EURJP</t>
  </si>
  <si>
    <t>XS2320760114EURBARC</t>
  </si>
  <si>
    <t>XS2320760114EURBNP</t>
  </si>
  <si>
    <t>XS2320760114EURJP</t>
  </si>
  <si>
    <t>XS2321427408EURJP</t>
  </si>
  <si>
    <t>XS2322254249EURJP</t>
  </si>
  <si>
    <t>XS2324724645EURJP</t>
  </si>
  <si>
    <t>XS2334857138EURJP</t>
  </si>
  <si>
    <t>XS2342732562EURJP</t>
  </si>
  <si>
    <t>XS2347397437EURBNP</t>
  </si>
  <si>
    <t>XS2355631693GBPJP</t>
  </si>
  <si>
    <t>XS2356040357EURBARC</t>
  </si>
  <si>
    <t>XS2381272207EURBNP</t>
  </si>
  <si>
    <t>XS2381272207EURJP</t>
  </si>
  <si>
    <t>XS2381277008EURJP</t>
  </si>
  <si>
    <t>XS2385398206EURJP</t>
  </si>
  <si>
    <t>XS2388141892EURBARC</t>
  </si>
  <si>
    <t>XS2388183381EURJP</t>
  </si>
  <si>
    <t>XS2389353264EURBNP</t>
  </si>
  <si>
    <t>XS2389688875EURBARC</t>
  </si>
  <si>
    <t>XS2391779134EURJP</t>
  </si>
  <si>
    <t>XS2391865305EURBARC</t>
  </si>
  <si>
    <t>XS2404028230EURBARC</t>
  </si>
  <si>
    <t>XS2404028230EURJP</t>
  </si>
  <si>
    <t>XS2405855375EURJP</t>
  </si>
  <si>
    <t>XS2411720233EURJP</t>
  </si>
  <si>
    <t>XS2432130610EURJP</t>
  </si>
  <si>
    <t>XS2437854487EURBNP</t>
  </si>
  <si>
    <t>XS2437854487EURJP</t>
  </si>
  <si>
    <t>XS2439704318EURBARC</t>
  </si>
  <si>
    <t>XS2439704318EURJP</t>
  </si>
  <si>
    <t>XS2451802768EURBARC</t>
  </si>
  <si>
    <t>XS2451802768EURBNP</t>
  </si>
  <si>
    <t>XS2451802768EURJP</t>
  </si>
  <si>
    <t>XS2451803063EURJP</t>
  </si>
  <si>
    <t>XS2452433910EURJP</t>
  </si>
  <si>
    <t>XS2461234622EURBARC</t>
  </si>
  <si>
    <t>XS2462323853EURBARC</t>
  </si>
  <si>
    <t>XS2462605671EURBNP</t>
  </si>
  <si>
    <t>XS2462605671EURJP</t>
  </si>
  <si>
    <t>XS2464407860GBPJP</t>
  </si>
  <si>
    <t>XS2478299204EURBARC</t>
  </si>
  <si>
    <t>XS2478299386EURBARC</t>
  </si>
  <si>
    <t>XS2486270858EURBARC</t>
  </si>
  <si>
    <t>XS2486270858EURBNP</t>
  </si>
  <si>
    <t>XS2486270858EURJP</t>
  </si>
  <si>
    <t>XS2496288593EURJP</t>
  </si>
  <si>
    <t>XS2526881532EURJP</t>
  </si>
  <si>
    <t>XS2529511722GBPBNP</t>
  </si>
  <si>
    <t>XS2535309798EURBARC</t>
  </si>
  <si>
    <t>XS2535309798EURJP</t>
  </si>
  <si>
    <t>XS2536362622EURJP</t>
  </si>
  <si>
    <t>XS2550898204EURJP</t>
  </si>
  <si>
    <t>XS2560495462EURJP</t>
  </si>
  <si>
    <t>XS2563353361EURBARC</t>
  </si>
  <si>
    <t>XS2563353361EURJP</t>
  </si>
  <si>
    <t>XS2576550086EURBARC</t>
  </si>
  <si>
    <t>XS2576550086EURJP</t>
  </si>
  <si>
    <t>XS2580221658EURJP</t>
  </si>
  <si>
    <t>XS2583742668EURJP</t>
  </si>
  <si>
    <t>XS2591803841GBPJP</t>
  </si>
  <si>
    <t>XS2598746373EURBNP</t>
  </si>
  <si>
    <t>XS2598746373EURJP</t>
  </si>
  <si>
    <t>XS2615940215EURJP</t>
  </si>
  <si>
    <t>FR0013533999</t>
  </si>
  <si>
    <t>ACAFP 4 PERP</t>
  </si>
  <si>
    <t>FR001400F067</t>
  </si>
  <si>
    <t>ACAFP 7 1/4 PERP</t>
  </si>
  <si>
    <t>XS1658012023</t>
  </si>
  <si>
    <t>BACR 5 7/8 PERP</t>
  </si>
  <si>
    <t>XS2591803841</t>
  </si>
  <si>
    <t>BACR 9 1/4 PERP</t>
  </si>
  <si>
    <t>USF1R15XL274</t>
  </si>
  <si>
    <t>BNP 4 1/2 PERP</t>
  </si>
  <si>
    <t>US05565ALQ49</t>
  </si>
  <si>
    <t>USF1R15XL357</t>
  </si>
  <si>
    <t>BNP 4 5/8 PERP</t>
  </si>
  <si>
    <t>FR001400BBL2</t>
  </si>
  <si>
    <t>BNP 6 7/8 PERP</t>
  </si>
  <si>
    <t>USF1067PAC08</t>
  </si>
  <si>
    <t>BNP 7 3/4 PERP</t>
  </si>
  <si>
    <t>USF1R15XK367</t>
  </si>
  <si>
    <t>BNP 7 3/8 PERP</t>
  </si>
  <si>
    <t>FR001400F2H9</t>
  </si>
  <si>
    <t>XS1640903701</t>
  </si>
  <si>
    <t>HSBC 4 3/4 PERP</t>
  </si>
  <si>
    <t>US404280CQ03</t>
  </si>
  <si>
    <t>HSBC 4.7 PERP</t>
  </si>
  <si>
    <t>US404280AT69</t>
  </si>
  <si>
    <t>HSBC 6 3/8 PERP</t>
  </si>
  <si>
    <t>US456837AY94</t>
  </si>
  <si>
    <t>INTNED 3 7/8 PERP</t>
  </si>
  <si>
    <t>INTNED</t>
  </si>
  <si>
    <t>US456837AZ69</t>
  </si>
  <si>
    <t>INTNED 4 1/4 PERP</t>
  </si>
  <si>
    <t>XS2122174415</t>
  </si>
  <si>
    <t>INTNED 4 7/8 PERP</t>
  </si>
  <si>
    <t>XS2529511722</t>
  </si>
  <si>
    <t>LLOYDS 8 1/2 PERP</t>
  </si>
  <si>
    <t>LLOYDS</t>
  </si>
  <si>
    <t>XS2046625765</t>
  </si>
  <si>
    <t>SWEDA 5 5/8 PERP</t>
  </si>
  <si>
    <t>SWEDA</t>
  </si>
  <si>
    <t>Redhedge Synergy Total Return Fund</t>
  </si>
  <si>
    <t>XS1206541366</t>
  </si>
  <si>
    <t>DE000A3MQQV5EURJP</t>
  </si>
  <si>
    <t>XS1115498260EURJP</t>
  </si>
  <si>
    <t>XS1206541366EURJP</t>
  </si>
  <si>
    <t>XS2356040357EURJP</t>
  </si>
  <si>
    <t>XS2388141892EURJP</t>
  </si>
  <si>
    <t>FINANCIALS SENIOR SUMMARY</t>
  </si>
  <si>
    <t>Notional</t>
  </si>
  <si>
    <t>CR01</t>
  </si>
  <si>
    <t>Main Eq</t>
  </si>
  <si>
    <t>Sub Strategy</t>
  </si>
  <si>
    <t>Gross</t>
  </si>
  <si>
    <t>Long</t>
  </si>
  <si>
    <t>Short</t>
  </si>
  <si>
    <t>Net CR01</t>
  </si>
  <si>
    <t>Long CR01</t>
  </si>
  <si>
    <t>Short CR01</t>
  </si>
  <si>
    <t>Net ME</t>
  </si>
  <si>
    <t>Long ME</t>
  </si>
  <si>
    <t>Short ME</t>
  </si>
  <si>
    <t>US Banks RV</t>
  </si>
  <si>
    <t>Decompression RV</t>
  </si>
  <si>
    <t>Curve RV</t>
  </si>
  <si>
    <t>CDS RV</t>
  </si>
  <si>
    <t>Cash-CDS Basis</t>
  </si>
  <si>
    <t>Directional</t>
  </si>
  <si>
    <t>Primary</t>
  </si>
  <si>
    <t>Total</t>
  </si>
  <si>
    <t>BBG Code</t>
  </si>
  <si>
    <t>Name</t>
  </si>
  <si>
    <t>CCY</t>
  </si>
  <si>
    <t>I-Spread</t>
  </si>
  <si>
    <t>Pkg Tgt</t>
  </si>
  <si>
    <t>Pkg Stop</t>
  </si>
  <si>
    <t>Notional (Risk Dir)</t>
  </si>
  <si>
    <t xml:space="preserve">Main Eq </t>
  </si>
  <si>
    <t>ISIN/ RH Ticker</t>
  </si>
  <si>
    <t>XS2462323853 Corp</t>
  </si>
  <si>
    <t>BAC 2.824 04/27/33 NC32</t>
  </si>
  <si>
    <t>XS2321427408 Corp</t>
  </si>
  <si>
    <t>BAC 0.694 03/22/31 NC30</t>
  </si>
  <si>
    <t>XS2148370211 Corp</t>
  </si>
  <si>
    <t>BAC 3.648 03/31/29 NC28</t>
  </si>
  <si>
    <t>XS2300175655 Corp</t>
  </si>
  <si>
    <t>JPM 0.597 02/17/33 NC32</t>
  </si>
  <si>
    <t>XS2461234622 Corp</t>
  </si>
  <si>
    <t>JPM 1.963 03/23/30 NC29</t>
  </si>
  <si>
    <t>XS2536362622 Corp</t>
  </si>
  <si>
    <t>C 4.112 09/22/33 NC32</t>
  </si>
  <si>
    <t>XS2404028230 Corp</t>
  </si>
  <si>
    <t>MS 1.102 04/29/33 NC32</t>
  </si>
  <si>
    <t>XS2389353264 Corp</t>
  </si>
  <si>
    <t>GS 0 3/4 03/23/32 NC31</t>
  </si>
  <si>
    <t>XS2322254249 Corp</t>
  </si>
  <si>
    <t>GS 1 03/18/33 NC32</t>
  </si>
  <si>
    <t>XS1835955474 Corp</t>
  </si>
  <si>
    <t>JPM 1.812 06/12/29 NC28</t>
  </si>
  <si>
    <t>XS2167007918 Corp</t>
  </si>
  <si>
    <t>WFC 1.741 05/04/30 NC29</t>
  </si>
  <si>
    <t/>
  </si>
  <si>
    <t>FR001400E7I7 Corp</t>
  </si>
  <si>
    <t>FR0014009UQ9 Corp</t>
  </si>
  <si>
    <t>CH1142231690 Corp</t>
  </si>
  <si>
    <t>CH0595205532 Corp</t>
  </si>
  <si>
    <t>CBAR1E5 Curncy</t>
  </si>
  <si>
    <t>BARCLAY CDS EUR SR 5Y D14</t>
  </si>
  <si>
    <t>CY349126 Curncy</t>
  </si>
  <si>
    <t>BARCHLDCO CDS EUR SR 5Y D14</t>
  </si>
  <si>
    <t>CY349216 Curncy</t>
  </si>
  <si>
    <t>BARCHLDCO CDS EUR SUB 5Y D14</t>
  </si>
  <si>
    <t>CT786869 Curncy</t>
  </si>
  <si>
    <t>HSBCHLDCO CDS EUR SR 5Y D14</t>
  </si>
  <si>
    <t>CT786853 Curncy</t>
  </si>
  <si>
    <t>HSBCHLDCO CDS EUR SUB 5Y D14</t>
  </si>
  <si>
    <t>CY362084 Curncy</t>
  </si>
  <si>
    <t>SOCGEN CDS EUR SLA 5Y D14</t>
  </si>
  <si>
    <t>CSOC2E5 Curncy</t>
  </si>
  <si>
    <t>SOCGEN CDS EUR SUB 5Y D14</t>
  </si>
  <si>
    <t>CY355903 Curncy</t>
  </si>
  <si>
    <t>BNP CDS EUR SLA 5Y D14</t>
  </si>
  <si>
    <t>CY360734 Curncy</t>
  </si>
  <si>
    <t>LCL SA CDS EUR SLA 5Y D14</t>
  </si>
  <si>
    <t>CY469635 Curncy</t>
  </si>
  <si>
    <t>UCGIM CDS EUR SLA 5Y D14</t>
  </si>
  <si>
    <t>CT413383 Curncy</t>
  </si>
  <si>
    <t>NWGHOLDCO CDS EUR SR 5Y D14</t>
  </si>
  <si>
    <t>XS2623518821 Corp</t>
  </si>
  <si>
    <t>NWG 4.771 02/16/29 NC28</t>
  </si>
  <si>
    <t>CORPORATE SENIOR SUMMARY</t>
  </si>
  <si>
    <t>Main Eq.</t>
  </si>
  <si>
    <t>Core Long</t>
  </si>
  <si>
    <t>Core Short</t>
  </si>
  <si>
    <t>High Beta RV</t>
  </si>
  <si>
    <t>Low Beta RV</t>
  </si>
  <si>
    <t>Event Driven</t>
  </si>
  <si>
    <t>Flow</t>
  </si>
  <si>
    <t>Unwind</t>
  </si>
  <si>
    <t>PORSCH 4 1/2 09/27/28 NC28</t>
  </si>
  <si>
    <t>ABIBB 3.7 04/02/40 NC39</t>
  </si>
  <si>
    <t>TACHEM 1 3/8 07/09/32 NC32</t>
  </si>
  <si>
    <t>TACHEM 2 07/09/40 NC40</t>
  </si>
  <si>
    <t>MDT 1 5/8 03/07/31 NC30</t>
  </si>
  <si>
    <t>MDT 3 3/8 10/15/34 NC34</t>
  </si>
  <si>
    <t>DHR 1.35 09/18/39 NC39</t>
  </si>
  <si>
    <t>VZ 1 1/2 09/19/39 NC39</t>
  </si>
  <si>
    <t>VZ 1 1/8 09/19/35 NC35</t>
  </si>
  <si>
    <t>VZ 1.85 05/18/40 NC39</t>
  </si>
  <si>
    <t>VZ 4 3/4 10/31/34 NC34</t>
  </si>
  <si>
    <t>T 2.6 05/19/38 NC37</t>
  </si>
  <si>
    <t>ENBW 0 1/2 03/01/33 NC32</t>
  </si>
  <si>
    <t>ENBW 1 7/8 10/31/33 NC33</t>
  </si>
  <si>
    <t>VIEFP 0 1/2 10/14/31 NC31</t>
  </si>
  <si>
    <t>VIEFP 0.664 01/15/31 NC30</t>
  </si>
  <si>
    <t>VIEFP 0.927 01/04/29 NC28</t>
  </si>
  <si>
    <t>ORAFP 0 1/2 09/04/32 NC32</t>
  </si>
  <si>
    <t>ORAFP 1 3/8 09/04/49 NC49</t>
  </si>
  <si>
    <t>VOD 3 1/4 03/02/29 NC28</t>
  </si>
  <si>
    <t>TELIAS 2 1/8 02/20/34 NC33</t>
  </si>
  <si>
    <t>TENN 1 5/8 11/17/26 NC26</t>
  </si>
  <si>
    <t>TENN 2 1/8 11/17/29 NC29</t>
  </si>
  <si>
    <t>TENN 2 3/8 05/17/33 NC33</t>
  </si>
  <si>
    <t>TENN 1 1/8 06/09/41 NC40</t>
  </si>
  <si>
    <t>CCEP 1 7/8 03/18/30 NC29</t>
  </si>
  <si>
    <t>BSX 1 3/8 03/08/28 NC28</t>
  </si>
  <si>
    <t>LIN 1 09/30/51 NC51</t>
  </si>
  <si>
    <t>AALLN 5 03/15/31 NC30</t>
  </si>
  <si>
    <t>CMCSA 0 1/4 09/14/29 NC29</t>
  </si>
  <si>
    <t>CMCSA 0 3/4 02/20/32 NC31</t>
  </si>
  <si>
    <t>STLA 0 3/4 01/18/29 NC28</t>
  </si>
  <si>
    <t>RKTLN 0 3/4 05/19/30 NC30</t>
  </si>
  <si>
    <t>SAPGR 1 1/4 03/10/28 NC27</t>
  </si>
  <si>
    <t>TELNO 0 1/4 09/25/27 NC27</t>
  </si>
  <si>
    <t>UNIMUS 3 06/30/27 NC27</t>
  </si>
  <si>
    <t>VITRRA 1 09/24/28 NC28</t>
  </si>
  <si>
    <t>INVSA 2 3/4 06/10/32 NC32</t>
  </si>
  <si>
    <t>SKGID 1 09/22/33 NC33</t>
  </si>
  <si>
    <t>ATIM 1 5/8 02/08/28 NC27</t>
  </si>
  <si>
    <t>FRAGR 1 7/8 03/31/28 NC27</t>
  </si>
  <si>
    <t>SANDSS 0 3/8 11/25/28 NC28</t>
  </si>
  <si>
    <t>CORPORATE HYBRIDS SUMMARY</t>
  </si>
  <si>
    <t>Cross Currency  RV</t>
  </si>
  <si>
    <t>Curve RV Flat</t>
  </si>
  <si>
    <t>Curve RV Steep</t>
  </si>
  <si>
    <t xml:space="preserve">Curve RV </t>
  </si>
  <si>
    <t>Low  Beta Long</t>
  </si>
  <si>
    <t>Low  Beta Short</t>
  </si>
  <si>
    <t>OIL RV</t>
  </si>
  <si>
    <t>Outperformer</t>
  </si>
  <si>
    <t>Tender Candidate</t>
  </si>
  <si>
    <t>TMT RV</t>
  </si>
  <si>
    <t>Underpeformer</t>
  </si>
  <si>
    <t>UTIL RV</t>
  </si>
  <si>
    <t>Carry</t>
  </si>
  <si>
    <t>PX Mid</t>
  </si>
  <si>
    <t>XS2355631693 corp</t>
  </si>
  <si>
    <t>XS1205618470 corp</t>
  </si>
  <si>
    <t>FR0011401728 corp</t>
  </si>
  <si>
    <t>FR0013534351 corp</t>
  </si>
  <si>
    <t>FR0013464922 corp</t>
  </si>
  <si>
    <t>FR0011401751 corp</t>
  </si>
  <si>
    <t>FR0014003S56 corp</t>
  </si>
  <si>
    <t>FR001400EFQ6 corp</t>
  </si>
  <si>
    <t>XS2405855375 corp</t>
  </si>
  <si>
    <t>XS2580221658 corp</t>
  </si>
  <si>
    <t>XS2293075680 corp</t>
  </si>
  <si>
    <t>XS2010036874 corp</t>
  </si>
  <si>
    <t>XS2563353361 corp</t>
  </si>
  <si>
    <t>XS2293060658 corp</t>
  </si>
  <si>
    <t>XS2582389156 corp</t>
  </si>
  <si>
    <t>XS1795406658 corp</t>
  </si>
  <si>
    <t>XS1933828433 corp</t>
  </si>
  <si>
    <t>XS2109819859 corp</t>
  </si>
  <si>
    <t>XS2462605671 corp</t>
  </si>
  <si>
    <t>XS2187689034 corp</t>
  </si>
  <si>
    <t>XS1799938995 corp</t>
  </si>
  <si>
    <t>XS2342732646 corp</t>
  </si>
  <si>
    <t>XS2187689380 corp</t>
  </si>
  <si>
    <t>XS1629774230 corp</t>
  </si>
  <si>
    <t>XS1799939027 corp</t>
  </si>
  <si>
    <t>XS2035564975 corp</t>
  </si>
  <si>
    <t>XS2381272207 corp</t>
  </si>
  <si>
    <t>XS2035564629 corp</t>
  </si>
  <si>
    <t>XS2196328608 corp</t>
  </si>
  <si>
    <t>XS1713463559 corp</t>
  </si>
  <si>
    <t>XS2000719992 corp</t>
  </si>
  <si>
    <t>XS2312744217 corp</t>
  </si>
  <si>
    <t>XS2576550243 corp</t>
  </si>
  <si>
    <t>XS1974787480 corp</t>
  </si>
  <si>
    <t>XS2290960520 corp</t>
  </si>
  <si>
    <t>XS2432130610 corp</t>
  </si>
  <si>
    <t>XS1195202822 corp</t>
  </si>
  <si>
    <t>XS2224632971 corp</t>
  </si>
  <si>
    <t>XS2290960876 corp</t>
  </si>
  <si>
    <t>XS1501166869 corp</t>
  </si>
  <si>
    <t>XS2225157424 corp</t>
  </si>
  <si>
    <t>XS1888179550 corp</t>
  </si>
  <si>
    <t>XS2225204010 corp</t>
  </si>
  <si>
    <t>FR0013478252 corp</t>
  </si>
  <si>
    <t>FR0013425170 corp</t>
  </si>
  <si>
    <t>XS2077670003 corp</t>
  </si>
  <si>
    <t>XS2077670342 corp</t>
  </si>
  <si>
    <t>XS2451802768 corp</t>
  </si>
  <si>
    <t>XS2451803063 corp</t>
  </si>
  <si>
    <t>XS2069101868 corp</t>
  </si>
  <si>
    <t>XS2486270858 corp</t>
  </si>
  <si>
    <t>XS2010039035 corp</t>
  </si>
  <si>
    <t>XS1309436910 corp</t>
  </si>
  <si>
    <t>BE6328904428 corp</t>
  </si>
  <si>
    <t>BE6334364708 corp</t>
  </si>
  <si>
    <t>DE000A3MQQV5 corp</t>
  </si>
  <si>
    <t>FR0014003B55 corp</t>
  </si>
  <si>
    <t>XS1115498260 corp</t>
  </si>
  <si>
    <t>XS2193661324 corp</t>
  </si>
  <si>
    <t>XS2193662728 corp</t>
  </si>
  <si>
    <t>XS2224439385 corp</t>
  </si>
  <si>
    <t>XS2224439971 corp</t>
  </si>
  <si>
    <t>XS1294343337 corp</t>
  </si>
  <si>
    <t>XS2242931603 corp</t>
  </si>
  <si>
    <t>XS2286041947 corp</t>
  </si>
  <si>
    <t>XS2406737036 corp</t>
  </si>
  <si>
    <t>XS2576550086 corp</t>
  </si>
  <si>
    <t>XS2320533131 corp</t>
  </si>
  <si>
    <t>XS1207058733 corp</t>
  </si>
  <si>
    <t>XS2228900556 corp</t>
  </si>
  <si>
    <t>XS2342732562 corp</t>
  </si>
  <si>
    <t>XS2119468572 corp</t>
  </si>
  <si>
    <t>XS2526881532 corp</t>
  </si>
  <si>
    <t>XS2114413565 corp</t>
  </si>
  <si>
    <t>XS2308313860 corp</t>
  </si>
  <si>
    <t>XS1216019585 corp</t>
  </si>
  <si>
    <t>PTEDPROM0029 corp</t>
  </si>
  <si>
    <t>PTEDPLOM0017 corp</t>
  </si>
  <si>
    <t>XS2387675395 corp</t>
  </si>
  <si>
    <t>XS2381277008 corp</t>
  </si>
  <si>
    <t>XS2314246526 corp</t>
  </si>
  <si>
    <t>FR0013445335 corp</t>
  </si>
  <si>
    <t>FR00140007L3 corp</t>
  </si>
  <si>
    <t>XS2295335413 corp</t>
  </si>
  <si>
    <t>XS2295333988 corp</t>
  </si>
  <si>
    <t>XS1721244371 corp</t>
  </si>
  <si>
    <t>XS1713462403 corp</t>
  </si>
  <si>
    <t>BE6309987400 corp</t>
  </si>
  <si>
    <t>XS0992293901 corp</t>
  </si>
  <si>
    <t>XS1795406575 corp</t>
  </si>
  <si>
    <t>XS1591694481 corp</t>
  </si>
  <si>
    <t>FR0013252061 corp</t>
  </si>
  <si>
    <t>XS1888179477 corp</t>
  </si>
  <si>
    <t xml:space="preserve">BUY / SELL Ideas </t>
  </si>
  <si>
    <t>Isin</t>
  </si>
  <si>
    <t>Des</t>
  </si>
  <si>
    <t>I-Spr Restet live</t>
  </si>
  <si>
    <t>Avg  Sector Live</t>
  </si>
  <si>
    <t>I-Sprs Reset Spot</t>
  </si>
  <si>
    <t>Avg  Sector Spot</t>
  </si>
  <si>
    <t>Live Delta</t>
  </si>
  <si>
    <t>Initial Delta</t>
  </si>
  <si>
    <t>Move</t>
  </si>
  <si>
    <t>Action</t>
  </si>
  <si>
    <t>Comment</t>
  </si>
  <si>
    <t>Chems/Low Beta</t>
  </si>
  <si>
    <t>DE000A11QR73</t>
  </si>
  <si>
    <t>BAYNGR 3 3/4 07/01/2074</t>
  </si>
  <si>
    <t>Buy</t>
  </si>
  <si>
    <t>Potential Carry</t>
  </si>
  <si>
    <t>Reduce</t>
  </si>
  <si>
    <t>Monitor</t>
  </si>
  <si>
    <t>Sell</t>
  </si>
  <si>
    <t>Tight  ITR</t>
  </si>
  <si>
    <t>Wide  for Quality</t>
  </si>
  <si>
    <t>Oil</t>
  </si>
  <si>
    <t>Compressed  Retail Bond</t>
  </si>
  <si>
    <t>OMVAV 2 7/8 PERP(24)</t>
  </si>
  <si>
    <t>Underperformer</t>
  </si>
  <si>
    <t>Hold</t>
  </si>
  <si>
    <t>TMT</t>
  </si>
  <si>
    <t>Wide NC 25</t>
  </si>
  <si>
    <t>Util</t>
  </si>
  <si>
    <t>Don't buy</t>
  </si>
  <si>
    <t>Potential Buy</t>
  </si>
  <si>
    <t>Some  non  Call  price  in</t>
  </si>
  <si>
    <t>Auto</t>
  </si>
  <si>
    <t>VW 3 7/8 PERP (29)</t>
  </si>
  <si>
    <t>Pair Ideas</t>
  </si>
  <si>
    <t>Steep</t>
  </si>
  <si>
    <t>Inverted ITR</t>
  </si>
  <si>
    <t>Flat</t>
  </si>
  <si>
    <t>Oil  RV</t>
  </si>
  <si>
    <t>Flat YTR</t>
  </si>
  <si>
    <t>Investment Universe</t>
  </si>
  <si>
    <t>All securities to be denominated in one of the following currencies: USD, EUR, CHF, GBP, JPY, HKD, SGD, AUD, CAD</t>
  </si>
  <si>
    <t>At any time, the portfolio cannot comprise more than 10% of any ETF’s or Mutual Funds total AuM</t>
  </si>
  <si>
    <t>The fund investments into mutual funds and ETFs with (AuM) below USD 100 million or equivalent cannot exceed 5% of the AuM of the fund</t>
  </si>
  <si>
    <t>Diversification Rules</t>
  </si>
  <si>
    <t>Risk Limits</t>
  </si>
  <si>
    <t>Minimum NET exposure:</t>
  </si>
  <si>
    <t>as % AUM</t>
  </si>
  <si>
    <t>Fund Net CR01 Risk </t>
  </si>
  <si>
    <t>Maximum NET exposure:</t>
  </si>
  <si>
    <t>Fund Net IR01 Risk</t>
  </si>
  <si>
    <t>Maximum GROSS exposure:</t>
  </si>
  <si>
    <t>Fund VaR Limit (1d 95%)</t>
  </si>
  <si>
    <t>The minimum weight for country exposure from EEA/EU, UK, CH, AU, JP and USA</t>
  </si>
  <si>
    <t>Maximum weight per country:</t>
  </si>
  <si>
    <t>as % Total Gross</t>
  </si>
  <si>
    <t>Single Name/ Issuer Limits</t>
  </si>
  <si>
    <t>Minimum NET FX exposure in EUR:</t>
  </si>
  <si>
    <t>Issuer Net CR01 Risk</t>
  </si>
  <si>
    <t>Minimum weight for components with Liquidity BVAL score 6 and above combined limit:</t>
  </si>
  <si>
    <t>Issuer Gross CR01 Risk </t>
  </si>
  <si>
    <t>Maximum NET issuer concentration for bond components:</t>
  </si>
  <si>
    <t>Issuer Net Market Value</t>
  </si>
  <si>
    <t>Maximum GROSS issuer concentration for bond components:</t>
  </si>
  <si>
    <t>Issuer Gross Market Value</t>
  </si>
  <si>
    <t>Market Value Limits</t>
  </si>
  <si>
    <t>Bonds (ratings measured at bond issuer level):</t>
  </si>
  <si>
    <t>Fund Gross Market Value</t>
  </si>
  <si>
    <t>Minimum weight for bond/interest related exposure rated BBB- or above  combined limit:</t>
  </si>
  <si>
    <t>Fund Gross Market Value (Bonds Only)</t>
  </si>
  <si>
    <t>Maximum weight for bond/interest related exposure rated BB- to BB+ combined limit:</t>
  </si>
  <si>
    <t>Fund Net Mkt Value</t>
  </si>
  <si>
    <t>Maximum weight for bond/interest related exposure rated B- to B+ combined limit:</t>
  </si>
  <si>
    <t>Fund Net Mkt Value (Bonds Only)</t>
  </si>
  <si>
    <t xml:space="preserve">Maximum weight for bond/interest related exposure rated below B combined limit: </t>
  </si>
  <si>
    <t>Maximum weight for unrated bond components combined limit:</t>
  </si>
  <si>
    <t>Maximum weight for single line unrated bond component:</t>
  </si>
  <si>
    <t>AT1</t>
  </si>
  <si>
    <t>Minimum Coco/AT1 NET exposure:</t>
  </si>
  <si>
    <t>Maximum Coco/AT1 NET exposure:</t>
  </si>
  <si>
    <t>Mutual Funds/ETFs</t>
  </si>
  <si>
    <t>Maximum weight per Mutual Fund/ETF component:</t>
  </si>
  <si>
    <t>Maximum weight for Mutual Funds/ETFs combined limit:</t>
  </si>
  <si>
    <t>Futures/Derivatives</t>
  </si>
  <si>
    <t>Maximum weight per Futures/Derivatives component (notional):</t>
  </si>
  <si>
    <t>Maximum weight for Futures/Derivatives combined limit (notional):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</si>
</sst>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#,##0_ ;[Red]\-#,##0\ "/>
    <numFmt numFmtId="165" formatCode="#,##0.0_ ;[Red]\-#,##0.0\ "/>
    <numFmt numFmtId="166" formatCode="[$€-809]&quot; &quot;#,##0"/>
    <numFmt numFmtId="167" formatCode="0.000%"/>
    <numFmt numFmtId="168" formatCode="0.0%"/>
    <numFmt numFmtId="169" formatCode="#,##0&quot; &quot;;[Red]&quot;-&quot;#,##0&quot; &quot;"/>
    <numFmt numFmtId="170" formatCode="0.0"/>
  </numFmts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u/>
      <sz val="11"/>
      <color theme="1"/>
      <name val="Calibri"/>
      <family val="2"/>
      <scheme val="minor"/>
    </font>
    <font>
      <b/>
      <u/>
      <sz val="13"/>
      <color rgb="FF000000"/>
      <name val="Calibri"/>
      <family val="2"/>
    </font>
    <font>
      <sz val="11"/>
      <color rgb="FF006100"/>
      <name val="Calibri"/>
      <family val="2"/>
    </font>
    <font>
      <sz val="11"/>
      <color rgb="FF9C0006"/>
      <name val="Calibri"/>
      <family val="2"/>
    </font>
    <font>
      <b/>
      <sz val="11"/>
      <color rgb="FFFF0000"/>
      <name val="Calibri"/>
      <family val="2"/>
    </font>
    <font>
      <sz val="11"/>
      <name val="Calibri"/>
      <family val="2"/>
    </font>
  </fonts>
  <fills count="9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rgb="FFFFFFFF"/>
      </patternFill>
    </fill>
    <fill>
      <patternFill patternType="solid">
        <fgColor theme="4" tint="0.79998168889431442"/>
        <bgColor rgb="FFFFFFFF"/>
      </patternFill>
    </fill>
    <fill>
      <patternFill patternType="solid">
        <fgColor rgb="FFC6EFCE"/>
        <bgColor rgb="FFC6EFCE"/>
      </patternFill>
    </fill>
    <fill>
      <patternFill patternType="solid">
        <fgColor rgb="FFFFC7CE"/>
        <bgColor rgb="FFFFC7CE"/>
      </patternFill>
    </fill>
  </fills>
  <borders count="18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6" fillId="7" borderId="0" applyNumberFormat="0" applyBorder="0" applyAlignment="0" applyProtection="0"/>
    <xf numFmtId="0" fontId="7" fillId="8" borderId="0" applyNumberFormat="0" applyBorder="0" applyAlignment="0" applyProtection="0"/>
  </cellStyleXfs>
  <cellXfs count="144">
    <xf numFmtId="0" fontId="0" fillId="0" borderId="0" xfId="0"/>
    <xf numFmtId="14" fontId="0" fillId="0" borderId="0" xfId="0" applyNumberFormat="1"/>
    <xf numFmtId="3" fontId="0" fillId="0" borderId="0" xfId="0" applyNumberFormat="1"/>
    <xf numFmtId="164" fontId="0" fillId="0" borderId="0" xfId="0" applyNumberFormat="1"/>
    <xf numFmtId="165" fontId="0" fillId="0" borderId="0" xfId="0" applyNumberFormat="1"/>
    <xf numFmtId="0" fontId="0" fillId="0" borderId="1" xfId="0" applyBorder="1"/>
    <xf numFmtId="164" fontId="0" fillId="0" borderId="1" xfId="0" applyNumberFormat="1" applyBorder="1"/>
    <xf numFmtId="0" fontId="0" fillId="0" borderId="2" xfId="0" applyBorder="1"/>
    <xf numFmtId="10" fontId="0" fillId="0" borderId="0" xfId="0" applyNumberFormat="1"/>
    <xf numFmtId="9" fontId="0" fillId="0" borderId="0" xfId="0" applyNumberFormat="1"/>
    <xf numFmtId="10" fontId="0" fillId="0" borderId="0" xfId="1" applyNumberFormat="1" applyFont="1"/>
    <xf numFmtId="10" fontId="0" fillId="0" borderId="4" xfId="0" applyNumberFormat="1" applyBorder="1"/>
    <xf numFmtId="10" fontId="0" fillId="0" borderId="2" xfId="0" applyNumberFormat="1" applyBorder="1"/>
    <xf numFmtId="10" fontId="0" fillId="0" borderId="5" xfId="0" applyNumberFormat="1" applyBorder="1"/>
    <xf numFmtId="10" fontId="0" fillId="0" borderId="6" xfId="1" applyNumberFormat="1" applyFont="1" applyBorder="1"/>
    <xf numFmtId="10" fontId="0" fillId="0" borderId="0" xfId="1" applyNumberFormat="1" applyFont="1" applyBorder="1"/>
    <xf numFmtId="10" fontId="0" fillId="0" borderId="7" xfId="1" applyNumberFormat="1" applyFont="1" applyBorder="1"/>
    <xf numFmtId="3" fontId="0" fillId="0" borderId="6" xfId="0" applyNumberFormat="1" applyBorder="1"/>
    <xf numFmtId="3" fontId="0" fillId="0" borderId="7" xfId="0" applyNumberFormat="1" applyBorder="1"/>
    <xf numFmtId="0" fontId="0" fillId="0" borderId="6" xfId="0" applyBorder="1"/>
    <xf numFmtId="0" fontId="0" fillId="0" borderId="7" xfId="0" applyBorder="1"/>
    <xf numFmtId="10" fontId="0" fillId="0" borderId="6" xfId="0" applyNumberFormat="1" applyBorder="1"/>
    <xf numFmtId="10" fontId="0" fillId="0" borderId="7" xfId="0" applyNumberFormat="1" applyBorder="1"/>
    <xf numFmtId="164" fontId="0" fillId="2" borderId="0" xfId="0" applyNumberFormat="1" applyFill="1"/>
    <xf numFmtId="0" fontId="3" fillId="3" borderId="10" xfId="2" applyFill="1" applyBorder="1"/>
    <xf numFmtId="3" fontId="3" fillId="3" borderId="10" xfId="2" applyNumberFormat="1" applyFill="1" applyBorder="1"/>
    <xf numFmtId="0" fontId="3" fillId="3" borderId="0" xfId="2" applyFill="1"/>
    <xf numFmtId="9" fontId="3" fillId="3" borderId="0" xfId="2" applyNumberFormat="1" applyFill="1"/>
    <xf numFmtId="3" fontId="3" fillId="3" borderId="0" xfId="2" applyNumberFormat="1" applyFill="1"/>
    <xf numFmtId="10" fontId="3" fillId="3" borderId="0" xfId="2" applyNumberFormat="1" applyFill="1"/>
    <xf numFmtId="9" fontId="3" fillId="3" borderId="10" xfId="2" applyNumberFormat="1" applyFill="1" applyBorder="1"/>
    <xf numFmtId="166" fontId="3" fillId="3" borderId="0" xfId="2" applyNumberFormat="1" applyFill="1"/>
    <xf numFmtId="10" fontId="3" fillId="3" borderId="10" xfId="2" applyNumberFormat="1" applyFill="1" applyBorder="1"/>
    <xf numFmtId="166" fontId="3" fillId="3" borderId="11" xfId="2" applyNumberFormat="1" applyFill="1" applyBorder="1"/>
    <xf numFmtId="166" fontId="3" fillId="3" borderId="10" xfId="2" applyNumberFormat="1" applyFill="1" applyBorder="1"/>
    <xf numFmtId="164" fontId="0" fillId="0" borderId="6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164" fontId="0" fillId="0" borderId="9" xfId="0" applyNumberFormat="1" applyBorder="1"/>
    <xf numFmtId="0" fontId="0" fillId="4" borderId="0" xfId="0" applyFill="1"/>
    <xf numFmtId="0" fontId="4" fillId="4" borderId="0" xfId="0" applyFont="1" applyFill="1"/>
    <xf numFmtId="164" fontId="0" fillId="4" borderId="0" xfId="0" applyNumberFormat="1" applyFill="1"/>
    <xf numFmtId="165" fontId="0" fillId="4" borderId="0" xfId="0" applyNumberFormat="1" applyFill="1"/>
    <xf numFmtId="0" fontId="0" fillId="4" borderId="2" xfId="0" applyFill="1" applyBorder="1"/>
    <xf numFmtId="164" fontId="0" fillId="4" borderId="2" xfId="0" applyNumberFormat="1" applyFill="1" applyBorder="1"/>
    <xf numFmtId="165" fontId="0" fillId="4" borderId="2" xfId="0" applyNumberFormat="1" applyFill="1" applyBorder="1"/>
    <xf numFmtId="0" fontId="0" fillId="4" borderId="1" xfId="0" applyFill="1" applyBorder="1"/>
    <xf numFmtId="165" fontId="0" fillId="4" borderId="1" xfId="0" applyNumberFormat="1" applyFill="1" applyBorder="1"/>
    <xf numFmtId="164" fontId="0" fillId="4" borderId="1" xfId="0" applyNumberFormat="1" applyFill="1" applyBorder="1"/>
    <xf numFmtId="0" fontId="2" fillId="4" borderId="0" xfId="0" applyFont="1" applyFill="1"/>
    <xf numFmtId="0" fontId="2" fillId="4" borderId="1" xfId="0" applyFont="1" applyFill="1" applyBorder="1"/>
    <xf numFmtId="0" fontId="2" fillId="4" borderId="1" xfId="0" applyFont="1" applyFill="1" applyBorder="1" applyAlignment="1">
      <alignment horizontal="center"/>
    </xf>
    <xf numFmtId="165" fontId="0" fillId="4" borderId="0" xfId="0" applyNumberFormat="1" applyFill="1" applyAlignment="1">
      <alignment horizontal="center"/>
    </xf>
    <xf numFmtId="165" fontId="0" fillId="4" borderId="2" xfId="0" applyNumberFormat="1" applyFill="1" applyBorder="1" applyAlignment="1">
      <alignment horizontal="center"/>
    </xf>
    <xf numFmtId="0" fontId="0" fillId="4" borderId="0" xfId="0" applyFill="1" applyAlignment="1">
      <alignment horizontal="center"/>
    </xf>
    <xf numFmtId="165" fontId="0" fillId="4" borderId="1" xfId="0" applyNumberFormat="1" applyFill="1" applyBorder="1" applyAlignment="1">
      <alignment horizontal="center"/>
    </xf>
    <xf numFmtId="0" fontId="3" fillId="3" borderId="2" xfId="2" applyFill="1" applyBorder="1"/>
    <xf numFmtId="0" fontId="3" fillId="3" borderId="0" xfId="2" applyFill="1" applyAlignment="1">
      <alignment horizontal="center"/>
    </xf>
    <xf numFmtId="0" fontId="3" fillId="3" borderId="0" xfId="2" quotePrefix="1" applyFill="1" applyAlignment="1">
      <alignment horizontal="center"/>
    </xf>
    <xf numFmtId="0" fontId="3" fillId="5" borderId="12" xfId="2" applyFill="1" applyBorder="1" applyAlignment="1">
      <alignment horizontal="center"/>
    </xf>
    <xf numFmtId="0" fontId="3" fillId="5" borderId="13" xfId="2" applyFill="1" applyBorder="1" applyAlignment="1">
      <alignment horizontal="center"/>
    </xf>
    <xf numFmtId="0" fontId="3" fillId="5" borderId="14" xfId="2" applyFill="1" applyBorder="1" applyAlignment="1">
      <alignment horizontal="center"/>
    </xf>
    <xf numFmtId="0" fontId="3" fillId="3" borderId="0" xfId="2" applyFill="1" applyAlignment="1">
      <alignment horizontal="right"/>
    </xf>
    <xf numFmtId="9" fontId="3" fillId="3" borderId="0" xfId="2" applyNumberFormat="1" applyFill="1" applyAlignment="1">
      <alignment horizontal="center"/>
    </xf>
    <xf numFmtId="164" fontId="3" fillId="3" borderId="0" xfId="2" applyNumberFormat="1" applyFill="1" applyAlignment="1">
      <alignment horizontal="center"/>
    </xf>
    <xf numFmtId="0" fontId="3" fillId="6" borderId="15" xfId="2" applyFill="1" applyBorder="1"/>
    <xf numFmtId="0" fontId="3" fillId="6" borderId="16" xfId="2" applyFill="1" applyBorder="1"/>
    <xf numFmtId="0" fontId="3" fillId="6" borderId="16" xfId="2" applyFill="1" applyBorder="1" applyAlignment="1">
      <alignment horizontal="left"/>
    </xf>
    <xf numFmtId="0" fontId="3" fillId="6" borderId="17" xfId="2" applyFill="1" applyBorder="1"/>
    <xf numFmtId="0" fontId="5" fillId="3" borderId="0" xfId="2" applyFont="1" applyFill="1"/>
    <xf numFmtId="10" fontId="2" fillId="0" borderId="0" xfId="0" applyNumberFormat="1" applyFont="1"/>
    <xf numFmtId="10" fontId="2" fillId="0" borderId="6" xfId="0" applyNumberFormat="1" applyFont="1" applyBorder="1"/>
    <xf numFmtId="10" fontId="2" fillId="0" borderId="7" xfId="0" applyNumberFormat="1" applyFont="1" applyBorder="1"/>
    <xf numFmtId="10" fontId="2" fillId="0" borderId="0" xfId="1" applyNumberFormat="1" applyFont="1"/>
    <xf numFmtId="10" fontId="2" fillId="0" borderId="6" xfId="1" applyNumberFormat="1" applyFont="1" applyBorder="1"/>
    <xf numFmtId="10" fontId="2" fillId="0" borderId="0" xfId="1" applyNumberFormat="1" applyFont="1" applyBorder="1"/>
    <xf numFmtId="10" fontId="2" fillId="0" borderId="7" xfId="1" applyNumberFormat="1" applyFont="1" applyBorder="1"/>
    <xf numFmtId="3" fontId="2" fillId="0" borderId="0" xfId="0" applyNumberFormat="1" applyFont="1"/>
    <xf numFmtId="3" fontId="2" fillId="0" borderId="6" xfId="0" applyNumberFormat="1" applyFont="1" applyBorder="1"/>
    <xf numFmtId="3" fontId="2" fillId="0" borderId="7" xfId="0" applyNumberFormat="1" applyFont="1" applyBorder="1"/>
    <xf numFmtId="0" fontId="0" fillId="0" borderId="0" xfId="0" applyAlignment="1">
      <alignment wrapText="1"/>
    </xf>
    <xf numFmtId="0" fontId="2" fillId="4" borderId="15" xfId="0" applyFont="1" applyFill="1" applyBorder="1" applyAlignment="1">
      <alignment horizontal="left" wrapText="1"/>
    </xf>
    <xf numFmtId="0" fontId="0" fillId="4" borderId="16" xfId="0" applyFill="1" applyBorder="1"/>
    <xf numFmtId="0" fontId="0" fillId="4" borderId="17" xfId="0" applyFill="1" applyBorder="1"/>
    <xf numFmtId="0" fontId="0" fillId="4" borderId="4" xfId="0" applyFill="1" applyBorder="1" applyAlignment="1">
      <alignment wrapText="1"/>
    </xf>
    <xf numFmtId="0" fontId="0" fillId="4" borderId="5" xfId="0" applyFill="1" applyBorder="1"/>
    <xf numFmtId="0" fontId="0" fillId="4" borderId="15" xfId="0" applyFill="1" applyBorder="1" applyAlignment="1">
      <alignment wrapText="1"/>
    </xf>
    <xf numFmtId="0" fontId="0" fillId="4" borderId="8" xfId="0" applyFill="1" applyBorder="1" applyAlignment="1">
      <alignment wrapText="1"/>
    </xf>
    <xf numFmtId="0" fontId="0" fillId="4" borderId="9" xfId="0" applyFill="1" applyBorder="1"/>
    <xf numFmtId="0" fontId="2" fillId="4" borderId="8" xfId="0" applyFont="1" applyFill="1" applyBorder="1" applyAlignment="1">
      <alignment horizontal="left" wrapText="1"/>
    </xf>
    <xf numFmtId="0" fontId="0" fillId="4" borderId="3" xfId="0" applyFill="1" applyBorder="1" applyAlignment="1">
      <alignment wrapText="1"/>
    </xf>
    <xf numFmtId="9" fontId="0" fillId="4" borderId="3" xfId="0" applyNumberFormat="1" applyFill="1" applyBorder="1" applyAlignment="1">
      <alignment horizontal="right" vertical="center"/>
    </xf>
    <xf numFmtId="0" fontId="0" fillId="4" borderId="3" xfId="0" applyFill="1" applyBorder="1"/>
    <xf numFmtId="0" fontId="0" fillId="4" borderId="2" xfId="0" applyFill="1" applyBorder="1" applyAlignment="1">
      <alignment horizontal="right" vertical="center"/>
    </xf>
    <xf numFmtId="0" fontId="0" fillId="4" borderId="1" xfId="0" applyFill="1" applyBorder="1" applyAlignment="1">
      <alignment horizontal="right" vertical="center"/>
    </xf>
    <xf numFmtId="0" fontId="2" fillId="4" borderId="6" xfId="0" applyFont="1" applyFill="1" applyBorder="1" applyAlignment="1">
      <alignment horizontal="left" wrapText="1"/>
    </xf>
    <xf numFmtId="0" fontId="0" fillId="4" borderId="0" xfId="0" applyFill="1" applyAlignment="1">
      <alignment horizontal="right" vertical="center"/>
    </xf>
    <xf numFmtId="0" fontId="0" fillId="4" borderId="7" xfId="0" applyFill="1" applyBorder="1"/>
    <xf numFmtId="0" fontId="0" fillId="4" borderId="6" xfId="0" applyFill="1" applyBorder="1" applyAlignment="1">
      <alignment wrapText="1"/>
    </xf>
    <xf numFmtId="0" fontId="2" fillId="4" borderId="6" xfId="0" applyFont="1" applyFill="1" applyBorder="1" applyAlignment="1">
      <alignment wrapText="1"/>
    </xf>
    <xf numFmtId="167" fontId="0" fillId="4" borderId="3" xfId="0" applyNumberFormat="1" applyFill="1" applyBorder="1"/>
    <xf numFmtId="10" fontId="0" fillId="4" borderId="3" xfId="0" applyNumberFormat="1" applyFill="1" applyBorder="1"/>
    <xf numFmtId="167" fontId="0" fillId="4" borderId="3" xfId="1" applyNumberFormat="1" applyFont="1" applyFill="1" applyBorder="1"/>
    <xf numFmtId="168" fontId="0" fillId="4" borderId="3" xfId="1" applyNumberFormat="1" applyFont="1" applyFill="1" applyBorder="1"/>
    <xf numFmtId="9" fontId="0" fillId="4" borderId="3" xfId="1" applyFont="1" applyFill="1" applyBorder="1"/>
    <xf numFmtId="0" fontId="2" fillId="4" borderId="0" xfId="0" applyFont="1" applyFill="1" applyAlignment="1">
      <alignment horizontal="left" wrapText="1"/>
    </xf>
    <xf numFmtId="0" fontId="0" fillId="4" borderId="0" xfId="0" applyFill="1" applyAlignment="1">
      <alignment vertical="center"/>
    </xf>
    <xf numFmtId="0" fontId="0" fillId="4" borderId="0" xfId="0" applyFill="1" applyAlignment="1">
      <alignment wrapText="1"/>
    </xf>
    <xf numFmtId="0" fontId="3" fillId="0" borderId="0" xfId="2"/>
    <xf numFmtId="0" fontId="3" fillId="0" borderId="0" xfId="2" applyAlignment="1">
      <alignment horizontal="center" vertical="center"/>
    </xf>
    <xf numFmtId="1" fontId="3" fillId="0" borderId="0" xfId="2" applyNumberFormat="1" applyAlignment="1">
      <alignment horizontal="center" vertical="center"/>
    </xf>
    <xf numFmtId="1" fontId="3" fillId="0" borderId="0" xfId="2" applyNumberFormat="1"/>
    <xf numFmtId="169" fontId="3" fillId="0" borderId="0" xfId="2" applyNumberFormat="1"/>
    <xf numFmtId="0" fontId="3" fillId="4" borderId="0" xfId="2" applyFill="1"/>
    <xf numFmtId="0" fontId="3" fillId="4" borderId="0" xfId="2" applyFill="1" applyAlignment="1">
      <alignment horizontal="center" vertical="center"/>
    </xf>
    <xf numFmtId="1" fontId="3" fillId="4" borderId="0" xfId="2" applyNumberFormat="1" applyFill="1" applyAlignment="1">
      <alignment horizontal="center" vertical="center"/>
    </xf>
    <xf numFmtId="1" fontId="3" fillId="4" borderId="0" xfId="2" applyNumberFormat="1" applyFill="1"/>
    <xf numFmtId="169" fontId="3" fillId="4" borderId="0" xfId="2" applyNumberFormat="1" applyFill="1"/>
    <xf numFmtId="0" fontId="3" fillId="4" borderId="1" xfId="2" applyFill="1" applyBorder="1" applyAlignment="1">
      <alignment horizontal="center" vertical="center"/>
    </xf>
    <xf numFmtId="0" fontId="5" fillId="4" borderId="0" xfId="2" applyFont="1" applyFill="1"/>
    <xf numFmtId="0" fontId="3" fillId="4" borderId="1" xfId="2" applyFill="1" applyBorder="1"/>
    <xf numFmtId="0" fontId="9" fillId="4" borderId="15" xfId="2" applyFont="1" applyFill="1" applyBorder="1" applyAlignment="1">
      <alignment horizontal="center" vertical="center"/>
    </xf>
    <xf numFmtId="0" fontId="3" fillId="4" borderId="16" xfId="2" applyFill="1" applyBorder="1" applyAlignment="1">
      <alignment horizontal="center" vertical="center"/>
    </xf>
    <xf numFmtId="0" fontId="3" fillId="4" borderId="16" xfId="2" applyFill="1" applyBorder="1" applyAlignment="1">
      <alignment horizontal="left" vertical="center"/>
    </xf>
    <xf numFmtId="0" fontId="8" fillId="4" borderId="15" xfId="2" applyFont="1" applyFill="1" applyBorder="1" applyAlignment="1">
      <alignment horizontal="center" vertical="center"/>
    </xf>
    <xf numFmtId="0" fontId="8" fillId="4" borderId="16" xfId="2" applyFont="1" applyFill="1" applyBorder="1" applyAlignment="1">
      <alignment horizontal="center" vertical="center"/>
    </xf>
    <xf numFmtId="0" fontId="3" fillId="4" borderId="17" xfId="2" applyFill="1" applyBorder="1"/>
    <xf numFmtId="0" fontId="8" fillId="4" borderId="6" xfId="2" applyFont="1" applyFill="1" applyBorder="1" applyAlignment="1">
      <alignment horizontal="center" vertical="center"/>
    </xf>
    <xf numFmtId="0" fontId="3" fillId="4" borderId="0" xfId="2" applyFill="1" applyAlignment="1">
      <alignment horizontal="left" vertical="center"/>
    </xf>
    <xf numFmtId="0" fontId="3" fillId="4" borderId="7" xfId="2" applyFill="1" applyBorder="1"/>
    <xf numFmtId="0" fontId="3" fillId="4" borderId="6" xfId="2" applyFill="1" applyBorder="1"/>
    <xf numFmtId="0" fontId="3" fillId="4" borderId="8" xfId="2" applyFill="1" applyBorder="1"/>
    <xf numFmtId="1" fontId="3" fillId="4" borderId="1" xfId="2" applyNumberFormat="1" applyFill="1" applyBorder="1" applyAlignment="1">
      <alignment horizontal="center" vertical="center"/>
    </xf>
    <xf numFmtId="1" fontId="3" fillId="4" borderId="1" xfId="2" applyNumberFormat="1" applyFill="1" applyBorder="1"/>
    <xf numFmtId="169" fontId="3" fillId="4" borderId="1" xfId="2" applyNumberFormat="1" applyFill="1" applyBorder="1"/>
    <xf numFmtId="0" fontId="3" fillId="4" borderId="9" xfId="2" applyFill="1" applyBorder="1"/>
    <xf numFmtId="170" fontId="0" fillId="0" borderId="0" xfId="0" applyNumberFormat="1"/>
    <xf numFmtId="164" fontId="0" fillId="0" borderId="2" xfId="0" applyNumberFormat="1" applyBorder="1"/>
    <xf numFmtId="165" fontId="0" fillId="0" borderId="2" xfId="0" applyNumberFormat="1" applyBorder="1"/>
    <xf numFmtId="3" fontId="0" fillId="0" borderId="1" xfId="0" applyNumberFormat="1" applyBorder="1"/>
    <xf numFmtId="165" fontId="0" fillId="0" borderId="1" xfId="0" applyNumberFormat="1" applyBorder="1"/>
    <xf numFmtId="4" fontId="0" fillId="0" borderId="1" xfId="0" applyNumberFormat="1" applyBorder="1"/>
    <xf numFmtId="4" fontId="0" fillId="0" borderId="0" xfId="0" applyNumberFormat="1"/>
    <xf numFmtId="0" fontId="0" fillId="0" borderId="0" xfId="0" applyAlignment="1">
      <alignment vertical="center" wrapText="1"/>
    </xf>
  </cellXfs>
  <cellStyles count="5">
    <cellStyle name="cf1" xfId="3" xr:uid="{CB083BF9-DBC2-4BE6-B01C-3371B5FF21E8}"/>
    <cellStyle name="cf2" xfId="4" xr:uid="{A606F531-5AA2-487A-8870-62BC6576EF67}"/>
    <cellStyle name="Normal" xfId="0" builtinId="0"/>
    <cellStyle name="Normal 2" xfId="2" xr:uid="{937EC9B1-185A-4DD0-9903-3DD3D5794759}"/>
    <cellStyle name="Per cent" xfId="1" builtinId="5"/>
  </cellStyles>
  <dxfs count="2">
    <dxf>
      <font>
        <color rgb="FF9C0006"/>
        <family val="2"/>
      </font>
      <fill>
        <patternFill patternType="solid">
          <fgColor rgb="FFFFC7CE"/>
          <bgColor rgb="FFFFC7CE"/>
        </patternFill>
      </fill>
    </dxf>
    <dxf>
      <font>
        <color rgb="FF006100"/>
        <family val="2"/>
      </font>
      <fill>
        <patternFill patternType="solid">
          <fgColor rgb="FFC6EFCE"/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426720</xdr:colOff>
      <xdr:row>6</xdr:row>
      <xdr:rowOff>45720</xdr:rowOff>
    </xdr:from>
    <xdr:to>
      <xdr:col>23</xdr:col>
      <xdr:colOff>591126</xdr:colOff>
      <xdr:row>44</xdr:row>
      <xdr:rowOff>83820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32D0A22-7D51-8513-8260-9EA88FC47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55520" y="1143000"/>
          <a:ext cx="12356406" cy="6987540"/>
        </a:xfrm>
        <a:prstGeom prst="rect">
          <a:avLst/>
        </a:prstGeom>
      </xdr:spPr>
    </xdr:pic>
    <xdr:clientData/>
  </xdr:twoCellAnchor>
  <xdr:twoCellAnchor editAs="oneCell">
    <xdr:from>
      <xdr:col>2</xdr:col>
      <xdr:colOff>518160</xdr:colOff>
      <xdr:row>39</xdr:row>
      <xdr:rowOff>30480</xdr:rowOff>
    </xdr:from>
    <xdr:to>
      <xdr:col>25</xdr:col>
      <xdr:colOff>412686</xdr:colOff>
      <xdr:row>88</xdr:row>
      <xdr:rowOff>84601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4FCFA50-87AA-4C30-8E26-A56C210432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737360" y="7162800"/>
          <a:ext cx="13915326" cy="901524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457200</xdr:colOff>
      <xdr:row>2</xdr:row>
      <xdr:rowOff>165104</xdr:rowOff>
    </xdr:from>
    <xdr:ext cx="2921800" cy="730248"/>
    <xdr:pic>
      <xdr:nvPicPr>
        <xdr:cNvPr id="2" name="Picture 1" descr="Icon&#10;&#10;Description automatically generated">
          <a:extLst>
            <a:ext uri="{FF2B5EF4-FFF2-40B4-BE49-F238E27FC236}">
              <a16:creationId xmlns:a16="http://schemas.microsoft.com/office/drawing/2014/main" id="{ED245452-ED13-4D9B-9C76-F0B0837E62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7760" y="530864"/>
          <a:ext cx="2921800" cy="730248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8</xdr:col>
      <xdr:colOff>3813</xdr:colOff>
      <xdr:row>6</xdr:row>
      <xdr:rowOff>114418</xdr:rowOff>
    </xdr:from>
    <xdr:ext cx="1866893" cy="167353"/>
    <xdr:sp macro="" textlink="">
      <xdr:nvSpPr>
        <xdr:cNvPr id="3" name="object 1354">
          <a:extLst>
            <a:ext uri="{FF2B5EF4-FFF2-40B4-BE49-F238E27FC236}">
              <a16:creationId xmlns:a16="http://schemas.microsoft.com/office/drawing/2014/main" id="{5D8E63B0-D323-4065-8867-8DDABC5057CD}"/>
            </a:ext>
          </a:extLst>
        </xdr:cNvPr>
        <xdr:cNvSpPr txBox="1"/>
      </xdr:nvSpPr>
      <xdr:spPr>
        <a:xfrm>
          <a:off x="5033013" y="1211698"/>
          <a:ext cx="1866893" cy="167353"/>
        </a:xfrm>
        <a:prstGeom prst="rect">
          <a:avLst/>
        </a:prstGeom>
        <a:noFill/>
        <a:ln cap="flat">
          <a:noFill/>
        </a:ln>
      </xdr:spPr>
      <xdr:txBody>
        <a:bodyPr vert="horz" wrap="square" lIns="0" tIns="12060" rIns="0" bIns="0" anchor="t" anchorCtr="0" compatLnSpc="0">
          <a:spAutoFit/>
        </a:bodyPr>
        <a:lstStyle/>
        <a:p>
          <a:pPr marL="12701" marR="0" lvl="0" indent="0" algn="l" defTabSz="914400" rtl="0" fontAlgn="auto" hangingPunct="1">
            <a:lnSpc>
              <a:spcPct val="100000"/>
            </a:lnSpc>
            <a:spcBef>
              <a:spcPts val="95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en-GB" sz="1100" b="0" i="0" u="none" strike="noStrike" kern="1200" cap="none" spc="-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Asset</a:t>
          </a:r>
          <a:r>
            <a:rPr lang="en-GB" sz="1100" b="0" i="0" u="none" strike="noStrike" kern="1200" cap="none" spc="-9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 </a:t>
          </a:r>
          <a:r>
            <a:rPr lang="en-GB" sz="1100" b="0" i="0" u="none" strike="noStrike" kern="1200" cap="none" spc="-10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Management LLP</a:t>
          </a:r>
          <a:endParaRPr lang="en-GB" sz="1100" b="0" i="0" u="none" strike="noStrike" kern="1200" cap="none" spc="0" baseline="0">
            <a:solidFill>
              <a:srgbClr val="000000"/>
            </a:solidFill>
            <a:uFillTx/>
            <a:latin typeface="Sempione-Grotesk-Regolare" pitchFamily="50"/>
            <a:cs typeface="Calibri" pitchFamily="34"/>
          </a:endParaRPr>
        </a:p>
      </xdr:txBody>
    </xdr:sp>
    <xdr:clientData/>
  </xdr:oneCellAnchor>
  <xdr:twoCellAnchor>
    <xdr:from>
      <xdr:col>30</xdr:col>
      <xdr:colOff>228600</xdr:colOff>
      <xdr:row>40</xdr:row>
      <xdr:rowOff>15240</xdr:rowOff>
    </xdr:from>
    <xdr:to>
      <xdr:col>30</xdr:col>
      <xdr:colOff>243840</xdr:colOff>
      <xdr:row>53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E7F6BF1-3DC1-8ABE-54D7-2BD5EB1C51E4}"/>
            </a:ext>
          </a:extLst>
        </xdr:cNvPr>
        <xdr:cNvCxnSpPr/>
      </xdr:nvCxnSpPr>
      <xdr:spPr>
        <a:xfrm flipH="1" flipV="1">
          <a:off x="22692360" y="7330440"/>
          <a:ext cx="1524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30</xdr:col>
      <xdr:colOff>228600</xdr:colOff>
      <xdr:row>63</xdr:row>
      <xdr:rowOff>15240</xdr:rowOff>
    </xdr:from>
    <xdr:to>
      <xdr:col>30</xdr:col>
      <xdr:colOff>243840</xdr:colOff>
      <xdr:row>77</xdr:row>
      <xdr:rowOff>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F9FD396E-B9D8-4ECB-8E9E-D6D7C3DEFDF6}"/>
            </a:ext>
          </a:extLst>
        </xdr:cNvPr>
        <xdr:cNvCxnSpPr/>
      </xdr:nvCxnSpPr>
      <xdr:spPr>
        <a:xfrm flipH="1" flipV="1">
          <a:off x="22692360" y="7330440"/>
          <a:ext cx="15240" cy="23622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0</xdr:row>
      <xdr:rowOff>99060</xdr:rowOff>
    </xdr:from>
    <xdr:ext cx="2921800" cy="730248"/>
    <xdr:pic>
      <xdr:nvPicPr>
        <xdr:cNvPr id="2" name="Picture 1" descr="Icon&#10;&#10;Description automatically generated">
          <a:extLst>
            <a:ext uri="{FF2B5EF4-FFF2-40B4-BE49-F238E27FC236}">
              <a16:creationId xmlns:a16="http://schemas.microsoft.com/office/drawing/2014/main" id="{2FE3C0F8-E3C0-4C6E-A8BC-97257DD0EA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33400" y="99060"/>
          <a:ext cx="2921800" cy="730248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57153</xdr:colOff>
      <xdr:row>3</xdr:row>
      <xdr:rowOff>170294</xdr:rowOff>
    </xdr:from>
    <xdr:ext cx="1866893" cy="167353"/>
    <xdr:sp macro="" textlink="">
      <xdr:nvSpPr>
        <xdr:cNvPr id="3" name="object 1354">
          <a:extLst>
            <a:ext uri="{FF2B5EF4-FFF2-40B4-BE49-F238E27FC236}">
              <a16:creationId xmlns:a16="http://schemas.microsoft.com/office/drawing/2014/main" id="{98625867-DB47-4117-8063-06EBE731DBF9}"/>
            </a:ext>
          </a:extLst>
        </xdr:cNvPr>
        <xdr:cNvSpPr txBox="1"/>
      </xdr:nvSpPr>
      <xdr:spPr>
        <a:xfrm>
          <a:off x="1276353" y="718934"/>
          <a:ext cx="1866893" cy="167353"/>
        </a:xfrm>
        <a:prstGeom prst="rect">
          <a:avLst/>
        </a:prstGeom>
        <a:noFill/>
        <a:ln cap="flat">
          <a:noFill/>
        </a:ln>
      </xdr:spPr>
      <xdr:txBody>
        <a:bodyPr vert="horz" wrap="square" lIns="0" tIns="12060" rIns="0" bIns="0" anchor="t" anchorCtr="0" compatLnSpc="0">
          <a:spAutoFit/>
        </a:bodyPr>
        <a:lstStyle/>
        <a:p>
          <a:pPr marL="12701" marR="0" lvl="0" indent="0" algn="l" defTabSz="914400" rtl="0" fontAlgn="auto" hangingPunct="1">
            <a:lnSpc>
              <a:spcPct val="100000"/>
            </a:lnSpc>
            <a:spcBef>
              <a:spcPts val="95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en-GB" sz="1100" b="0" i="0" u="none" strike="noStrike" kern="1200" cap="none" spc="-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Asset</a:t>
          </a:r>
          <a:r>
            <a:rPr lang="en-GB" sz="1100" b="0" i="0" u="none" strike="noStrike" kern="1200" cap="none" spc="-9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 </a:t>
          </a:r>
          <a:r>
            <a:rPr lang="en-GB" sz="1100" b="0" i="0" u="none" strike="noStrike" kern="1200" cap="none" spc="-10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Management LLP</a:t>
          </a:r>
          <a:endParaRPr lang="en-GB" sz="1100" b="0" i="0" u="none" strike="noStrike" kern="1200" cap="none" spc="0" baseline="0">
            <a:solidFill>
              <a:srgbClr val="000000"/>
            </a:solidFill>
            <a:uFillTx/>
            <a:latin typeface="Sempione-Grotesk-Regolare" pitchFamily="50"/>
            <a:cs typeface="Calibri" pitchFamily="34"/>
          </a:endParaRPr>
        </a:p>
      </xdr:txBody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601980</xdr:colOff>
      <xdr:row>0</xdr:row>
      <xdr:rowOff>68580</xdr:rowOff>
    </xdr:from>
    <xdr:ext cx="2921800" cy="730248"/>
    <xdr:pic>
      <xdr:nvPicPr>
        <xdr:cNvPr id="2" name="Picture 1" descr="Icon&#10;&#10;Description automatically generated">
          <a:extLst>
            <a:ext uri="{FF2B5EF4-FFF2-40B4-BE49-F238E27FC236}">
              <a16:creationId xmlns:a16="http://schemas.microsoft.com/office/drawing/2014/main" id="{0B4345F4-D08A-4023-A841-2F36761345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980" y="68580"/>
          <a:ext cx="2921800" cy="730248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110493</xdr:colOff>
      <xdr:row>3</xdr:row>
      <xdr:rowOff>170294</xdr:rowOff>
    </xdr:from>
    <xdr:ext cx="1866893" cy="167353"/>
    <xdr:sp macro="" textlink="">
      <xdr:nvSpPr>
        <xdr:cNvPr id="3" name="object 1354">
          <a:extLst>
            <a:ext uri="{FF2B5EF4-FFF2-40B4-BE49-F238E27FC236}">
              <a16:creationId xmlns:a16="http://schemas.microsoft.com/office/drawing/2014/main" id="{7DA087FC-B001-4055-B8BC-AAD192BBC0FF}"/>
            </a:ext>
          </a:extLst>
        </xdr:cNvPr>
        <xdr:cNvSpPr txBox="1"/>
      </xdr:nvSpPr>
      <xdr:spPr>
        <a:xfrm>
          <a:off x="1329693" y="718934"/>
          <a:ext cx="1866893" cy="167353"/>
        </a:xfrm>
        <a:prstGeom prst="rect">
          <a:avLst/>
        </a:prstGeom>
        <a:noFill/>
        <a:ln cap="flat">
          <a:noFill/>
        </a:ln>
      </xdr:spPr>
      <xdr:txBody>
        <a:bodyPr vert="horz" wrap="square" lIns="0" tIns="12060" rIns="0" bIns="0" anchor="t" anchorCtr="0" compatLnSpc="0">
          <a:spAutoFit/>
        </a:bodyPr>
        <a:lstStyle/>
        <a:p>
          <a:pPr marL="12701" marR="0" lvl="0" indent="0" algn="l" defTabSz="914400" rtl="0" fontAlgn="auto" hangingPunct="1">
            <a:lnSpc>
              <a:spcPct val="100000"/>
            </a:lnSpc>
            <a:spcBef>
              <a:spcPts val="95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en-GB" sz="1100" b="0" i="0" u="none" strike="noStrike" kern="1200" cap="none" spc="-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Asset</a:t>
          </a:r>
          <a:r>
            <a:rPr lang="en-GB" sz="1100" b="0" i="0" u="none" strike="noStrike" kern="1200" cap="none" spc="-9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 </a:t>
          </a:r>
          <a:r>
            <a:rPr lang="en-GB" sz="1100" b="0" i="0" u="none" strike="noStrike" kern="1200" cap="none" spc="-10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Management LLP</a:t>
          </a:r>
          <a:endParaRPr lang="en-GB" sz="1100" b="0" i="0" u="none" strike="noStrike" kern="1200" cap="none" spc="0" baseline="0">
            <a:solidFill>
              <a:srgbClr val="000000"/>
            </a:solidFill>
            <a:uFillTx/>
            <a:latin typeface="Sempione-Grotesk-Regolare" pitchFamily="50"/>
            <a:cs typeface="Calibri" pitchFamily="34"/>
          </a:endParaRPr>
        </a:p>
      </xdr:txBody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548640</xdr:colOff>
      <xdr:row>0</xdr:row>
      <xdr:rowOff>99060</xdr:rowOff>
    </xdr:from>
    <xdr:to>
      <xdr:col>4</xdr:col>
      <xdr:colOff>321817</xdr:colOff>
      <xdr:row>5</xdr:row>
      <xdr:rowOff>105236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36BE176-C58F-88DE-70E3-C1FE4A05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58240" y="99060"/>
          <a:ext cx="2920237" cy="920576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</xdr:colOff>
      <xdr:row>0</xdr:row>
      <xdr:rowOff>160020</xdr:rowOff>
    </xdr:from>
    <xdr:ext cx="2921800" cy="730248"/>
    <xdr:pic>
      <xdr:nvPicPr>
        <xdr:cNvPr id="2" name="Picture 1" descr="Icon&#10;&#10;Description automatically generated">
          <a:extLst>
            <a:ext uri="{FF2B5EF4-FFF2-40B4-BE49-F238E27FC236}">
              <a16:creationId xmlns:a16="http://schemas.microsoft.com/office/drawing/2014/main" id="{52D16E93-365D-42CF-AF39-D5109578D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" y="160020"/>
          <a:ext cx="2921800" cy="730248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0</xdr:col>
      <xdr:colOff>133353</xdr:colOff>
      <xdr:row>4</xdr:row>
      <xdr:rowOff>78854</xdr:rowOff>
    </xdr:from>
    <xdr:ext cx="1866893" cy="167353"/>
    <xdr:sp macro="" textlink="">
      <xdr:nvSpPr>
        <xdr:cNvPr id="3" name="object 1354">
          <a:extLst>
            <a:ext uri="{FF2B5EF4-FFF2-40B4-BE49-F238E27FC236}">
              <a16:creationId xmlns:a16="http://schemas.microsoft.com/office/drawing/2014/main" id="{D9974E17-256C-4399-B0CF-81C93039FE68}"/>
            </a:ext>
          </a:extLst>
        </xdr:cNvPr>
        <xdr:cNvSpPr txBox="1"/>
      </xdr:nvSpPr>
      <xdr:spPr>
        <a:xfrm>
          <a:off x="133353" y="810374"/>
          <a:ext cx="1866893" cy="167353"/>
        </a:xfrm>
        <a:prstGeom prst="rect">
          <a:avLst/>
        </a:prstGeom>
        <a:noFill/>
        <a:ln cap="flat">
          <a:noFill/>
        </a:ln>
      </xdr:spPr>
      <xdr:txBody>
        <a:bodyPr vert="horz" wrap="square" lIns="0" tIns="12060" rIns="0" bIns="0" anchor="t" anchorCtr="0" compatLnSpc="0">
          <a:spAutoFit/>
        </a:bodyPr>
        <a:lstStyle/>
        <a:p>
          <a:pPr marL="12701" marR="0" lvl="0" indent="0" algn="l" defTabSz="914400" rtl="0" fontAlgn="auto" hangingPunct="1">
            <a:lnSpc>
              <a:spcPct val="100000"/>
            </a:lnSpc>
            <a:spcBef>
              <a:spcPts val="95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en-GB" sz="1100" b="0" i="0" u="none" strike="noStrike" kern="1200" cap="none" spc="-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Asset</a:t>
          </a:r>
          <a:r>
            <a:rPr lang="en-GB" sz="1100" b="0" i="0" u="none" strike="noStrike" kern="1200" cap="none" spc="-9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 </a:t>
          </a:r>
          <a:r>
            <a:rPr lang="en-GB" sz="1100" b="0" i="0" u="none" strike="noStrike" kern="1200" cap="none" spc="-10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Management LLP</a:t>
          </a:r>
          <a:endParaRPr lang="en-GB" sz="1100" b="0" i="0" u="none" strike="noStrike" kern="1200" cap="none" spc="0" baseline="0">
            <a:solidFill>
              <a:srgbClr val="000000"/>
            </a:solidFill>
            <a:uFillTx/>
            <a:latin typeface="Sempione-Grotesk-Regolare" pitchFamily="50"/>
            <a:cs typeface="Calibri" pitchFamily="34"/>
          </a:endParaRPr>
        </a:p>
      </xdr:txBody>
    </xdr:sp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53340</xdr:colOff>
      <xdr:row>0</xdr:row>
      <xdr:rowOff>129540</xdr:rowOff>
    </xdr:from>
    <xdr:ext cx="2921800" cy="730248"/>
    <xdr:pic>
      <xdr:nvPicPr>
        <xdr:cNvPr id="2" name="Picture 1" descr="Icon&#10;&#10;Description automatically generated">
          <a:extLst>
            <a:ext uri="{FF2B5EF4-FFF2-40B4-BE49-F238E27FC236}">
              <a16:creationId xmlns:a16="http://schemas.microsoft.com/office/drawing/2014/main" id="{658AC6DA-7EEF-43BA-9E94-C2744FE723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34440" y="129540"/>
          <a:ext cx="2921800" cy="730248"/>
        </a:xfrm>
        <a:prstGeom prst="rect">
          <a:avLst/>
        </a:prstGeom>
        <a:noFill/>
        <a:ln cap="flat">
          <a:noFill/>
        </a:ln>
      </xdr:spPr>
    </xdr:pic>
    <xdr:clientData/>
  </xdr:oneCellAnchor>
  <xdr:oneCellAnchor>
    <xdr:from>
      <xdr:col>1</xdr:col>
      <xdr:colOff>171453</xdr:colOff>
      <xdr:row>3</xdr:row>
      <xdr:rowOff>680834</xdr:rowOff>
    </xdr:from>
    <xdr:ext cx="1866893" cy="167353"/>
    <xdr:sp macro="" textlink="">
      <xdr:nvSpPr>
        <xdr:cNvPr id="3" name="object 1354">
          <a:extLst>
            <a:ext uri="{FF2B5EF4-FFF2-40B4-BE49-F238E27FC236}">
              <a16:creationId xmlns:a16="http://schemas.microsoft.com/office/drawing/2014/main" id="{7F9B34F2-8BC2-4760-B69A-41CBD27B9ED3}"/>
            </a:ext>
          </a:extLst>
        </xdr:cNvPr>
        <xdr:cNvSpPr txBox="1"/>
      </xdr:nvSpPr>
      <xdr:spPr>
        <a:xfrm>
          <a:off x="1352553" y="863714"/>
          <a:ext cx="1866893" cy="167353"/>
        </a:xfrm>
        <a:prstGeom prst="rect">
          <a:avLst/>
        </a:prstGeom>
        <a:noFill/>
        <a:ln cap="flat">
          <a:noFill/>
        </a:ln>
      </xdr:spPr>
      <xdr:txBody>
        <a:bodyPr vert="horz" wrap="square" lIns="0" tIns="12060" rIns="0" bIns="0" anchor="t" anchorCtr="0" compatLnSpc="0">
          <a:spAutoFit/>
        </a:bodyPr>
        <a:lstStyle/>
        <a:p>
          <a:pPr marL="12701" marR="0" lvl="0" indent="0" algn="l" defTabSz="914400" rtl="0" fontAlgn="auto" hangingPunct="1">
            <a:lnSpc>
              <a:spcPct val="100000"/>
            </a:lnSpc>
            <a:spcBef>
              <a:spcPts val="95"/>
            </a:spcBef>
            <a:spcAft>
              <a:spcPts val="0"/>
            </a:spcAft>
            <a:buNone/>
            <a:tabLst/>
            <a:defRPr sz="1800" b="0" i="0" u="none" strike="noStrike" kern="0" cap="none" spc="0" baseline="0">
              <a:solidFill>
                <a:srgbClr val="000000"/>
              </a:solidFill>
              <a:uFillTx/>
            </a:defRPr>
          </a:pPr>
          <a:r>
            <a:rPr lang="en-GB" sz="1100" b="0" i="0" u="none" strike="noStrike" kern="1200" cap="none" spc="-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Asset</a:t>
          </a:r>
          <a:r>
            <a:rPr lang="en-GB" sz="1100" b="0" i="0" u="none" strike="noStrike" kern="1200" cap="none" spc="-95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 </a:t>
          </a:r>
          <a:r>
            <a:rPr lang="en-GB" sz="1100" b="0" i="0" u="none" strike="noStrike" kern="1200" cap="none" spc="-10" baseline="0">
              <a:solidFill>
                <a:srgbClr val="221F1F"/>
              </a:solidFill>
              <a:uFillTx/>
              <a:latin typeface="Sempione-Grotesk-Regolare" pitchFamily="50"/>
              <a:cs typeface="Calibri" pitchFamily="34"/>
            </a:rPr>
            <a:t>Management LLP</a:t>
          </a:r>
          <a:endParaRPr lang="en-GB" sz="1100" b="0" i="0" u="none" strike="noStrike" kern="1200" cap="none" spc="0" baseline="0">
            <a:solidFill>
              <a:srgbClr val="000000"/>
            </a:solidFill>
            <a:uFillTx/>
            <a:latin typeface="Sempione-Grotesk-Regolare" pitchFamily="50"/>
            <a:cs typeface="Calibri" pitchFamily="34"/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B3FCCE-C18F-4D97-B2E7-A388DE4AB898}">
  <dimension ref="A1"/>
  <sheetViews>
    <sheetView topLeftCell="A10" workbookViewId="0">
      <selection activeCell="S50" sqref="S50"/>
    </sheetView>
  </sheetViews>
  <sheetFormatPr defaultRowHeight="14.4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16B5F2-2895-4777-AA91-3782978BB096}">
  <sheetPr>
    <pageSetUpPr fitToPage="1"/>
  </sheetPr>
  <dimension ref="I11:AR106"/>
  <sheetViews>
    <sheetView topLeftCell="T28" workbookViewId="0">
      <selection activeCell="AA83" sqref="AA83"/>
    </sheetView>
  </sheetViews>
  <sheetFormatPr defaultColWidth="8.85546875" defaultRowHeight="14.45"/>
  <cols>
    <col min="1" max="6" width="8.85546875" style="26" customWidth="1"/>
    <col min="7" max="7" width="12" style="26" customWidth="1"/>
    <col min="8" max="8" width="8" style="26" customWidth="1"/>
    <col min="9" max="9" width="26.7109375" style="26" bestFit="1" customWidth="1"/>
    <col min="10" max="10" width="10.85546875" style="26" bestFit="1" customWidth="1"/>
    <col min="11" max="11" width="9.85546875" style="26" bestFit="1" customWidth="1"/>
    <col min="12" max="12" width="10.85546875" style="26" bestFit="1" customWidth="1"/>
    <col min="13" max="13" width="8.85546875" style="26" customWidth="1"/>
    <col min="14" max="14" width="11.7109375" style="26" bestFit="1" customWidth="1"/>
    <col min="15" max="16" width="8.85546875" style="26" customWidth="1"/>
    <col min="17" max="17" width="10.85546875" style="26" bestFit="1" customWidth="1"/>
    <col min="18" max="18" width="8.85546875" style="26" customWidth="1"/>
    <col min="19" max="19" width="8.28515625" style="26" bestFit="1" customWidth="1"/>
    <col min="20" max="20" width="13" style="26" bestFit="1" customWidth="1"/>
    <col min="21" max="21" width="5.140625" style="26" customWidth="1"/>
    <col min="22" max="22" width="10.5703125" style="26" customWidth="1"/>
    <col min="23" max="24" width="8.85546875" style="26"/>
    <col min="25" max="25" width="21.7109375" style="26" customWidth="1"/>
    <col min="26" max="26" width="5.85546875" style="26" customWidth="1"/>
    <col min="27" max="27" width="21.7109375" style="26" customWidth="1"/>
    <col min="28" max="28" width="5.85546875" style="26" customWidth="1"/>
    <col min="29" max="29" width="21.7109375" style="26" customWidth="1"/>
    <col min="30" max="30" width="5.85546875" style="26" customWidth="1"/>
    <col min="31" max="31" width="6.7109375" style="26" customWidth="1"/>
    <col min="32" max="33" width="9.28515625" style="26" bestFit="1" customWidth="1"/>
    <col min="34" max="34" width="14.28515625" style="26" customWidth="1"/>
    <col min="35" max="38" width="12.85546875" style="26" customWidth="1"/>
    <col min="39" max="39" width="12.140625" style="26" customWidth="1"/>
    <col min="40" max="40" width="11.42578125" style="26" customWidth="1"/>
    <col min="41" max="41" width="11.7109375" style="26" customWidth="1"/>
    <col min="42" max="16384" width="8.85546875" style="26"/>
  </cols>
  <sheetData>
    <row r="11" spans="9:20">
      <c r="I11" s="24" t="s">
        <v>0</v>
      </c>
      <c r="J11" s="24"/>
      <c r="K11" s="24"/>
      <c r="L11" s="25">
        <v>50000000</v>
      </c>
      <c r="N11" s="26" t="s">
        <v>1</v>
      </c>
      <c r="Q11" s="26" t="s">
        <v>2</v>
      </c>
    </row>
    <row r="12" spans="9:20">
      <c r="Q12" s="24" t="s">
        <v>3</v>
      </c>
      <c r="R12" s="24" t="s">
        <v>4</v>
      </c>
      <c r="S12" s="24" t="s">
        <v>5</v>
      </c>
      <c r="T12" s="24" t="s">
        <v>6</v>
      </c>
    </row>
    <row r="13" spans="9:20">
      <c r="I13" s="26" t="s">
        <v>7</v>
      </c>
      <c r="J13" s="27">
        <v>0.1</v>
      </c>
      <c r="K13" s="28">
        <f>+L11*J13</f>
        <v>5000000</v>
      </c>
      <c r="L13" s="28">
        <f>+K13+L11</f>
        <v>55000000</v>
      </c>
      <c r="Q13" s="28">
        <v>30000000</v>
      </c>
      <c r="R13" s="29">
        <v>5.0000000000000001E-3</v>
      </c>
      <c r="S13" s="27">
        <v>0.2</v>
      </c>
      <c r="T13" s="28">
        <f>+R13*Q13</f>
        <v>150000</v>
      </c>
    </row>
    <row r="14" spans="9:20">
      <c r="I14" s="26" t="s">
        <v>8</v>
      </c>
      <c r="J14" s="27">
        <v>0.15</v>
      </c>
      <c r="K14" s="28">
        <f>+J14*L13</f>
        <v>8250000</v>
      </c>
      <c r="L14" s="28">
        <f>+K14+L13</f>
        <v>63250000</v>
      </c>
      <c r="Q14" s="25">
        <v>75000000</v>
      </c>
      <c r="R14" s="30">
        <v>0.01</v>
      </c>
      <c r="S14" s="30">
        <v>0.25</v>
      </c>
      <c r="T14" s="25">
        <f>+R14*Q14</f>
        <v>750000</v>
      </c>
    </row>
    <row r="15" spans="9:20">
      <c r="I15" s="26" t="s">
        <v>9</v>
      </c>
      <c r="J15" s="27">
        <v>0.32</v>
      </c>
      <c r="K15" s="28">
        <f>+J15*L14</f>
        <v>20240000</v>
      </c>
      <c r="L15" s="28">
        <f>+K15+L14</f>
        <v>83490000</v>
      </c>
      <c r="Q15" s="28">
        <f>+SUM(Q13:Q14)</f>
        <v>105000000</v>
      </c>
      <c r="T15" s="31">
        <f>+SUM(T13:T14)</f>
        <v>900000</v>
      </c>
    </row>
    <row r="16" spans="9:20">
      <c r="I16" s="26" t="s">
        <v>10</v>
      </c>
      <c r="J16" s="27">
        <v>0.25</v>
      </c>
      <c r="K16" s="28">
        <f>+J16*L15</f>
        <v>20872500</v>
      </c>
      <c r="L16" s="28">
        <f>+K16+L15</f>
        <v>104362500</v>
      </c>
      <c r="T16" s="28"/>
    </row>
    <row r="17" spans="9:20">
      <c r="I17" s="26" t="s">
        <v>11</v>
      </c>
      <c r="K17" s="28">
        <v>10000000</v>
      </c>
      <c r="L17" s="28"/>
    </row>
    <row r="18" spans="9:20">
      <c r="I18" s="26" t="s">
        <v>12</v>
      </c>
      <c r="K18" s="28">
        <v>5000000</v>
      </c>
      <c r="L18" s="28"/>
    </row>
    <row r="19" spans="9:20">
      <c r="I19" s="26" t="s">
        <v>13</v>
      </c>
      <c r="K19" s="28">
        <v>10000000</v>
      </c>
      <c r="L19" s="28">
        <f>+L16+K17+K18+K19</f>
        <v>129362500</v>
      </c>
    </row>
    <row r="20" spans="9:20">
      <c r="K20" s="28"/>
      <c r="L20" s="28"/>
    </row>
    <row r="21" spans="9:20">
      <c r="K21" s="28"/>
      <c r="L21" s="28"/>
      <c r="Q21" s="26" t="s">
        <v>2</v>
      </c>
    </row>
    <row r="22" spans="9:20">
      <c r="I22" s="24" t="s">
        <v>14</v>
      </c>
      <c r="J22" s="24"/>
      <c r="K22" s="24"/>
      <c r="L22" s="25">
        <v>150000000</v>
      </c>
      <c r="N22" s="26" t="s">
        <v>1</v>
      </c>
      <c r="Q22" s="24" t="s">
        <v>3</v>
      </c>
      <c r="R22" s="24" t="s">
        <v>4</v>
      </c>
      <c r="S22" s="24" t="s">
        <v>5</v>
      </c>
      <c r="T22" s="24" t="s">
        <v>6</v>
      </c>
    </row>
    <row r="23" spans="9:20">
      <c r="J23" s="27">
        <v>0.15</v>
      </c>
      <c r="K23" s="28">
        <f>+J23*L22</f>
        <v>22500000</v>
      </c>
      <c r="L23" s="28">
        <f>+L22+K23</f>
        <v>172500000</v>
      </c>
      <c r="Q23" s="25">
        <f>+K23+K24</f>
        <v>48375000</v>
      </c>
      <c r="R23" s="32">
        <v>6.4999999999999997E-3</v>
      </c>
      <c r="S23" s="30">
        <v>0.2</v>
      </c>
      <c r="T23" s="33">
        <f>+R23*Q23</f>
        <v>314437.5</v>
      </c>
    </row>
    <row r="24" spans="9:20">
      <c r="J24" s="27">
        <v>0.15</v>
      </c>
      <c r="K24" s="28">
        <f>+J24*L23</f>
        <v>25875000</v>
      </c>
      <c r="L24" s="28">
        <f>+L23+K24</f>
        <v>198375000</v>
      </c>
    </row>
    <row r="25" spans="9:20">
      <c r="K25" s="28"/>
      <c r="L25" s="28"/>
    </row>
    <row r="26" spans="9:20">
      <c r="K26" s="28"/>
      <c r="L26" s="28"/>
      <c r="Q26" s="26" t="s">
        <v>2</v>
      </c>
    </row>
    <row r="27" spans="9:20">
      <c r="I27" s="24" t="s">
        <v>15</v>
      </c>
      <c r="J27" s="25"/>
      <c r="K27" s="24"/>
      <c r="L27" s="25">
        <v>160000000</v>
      </c>
      <c r="Q27" s="24" t="s">
        <v>3</v>
      </c>
      <c r="R27" s="24" t="s">
        <v>4</v>
      </c>
      <c r="S27" s="24" t="s">
        <v>5</v>
      </c>
      <c r="T27" s="24" t="s">
        <v>6</v>
      </c>
    </row>
    <row r="28" spans="9:20">
      <c r="Q28" s="25" t="s">
        <v>16</v>
      </c>
      <c r="R28" s="32" t="s">
        <v>16</v>
      </c>
      <c r="S28" s="30" t="s">
        <v>16</v>
      </c>
      <c r="T28" s="25" t="s">
        <v>16</v>
      </c>
    </row>
    <row r="32" spans="9:20">
      <c r="Q32" s="24" t="s">
        <v>17</v>
      </c>
      <c r="R32" s="24"/>
      <c r="S32" s="24"/>
      <c r="T32" s="34">
        <f>+T15+T23</f>
        <v>1214437.5</v>
      </c>
    </row>
    <row r="36" spans="22:38" ht="17.45">
      <c r="Y36" s="69" t="s">
        <v>18</v>
      </c>
      <c r="AE36" s="57" t="s">
        <v>19</v>
      </c>
      <c r="AG36" s="65"/>
      <c r="AH36" s="66"/>
      <c r="AI36" s="67" t="s">
        <v>20</v>
      </c>
      <c r="AJ36" s="66"/>
      <c r="AK36" s="66"/>
      <c r="AL36" s="68"/>
    </row>
    <row r="37" spans="22:38">
      <c r="AE37" s="57" t="s">
        <v>21</v>
      </c>
    </row>
    <row r="38" spans="22:38">
      <c r="AE38" s="57" t="s">
        <v>22</v>
      </c>
      <c r="AH38" s="62" t="s">
        <v>23</v>
      </c>
      <c r="AI38" s="63">
        <v>0.08</v>
      </c>
      <c r="AJ38" s="63">
        <v>0.1</v>
      </c>
      <c r="AK38" s="63">
        <v>0.12</v>
      </c>
      <c r="AL38" s="63">
        <v>0.14000000000000001</v>
      </c>
    </row>
    <row r="39" spans="22:38">
      <c r="AE39" s="58" t="s">
        <v>24</v>
      </c>
      <c r="AH39" s="62"/>
    </row>
    <row r="40" spans="22:38">
      <c r="AH40" s="62" t="s">
        <v>25</v>
      </c>
      <c r="AI40" s="64" t="s">
        <v>26</v>
      </c>
      <c r="AJ40" s="64" t="s">
        <v>27</v>
      </c>
      <c r="AK40" s="64" t="s">
        <v>28</v>
      </c>
      <c r="AL40" s="64" t="s">
        <v>29</v>
      </c>
    </row>
    <row r="41" spans="22:38">
      <c r="AC41" s="59"/>
      <c r="AD41" s="56"/>
      <c r="AE41" s="56"/>
      <c r="AH41" s="62"/>
      <c r="AI41" s="64"/>
      <c r="AJ41" s="64"/>
      <c r="AK41" s="64"/>
      <c r="AL41" s="64"/>
    </row>
    <row r="42" spans="22:38">
      <c r="AC42" s="60" t="s">
        <v>30</v>
      </c>
      <c r="AH42" s="62"/>
      <c r="AI42" s="64"/>
      <c r="AJ42" s="64"/>
      <c r="AK42" s="64"/>
      <c r="AL42" s="64"/>
    </row>
    <row r="43" spans="22:38">
      <c r="V43" s="28">
        <f>'RevProj Calc'!Z36</f>
        <v>0</v>
      </c>
      <c r="AC43" s="60" t="s">
        <v>31</v>
      </c>
      <c r="AH43" s="62" t="s">
        <v>32</v>
      </c>
      <c r="AI43" s="64"/>
      <c r="AJ43" s="64"/>
      <c r="AK43" s="64"/>
      <c r="AL43" s="64"/>
    </row>
    <row r="44" spans="22:38">
      <c r="V44" s="28">
        <f>'RevProj Calc'!AB36-'RevProj Calc'!L36</f>
        <v>0</v>
      </c>
      <c r="AC44" s="60" t="s">
        <v>33</v>
      </c>
      <c r="AH44" s="62"/>
      <c r="AI44" s="64"/>
      <c r="AJ44" s="64"/>
      <c r="AK44" s="64"/>
      <c r="AL44" s="64"/>
    </row>
    <row r="45" spans="22:38">
      <c r="AC45" s="61"/>
      <c r="AH45" s="62" t="s">
        <v>34</v>
      </c>
      <c r="AI45" s="64" t="s">
        <v>35</v>
      </c>
      <c r="AJ45" s="64" t="s">
        <v>36</v>
      </c>
      <c r="AK45" s="64" t="s">
        <v>37</v>
      </c>
      <c r="AL45" s="64" t="s">
        <v>38</v>
      </c>
    </row>
    <row r="46" spans="22:38">
      <c r="AA46" s="59"/>
      <c r="AB46" s="56"/>
      <c r="AH46" s="62"/>
      <c r="AI46" s="64"/>
      <c r="AJ46" s="64"/>
      <c r="AK46" s="64"/>
      <c r="AL46" s="64"/>
    </row>
    <row r="47" spans="22:38">
      <c r="AA47" s="60" t="s">
        <v>39</v>
      </c>
      <c r="AH47" s="62"/>
      <c r="AI47" s="64"/>
      <c r="AJ47" s="64"/>
      <c r="AK47" s="64"/>
      <c r="AL47" s="64"/>
    </row>
    <row r="48" spans="22:38">
      <c r="V48" s="28">
        <f>'RevProj Calc'!Z37+'RevProj Calc'!Z38</f>
        <v>50000000</v>
      </c>
      <c r="AA48" s="60" t="s">
        <v>31</v>
      </c>
      <c r="AH48" s="62" t="s">
        <v>40</v>
      </c>
      <c r="AI48" s="64" t="s">
        <v>41</v>
      </c>
      <c r="AJ48" s="64" t="s">
        <v>42</v>
      </c>
      <c r="AK48" s="64" t="s">
        <v>43</v>
      </c>
      <c r="AL48" s="64" t="s">
        <v>44</v>
      </c>
    </row>
    <row r="49" spans="22:38">
      <c r="V49" s="28">
        <f>'RevProj Calc'!AB37+'RevProj Calc'!AB38</f>
        <v>650000</v>
      </c>
      <c r="AA49" s="60" t="s">
        <v>45</v>
      </c>
      <c r="AH49" s="62"/>
      <c r="AI49" s="64"/>
      <c r="AJ49" s="64"/>
      <c r="AK49" s="64"/>
      <c r="AL49" s="64"/>
    </row>
    <row r="50" spans="22:38">
      <c r="AA50" s="61"/>
      <c r="AH50" s="62"/>
      <c r="AI50" s="64"/>
      <c r="AJ50" s="64"/>
      <c r="AK50" s="64"/>
      <c r="AL50" s="64"/>
    </row>
    <row r="51" spans="22:38">
      <c r="Y51" s="59" t="s">
        <v>46</v>
      </c>
      <c r="Z51" s="56"/>
      <c r="AH51" s="62" t="s">
        <v>47</v>
      </c>
      <c r="AI51" s="64" t="s">
        <v>48</v>
      </c>
      <c r="AJ51" s="64" t="s">
        <v>49</v>
      </c>
      <c r="AK51" s="64" t="s">
        <v>50</v>
      </c>
      <c r="AL51" s="64" t="s">
        <v>51</v>
      </c>
    </row>
    <row r="52" spans="22:38">
      <c r="V52" s="28">
        <f>'RevProj Calc'!K36</f>
        <v>8374686</v>
      </c>
      <c r="Y52" s="60" t="s">
        <v>52</v>
      </c>
      <c r="AH52" s="62"/>
      <c r="AI52" s="57"/>
      <c r="AJ52" s="57"/>
      <c r="AK52" s="57"/>
      <c r="AL52" s="57"/>
    </row>
    <row r="53" spans="22:38">
      <c r="V53" s="28">
        <f>'RevProj Calc'!L36</f>
        <v>83746.86</v>
      </c>
      <c r="Y53" s="60" t="s">
        <v>53</v>
      </c>
      <c r="AH53" s="62"/>
      <c r="AI53" s="57"/>
      <c r="AJ53" s="57"/>
      <c r="AK53" s="57"/>
      <c r="AL53" s="57"/>
    </row>
    <row r="54" spans="22:38">
      <c r="Y54" s="56"/>
      <c r="Z54" s="56"/>
      <c r="AA54" s="56"/>
      <c r="AB54" s="56"/>
      <c r="AC54" s="56"/>
      <c r="AD54" s="56"/>
      <c r="AE54" s="56"/>
    </row>
    <row r="59" spans="22:38" ht="17.45">
      <c r="Y59" s="69" t="s">
        <v>54</v>
      </c>
      <c r="AE59" s="57" t="s">
        <v>19</v>
      </c>
      <c r="AG59" s="65"/>
      <c r="AH59" s="66"/>
      <c r="AI59" s="67" t="s">
        <v>55</v>
      </c>
      <c r="AJ59" s="66"/>
      <c r="AK59" s="66"/>
      <c r="AL59" s="68"/>
    </row>
    <row r="60" spans="22:38">
      <c r="AE60" s="57" t="s">
        <v>56</v>
      </c>
    </row>
    <row r="61" spans="22:38">
      <c r="AE61" s="57" t="s">
        <v>22</v>
      </c>
      <c r="AH61" s="62" t="s">
        <v>23</v>
      </c>
      <c r="AI61" s="63">
        <v>0.04</v>
      </c>
      <c r="AJ61" s="63">
        <v>0.05</v>
      </c>
      <c r="AK61" s="63">
        <v>0.06</v>
      </c>
      <c r="AL61" s="63">
        <v>7.0000000000000007E-2</v>
      </c>
    </row>
    <row r="62" spans="22:38">
      <c r="AE62" s="58" t="s">
        <v>57</v>
      </c>
      <c r="AH62" s="62"/>
    </row>
    <row r="63" spans="22:38">
      <c r="AH63" s="62" t="s">
        <v>25</v>
      </c>
      <c r="AI63" s="64" t="s">
        <v>58</v>
      </c>
      <c r="AJ63" s="64" t="s">
        <v>59</v>
      </c>
      <c r="AK63" s="64" t="s">
        <v>60</v>
      </c>
      <c r="AL63" s="64" t="s">
        <v>61</v>
      </c>
    </row>
    <row r="64" spans="22:38">
      <c r="AC64" s="59" t="s">
        <v>30</v>
      </c>
      <c r="AD64" s="56"/>
      <c r="AE64" s="56"/>
      <c r="AH64" s="62"/>
      <c r="AI64" s="64"/>
      <c r="AJ64" s="64"/>
      <c r="AK64" s="64"/>
      <c r="AL64" s="64"/>
    </row>
    <row r="65" spans="22:38">
      <c r="AC65" s="60" t="s">
        <v>62</v>
      </c>
      <c r="AH65" s="62" t="s">
        <v>32</v>
      </c>
      <c r="AI65" s="64"/>
      <c r="AJ65" s="64"/>
      <c r="AK65" s="64"/>
      <c r="AL65" s="64"/>
    </row>
    <row r="66" spans="22:38">
      <c r="AC66" s="60" t="s">
        <v>63</v>
      </c>
      <c r="AI66" s="64"/>
      <c r="AJ66" s="64"/>
      <c r="AK66" s="64"/>
      <c r="AL66" s="64"/>
    </row>
    <row r="67" spans="22:38">
      <c r="AC67" s="61"/>
      <c r="AH67" s="62" t="s">
        <v>34</v>
      </c>
      <c r="AI67" s="64" t="s">
        <v>64</v>
      </c>
      <c r="AJ67" s="64" t="s">
        <v>65</v>
      </c>
      <c r="AK67" s="64" t="s">
        <v>66</v>
      </c>
      <c r="AL67" s="64" t="s">
        <v>67</v>
      </c>
    </row>
    <row r="68" spans="22:38">
      <c r="AA68" s="59" t="s">
        <v>39</v>
      </c>
      <c r="AB68" s="56"/>
      <c r="AH68" s="62"/>
      <c r="AI68" s="64"/>
      <c r="AJ68" s="64"/>
      <c r="AK68" s="64"/>
      <c r="AL68" s="64"/>
    </row>
    <row r="69" spans="22:38">
      <c r="AA69" s="60" t="s">
        <v>68</v>
      </c>
      <c r="AH69" s="62"/>
      <c r="AI69" s="64"/>
      <c r="AJ69" s="64"/>
      <c r="AK69" s="64"/>
      <c r="AL69" s="64"/>
    </row>
    <row r="70" spans="22:38">
      <c r="V70" s="28">
        <f>'RevProj Calc'!AB30+'RevProj Calc'!AB21-'RevProj Calc'!L21</f>
        <v>162500</v>
      </c>
      <c r="AA70" s="60" t="s">
        <v>69</v>
      </c>
      <c r="AH70" s="62" t="s">
        <v>40</v>
      </c>
      <c r="AI70" s="64" t="s">
        <v>70</v>
      </c>
      <c r="AJ70" s="64" t="s">
        <v>71</v>
      </c>
      <c r="AK70" s="64" t="s">
        <v>72</v>
      </c>
      <c r="AL70" s="64" t="s">
        <v>73</v>
      </c>
    </row>
    <row r="71" spans="22:38">
      <c r="AA71" s="61"/>
      <c r="AH71" s="62"/>
      <c r="AI71" s="64"/>
      <c r="AJ71" s="64"/>
      <c r="AK71" s="64"/>
      <c r="AL71" s="64"/>
    </row>
    <row r="72" spans="22:38">
      <c r="Y72" s="59"/>
      <c r="Z72" s="56"/>
    </row>
    <row r="73" spans="22:38">
      <c r="Y73" s="60" t="s">
        <v>74</v>
      </c>
      <c r="AH73" s="62" t="s">
        <v>75</v>
      </c>
      <c r="AI73" s="64" t="s">
        <v>76</v>
      </c>
      <c r="AJ73" s="64" t="s">
        <v>77</v>
      </c>
      <c r="AK73" s="64" t="s">
        <v>78</v>
      </c>
      <c r="AL73" s="64" t="s">
        <v>79</v>
      </c>
    </row>
    <row r="74" spans="22:38">
      <c r="Y74" s="60" t="s">
        <v>80</v>
      </c>
    </row>
    <row r="75" spans="22:38">
      <c r="Y75" s="60" t="s">
        <v>81</v>
      </c>
      <c r="AH75" s="62"/>
      <c r="AI75" s="57"/>
      <c r="AJ75" s="57"/>
      <c r="AK75" s="57"/>
      <c r="AL75" s="57"/>
    </row>
    <row r="76" spans="22:38">
      <c r="Y76" s="60"/>
      <c r="AH76" s="62"/>
      <c r="AI76" s="57"/>
      <c r="AJ76" s="57"/>
      <c r="AK76" s="57"/>
      <c r="AL76" s="57"/>
    </row>
    <row r="77" spans="22:38">
      <c r="Y77" s="60"/>
      <c r="AH77" s="62"/>
      <c r="AI77" s="57"/>
      <c r="AJ77" s="57"/>
      <c r="AK77" s="57"/>
      <c r="AL77" s="57"/>
    </row>
    <row r="78" spans="22:38">
      <c r="Y78" s="56"/>
      <c r="Z78" s="56"/>
      <c r="AA78" s="56"/>
      <c r="AB78" s="56"/>
      <c r="AC78" s="56"/>
      <c r="AD78" s="56"/>
      <c r="AE78" s="56"/>
    </row>
    <row r="89" spans="30:44">
      <c r="AD89"/>
      <c r="AE89" s="3"/>
      <c r="AF89"/>
      <c r="AG89"/>
      <c r="AH89"/>
      <c r="AI89" t="s">
        <v>82</v>
      </c>
      <c r="AJ89" s="8">
        <v>0.02</v>
      </c>
      <c r="AK89" s="8">
        <v>0.03</v>
      </c>
      <c r="AL89" s="8">
        <v>0.04</v>
      </c>
      <c r="AM89" s="8">
        <v>0.05</v>
      </c>
      <c r="AN89" s="70">
        <v>0.06</v>
      </c>
      <c r="AO89" s="71">
        <v>7.2499999999999995E-2</v>
      </c>
      <c r="AP89" s="70">
        <v>8.5000000000000006E-2</v>
      </c>
      <c r="AQ89" s="72">
        <v>9.7500000000000003E-2</v>
      </c>
      <c r="AR89" s="8">
        <v>0.1</v>
      </c>
    </row>
    <row r="90" spans="30:44">
      <c r="AD90" t="s">
        <v>83</v>
      </c>
      <c r="AE90" s="3" t="s">
        <v>84</v>
      </c>
      <c r="AF90" t="s">
        <v>85</v>
      </c>
      <c r="AG90"/>
      <c r="AH90"/>
      <c r="AI90" t="s">
        <v>86</v>
      </c>
      <c r="AJ90" s="10">
        <v>8.0000000000000002E-3</v>
      </c>
      <c r="AK90" s="10">
        <v>1.5999999999999997E-2</v>
      </c>
      <c r="AL90" s="10">
        <v>2.4E-2</v>
      </c>
      <c r="AM90" s="10">
        <v>3.2000000000000001E-2</v>
      </c>
      <c r="AN90" s="73">
        <v>0.04</v>
      </c>
      <c r="AO90" s="74">
        <v>4.9999999999999989E-2</v>
      </c>
      <c r="AP90" s="75">
        <v>6.0000000000000012E-2</v>
      </c>
      <c r="AQ90" s="76">
        <v>7.0000000000000007E-2</v>
      </c>
      <c r="AR90" s="10">
        <v>7.2000000000000008E-2</v>
      </c>
    </row>
    <row r="91" spans="30:44">
      <c r="AD91" t="s">
        <v>87</v>
      </c>
      <c r="AE91" s="23"/>
      <c r="AF91" s="2">
        <v>71989948</v>
      </c>
      <c r="AG91" s="2">
        <v>719899.48</v>
      </c>
      <c r="AH91"/>
      <c r="AI91"/>
      <c r="AJ91" s="2">
        <v>143979.89600000001</v>
      </c>
      <c r="AK91" s="2">
        <v>287959.79199999996</v>
      </c>
      <c r="AL91" s="2">
        <v>431939.68800000002</v>
      </c>
      <c r="AM91" s="2">
        <v>575919.58400000003</v>
      </c>
      <c r="AN91" s="77">
        <v>719899.48</v>
      </c>
      <c r="AO91" s="78">
        <v>899874.34999999986</v>
      </c>
      <c r="AP91" s="77">
        <v>1079849.2200000002</v>
      </c>
      <c r="AQ91" s="79">
        <v>1259824.0900000001</v>
      </c>
      <c r="AR91" s="2">
        <v>1295819.0640000002</v>
      </c>
    </row>
    <row r="92" spans="30:44">
      <c r="AD92" t="s">
        <v>88</v>
      </c>
      <c r="AE92" s="23"/>
      <c r="AF92" s="2">
        <v>12111279</v>
      </c>
      <c r="AG92" s="2">
        <v>84778.953000000009</v>
      </c>
      <c r="AH92"/>
      <c r="AI92"/>
      <c r="AJ92" s="2">
        <v>31489.325400000002</v>
      </c>
      <c r="AK92" s="2">
        <v>55711.883400000006</v>
      </c>
      <c r="AL92" s="2">
        <v>79934.441400000011</v>
      </c>
      <c r="AM92" s="2">
        <v>104156.99940000002</v>
      </c>
      <c r="AN92" s="77">
        <v>128379.55740000001</v>
      </c>
      <c r="AO92" s="78">
        <v>158657.75489999997</v>
      </c>
      <c r="AP92" s="77">
        <v>188935.95240000001</v>
      </c>
      <c r="AQ92" s="79">
        <v>219214.14989999999</v>
      </c>
      <c r="AR92" s="2">
        <v>225269.78940000001</v>
      </c>
    </row>
    <row r="93" spans="30:44">
      <c r="AD93" t="s">
        <v>89</v>
      </c>
      <c r="AE93" s="23"/>
      <c r="AF93" s="2">
        <v>5574831</v>
      </c>
      <c r="AG93" s="2">
        <v>83622.464999999997</v>
      </c>
      <c r="AH93"/>
      <c r="AI93"/>
      <c r="AJ93" s="2">
        <v>5574.8310000000019</v>
      </c>
      <c r="AK93" s="2">
        <v>16724.492999999999</v>
      </c>
      <c r="AL93" s="2">
        <v>27874.154999999999</v>
      </c>
      <c r="AM93" s="2">
        <v>39023.817000000003</v>
      </c>
      <c r="AN93" s="77">
        <v>50173.478999999999</v>
      </c>
      <c r="AO93" s="78">
        <v>64110.556499999999</v>
      </c>
      <c r="AP93" s="77">
        <v>78047.634000000005</v>
      </c>
      <c r="AQ93" s="79">
        <v>91984.711500000005</v>
      </c>
      <c r="AR93" s="2">
        <v>94772.127000000008</v>
      </c>
    </row>
    <row r="94" spans="30:44">
      <c r="AD94" t="s">
        <v>90</v>
      </c>
      <c r="AE94" s="23"/>
      <c r="AF94" s="2">
        <v>1707714</v>
      </c>
      <c r="AG94" s="2">
        <v>17077.14</v>
      </c>
      <c r="AH94"/>
      <c r="AI94"/>
      <c r="AJ94" s="2">
        <v>3415.4279999999999</v>
      </c>
      <c r="AK94" s="2">
        <v>6830.8559999999989</v>
      </c>
      <c r="AL94" s="2">
        <v>10246.284</v>
      </c>
      <c r="AM94" s="2">
        <v>13661.712</v>
      </c>
      <c r="AN94" s="77">
        <v>17077.14</v>
      </c>
      <c r="AO94" s="78">
        <v>21346.424999999999</v>
      </c>
      <c r="AP94" s="77">
        <v>25615.710000000006</v>
      </c>
      <c r="AQ94" s="79">
        <v>29884.995000000003</v>
      </c>
      <c r="AR94" s="2">
        <v>30738.852000000003</v>
      </c>
    </row>
    <row r="95" spans="30:44">
      <c r="AD95" t="s">
        <v>91</v>
      </c>
      <c r="AE95" s="23"/>
      <c r="AF95" s="2">
        <v>691648</v>
      </c>
      <c r="AG95" s="2">
        <v>10374.719999999999</v>
      </c>
      <c r="AH95"/>
      <c r="AI95"/>
      <c r="AJ95" s="2">
        <v>691.64800000000014</v>
      </c>
      <c r="AK95" s="2">
        <v>2074.944</v>
      </c>
      <c r="AL95" s="2">
        <v>3458.2400000000002</v>
      </c>
      <c r="AM95" s="2">
        <v>4841.536000000001</v>
      </c>
      <c r="AN95" s="77">
        <v>6224.8320000000003</v>
      </c>
      <c r="AO95" s="78">
        <v>7953.9519999999993</v>
      </c>
      <c r="AP95" s="77">
        <v>9683.0720000000019</v>
      </c>
      <c r="AQ95" s="79">
        <v>11412.192000000001</v>
      </c>
      <c r="AR95" s="2">
        <v>11758.016000000001</v>
      </c>
    </row>
    <row r="96" spans="30:44">
      <c r="AD96" t="s">
        <v>92</v>
      </c>
      <c r="AE96" s="23"/>
      <c r="AF96" s="2">
        <v>2537907</v>
      </c>
      <c r="AG96" s="2">
        <v>25379.07</v>
      </c>
      <c r="AH96"/>
      <c r="AI96"/>
      <c r="AJ96" s="2">
        <v>5075.8140000000003</v>
      </c>
      <c r="AK96" s="2">
        <v>10151.627999999999</v>
      </c>
      <c r="AL96" s="2">
        <v>15227.441999999999</v>
      </c>
      <c r="AM96" s="2">
        <v>20303.256000000001</v>
      </c>
      <c r="AN96" s="77">
        <v>25379.07</v>
      </c>
      <c r="AO96" s="78">
        <v>31723.837499999994</v>
      </c>
      <c r="AP96" s="77">
        <v>38068.605000000003</v>
      </c>
      <c r="AQ96" s="79">
        <v>44413.372500000005</v>
      </c>
      <c r="AR96" s="2">
        <v>45682.326000000008</v>
      </c>
    </row>
    <row r="97" spans="30:44">
      <c r="AD97" t="s">
        <v>93</v>
      </c>
      <c r="AE97" s="23"/>
      <c r="AF97" s="2">
        <v>1044863</v>
      </c>
      <c r="AG97" s="2">
        <v>7314.0410000000002</v>
      </c>
      <c r="AH97"/>
      <c r="AI97"/>
      <c r="AJ97" s="2">
        <v>2716.6438000000003</v>
      </c>
      <c r="AK97" s="2">
        <v>4806.3697999999995</v>
      </c>
      <c r="AL97" s="2">
        <v>6896.0958000000001</v>
      </c>
      <c r="AM97" s="2">
        <v>8985.8218000000015</v>
      </c>
      <c r="AN97" s="77">
        <v>11075.5478</v>
      </c>
      <c r="AO97" s="78">
        <v>13687.7053</v>
      </c>
      <c r="AP97" s="77">
        <v>16299.862800000001</v>
      </c>
      <c r="AQ97" s="79">
        <v>18912.0203</v>
      </c>
      <c r="AR97" s="2">
        <v>19434.451800000003</v>
      </c>
    </row>
    <row r="98" spans="30:44">
      <c r="AD98" t="s">
        <v>94</v>
      </c>
      <c r="AE98" s="23"/>
      <c r="AF98" s="2">
        <v>1022392</v>
      </c>
      <c r="AG98" s="2">
        <v>15335.88</v>
      </c>
      <c r="AH98"/>
      <c r="AI98"/>
      <c r="AJ98" s="2">
        <v>1022.3920000000003</v>
      </c>
      <c r="AK98" s="2">
        <v>3067.1759999999999</v>
      </c>
      <c r="AL98" s="2">
        <v>5111.9600000000009</v>
      </c>
      <c r="AM98" s="2">
        <v>7156.7440000000006</v>
      </c>
      <c r="AN98" s="77">
        <v>9201.5280000000002</v>
      </c>
      <c r="AO98" s="78">
        <v>11757.508</v>
      </c>
      <c r="AP98" s="77">
        <v>14313.488000000001</v>
      </c>
      <c r="AQ98" s="79">
        <v>16869.468000000004</v>
      </c>
      <c r="AR98" s="2">
        <v>17380.664000000001</v>
      </c>
    </row>
    <row r="99" spans="30:44">
      <c r="AD99" t="s">
        <v>95</v>
      </c>
      <c r="AE99" s="23"/>
      <c r="AF99" s="2">
        <v>20466776</v>
      </c>
      <c r="AG99" s="2">
        <v>122800.656</v>
      </c>
      <c r="AH99"/>
      <c r="AI99"/>
      <c r="AJ99" s="2">
        <v>57306.972800000003</v>
      </c>
      <c r="AK99" s="2">
        <v>98240.524800000014</v>
      </c>
      <c r="AL99" s="2">
        <v>139174.07680000001</v>
      </c>
      <c r="AM99" s="2">
        <v>180107.62880000003</v>
      </c>
      <c r="AN99" s="77">
        <v>221041.18080000003</v>
      </c>
      <c r="AO99" s="78">
        <v>272208.12079999998</v>
      </c>
      <c r="AP99" s="77">
        <v>323375.06080000004</v>
      </c>
      <c r="AQ99" s="79">
        <v>374542.00080000004</v>
      </c>
      <c r="AR99" s="2">
        <v>384775.38880000002</v>
      </c>
    </row>
    <row r="100" spans="30:44">
      <c r="AD100" t="s">
        <v>96</v>
      </c>
      <c r="AE100" s="23">
        <v>48375000</v>
      </c>
      <c r="AF100" s="2">
        <v>48375000</v>
      </c>
      <c r="AG100" s="2">
        <v>314437.5</v>
      </c>
      <c r="AH100"/>
      <c r="AI100"/>
      <c r="AJ100" s="2">
        <v>130612.50000000003</v>
      </c>
      <c r="AK100" s="2">
        <v>227362.5</v>
      </c>
      <c r="AL100" s="2">
        <v>324112.5</v>
      </c>
      <c r="AM100" s="2">
        <v>420862.5</v>
      </c>
      <c r="AN100" s="77">
        <v>517612.5</v>
      </c>
      <c r="AO100" s="78">
        <v>638550</v>
      </c>
      <c r="AP100" s="77">
        <v>759487.5</v>
      </c>
      <c r="AQ100" s="79">
        <v>880425</v>
      </c>
      <c r="AR100" s="2">
        <v>904612.5</v>
      </c>
    </row>
    <row r="101" spans="30:44">
      <c r="AD101" t="s">
        <v>97</v>
      </c>
      <c r="AE101" s="23">
        <v>25000000</v>
      </c>
      <c r="AF101" s="2">
        <v>25000000</v>
      </c>
      <c r="AG101" s="2">
        <v>162500</v>
      </c>
      <c r="AH101"/>
      <c r="AI101"/>
      <c r="AJ101" s="2">
        <v>0</v>
      </c>
      <c r="AK101" s="2">
        <v>0</v>
      </c>
      <c r="AL101" s="2">
        <v>0</v>
      </c>
      <c r="AM101" s="2">
        <v>0</v>
      </c>
      <c r="AN101" s="77">
        <v>0</v>
      </c>
      <c r="AO101" s="78">
        <v>0</v>
      </c>
      <c r="AP101" s="77">
        <v>0</v>
      </c>
      <c r="AQ101" s="79">
        <v>0</v>
      </c>
      <c r="AR101" s="2">
        <v>0</v>
      </c>
    </row>
    <row r="102" spans="30:44">
      <c r="AD102" t="s">
        <v>98</v>
      </c>
      <c r="AE102" s="23">
        <v>13000000</v>
      </c>
      <c r="AF102" s="2">
        <v>13000000</v>
      </c>
      <c r="AG102" s="2">
        <v>91000</v>
      </c>
      <c r="AH102"/>
      <c r="AI102"/>
      <c r="AJ102" s="2">
        <v>33800.000000000007</v>
      </c>
      <c r="AK102" s="2">
        <v>59800</v>
      </c>
      <c r="AL102" s="2">
        <v>85800</v>
      </c>
      <c r="AM102" s="2">
        <v>111800</v>
      </c>
      <c r="AN102" s="77">
        <v>137800</v>
      </c>
      <c r="AO102" s="78">
        <v>170300</v>
      </c>
      <c r="AP102" s="77">
        <v>202800</v>
      </c>
      <c r="AQ102" s="79">
        <v>235300</v>
      </c>
      <c r="AR102" s="2">
        <v>241800</v>
      </c>
    </row>
    <row r="103" spans="30:44">
      <c r="AD103" t="s">
        <v>99</v>
      </c>
      <c r="AE103" s="3"/>
      <c r="AF103" s="2">
        <v>203522358</v>
      </c>
      <c r="AG103" s="2">
        <v>1654519.9049999998</v>
      </c>
      <c r="AH103"/>
      <c r="AI103"/>
      <c r="AJ103" s="2">
        <v>415685.451</v>
      </c>
      <c r="AK103" s="2">
        <v>772730.1669999999</v>
      </c>
      <c r="AL103" s="2">
        <v>1129774.8829999999</v>
      </c>
      <c r="AM103" s="2">
        <v>1486819.5989999999</v>
      </c>
      <c r="AN103" s="77">
        <v>1843864.3150000002</v>
      </c>
      <c r="AO103" s="78">
        <v>2290170.21</v>
      </c>
      <c r="AP103" s="77">
        <v>2736476.1050000004</v>
      </c>
      <c r="AQ103" s="79">
        <v>3182782.0000000005</v>
      </c>
      <c r="AR103" s="2">
        <v>3272043.1790000005</v>
      </c>
    </row>
    <row r="106" spans="30:44">
      <c r="AN106" s="28">
        <f>SUM(AN91:AN99)</f>
        <v>1188451.8150000002</v>
      </c>
      <c r="AO106" s="28">
        <f>SUM(AO91:AO99)</f>
        <v>1481320.2099999997</v>
      </c>
      <c r="AP106" s="28">
        <f>SUM(AP91:AP99)</f>
        <v>1774188.6050000002</v>
      </c>
      <c r="AQ106" s="28">
        <f>SUM(AQ91:AQ99)</f>
        <v>2067057.0000000005</v>
      </c>
    </row>
  </sheetData>
  <printOptions headings="1" gridLines="1"/>
  <pageMargins left="0.70000000000000007" right="0.70000000000000007" top="0.75" bottom="0.75" header="0.30000000000000004" footer="0.30000000000000004"/>
  <pageSetup scale="25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47C1B-1B00-4644-BC2D-7839A4CB2AD3}">
  <dimension ref="C6:AM49"/>
  <sheetViews>
    <sheetView zoomScaleNormal="100" workbookViewId="0">
      <selection activeCell="G46" sqref="G46"/>
    </sheetView>
  </sheetViews>
  <sheetFormatPr defaultRowHeight="14.45"/>
  <cols>
    <col min="3" max="3" width="21.7109375" customWidth="1"/>
    <col min="4" max="4" width="13.140625" customWidth="1"/>
    <col min="5" max="5" width="12.28515625" bestFit="1" customWidth="1"/>
    <col min="8" max="8" width="10.85546875" customWidth="1"/>
    <col min="10" max="10" width="18.140625" bestFit="1" customWidth="1"/>
    <col min="11" max="11" width="15.85546875" customWidth="1"/>
    <col min="12" max="12" width="14" customWidth="1"/>
    <col min="14" max="14" width="18.28515625" customWidth="1"/>
    <col min="15" max="23" width="11" customWidth="1"/>
    <col min="25" max="25" width="16.7109375" customWidth="1"/>
    <col min="26" max="26" width="15.42578125" customWidth="1"/>
    <col min="27" max="27" width="12.28515625" customWidth="1"/>
    <col min="28" max="28" width="11.5703125" customWidth="1"/>
    <col min="31" max="31" width="11.28515625" customWidth="1"/>
    <col min="32" max="39" width="10.7109375" customWidth="1"/>
  </cols>
  <sheetData>
    <row r="6" spans="3:39">
      <c r="U6" s="2">
        <f>U7*0.25</f>
        <v>3955207.08</v>
      </c>
    </row>
    <row r="7" spans="3:39">
      <c r="U7" s="2">
        <f>D15*U9</f>
        <v>15820828.32</v>
      </c>
    </row>
    <row r="8" spans="3:39">
      <c r="J8" t="s">
        <v>100</v>
      </c>
      <c r="Y8" t="s">
        <v>101</v>
      </c>
    </row>
    <row r="9" spans="3:39">
      <c r="C9" t="s">
        <v>102</v>
      </c>
      <c r="D9" s="1">
        <v>45055</v>
      </c>
      <c r="N9" t="s">
        <v>82</v>
      </c>
      <c r="O9" s="8">
        <v>0.02</v>
      </c>
      <c r="P9" s="8">
        <v>0.03</v>
      </c>
      <c r="Q9" s="8">
        <v>0.04</v>
      </c>
      <c r="R9" s="8">
        <v>0.05</v>
      </c>
      <c r="S9" s="8">
        <v>0.06</v>
      </c>
      <c r="T9" s="11">
        <v>7.0000000000000007E-2</v>
      </c>
      <c r="U9" s="12">
        <v>0.08</v>
      </c>
      <c r="V9" s="13">
        <v>0.09</v>
      </c>
      <c r="W9" s="8">
        <v>0.1</v>
      </c>
      <c r="AD9" t="s">
        <v>82</v>
      </c>
      <c r="AE9" s="8">
        <v>0.02</v>
      </c>
      <c r="AF9" s="8">
        <v>0.03</v>
      </c>
      <c r="AG9" s="8">
        <v>0.04</v>
      </c>
      <c r="AH9" s="8">
        <v>0.05</v>
      </c>
      <c r="AI9" s="8">
        <v>0.06</v>
      </c>
      <c r="AJ9" s="11">
        <v>7.0000000000000007E-2</v>
      </c>
      <c r="AK9" s="12">
        <v>0.08</v>
      </c>
      <c r="AL9" s="13">
        <v>0.09</v>
      </c>
      <c r="AM9" s="8">
        <v>0.1</v>
      </c>
    </row>
    <row r="10" spans="3:39">
      <c r="C10" t="s">
        <v>103</v>
      </c>
      <c r="D10" t="s">
        <v>104</v>
      </c>
      <c r="E10" t="s">
        <v>105</v>
      </c>
      <c r="F10" t="s">
        <v>106</v>
      </c>
      <c r="G10" t="s">
        <v>107</v>
      </c>
      <c r="J10" t="s">
        <v>108</v>
      </c>
      <c r="K10" t="s">
        <v>85</v>
      </c>
      <c r="L10" t="s">
        <v>109</v>
      </c>
      <c r="N10" t="s">
        <v>86</v>
      </c>
      <c r="O10" s="10">
        <f>$D$11*(O9-0.01)*0.75/$D$11</f>
        <v>7.4999999999999997E-3</v>
      </c>
      <c r="P10" s="10">
        <f>$D$11*(P9-0.01)*0.75/$D$11</f>
        <v>1.4999999999999996E-2</v>
      </c>
      <c r="Q10" s="10">
        <f t="shared" ref="Q10:U10" si="0">$D$11*(Q9-0.01)*0.75/$D$11</f>
        <v>2.2499999999999999E-2</v>
      </c>
      <c r="R10" s="10">
        <f t="shared" si="0"/>
        <v>0.03</v>
      </c>
      <c r="S10" s="10">
        <f t="shared" si="0"/>
        <v>3.7499999999999992E-2</v>
      </c>
      <c r="T10" s="14">
        <f t="shared" si="0"/>
        <v>4.5000000000000005E-2</v>
      </c>
      <c r="U10" s="15">
        <f t="shared" si="0"/>
        <v>5.2499999999999998E-2</v>
      </c>
      <c r="V10" s="16">
        <f t="shared" ref="V10" si="1">$D$11*(V9-0.01)*0.75/$D$11</f>
        <v>0.06</v>
      </c>
      <c r="W10" s="10">
        <f t="shared" ref="W10" si="2">$D$11*(W9-0.01)*0.75/$D$11</f>
        <v>6.7500000000000018E-2</v>
      </c>
      <c r="Y10" t="s">
        <v>108</v>
      </c>
      <c r="Z10" s="3" t="s">
        <v>84</v>
      </c>
      <c r="AA10" t="s">
        <v>85</v>
      </c>
      <c r="AB10" t="s">
        <v>109</v>
      </c>
      <c r="AD10" t="s">
        <v>86</v>
      </c>
      <c r="AE10" s="10">
        <f>$D$11*(AE9-0.01)*0.75/$D$11</f>
        <v>7.4999999999999997E-3</v>
      </c>
      <c r="AF10" s="10">
        <f>$D$11*(AF9-0.01)*0.75/$D$11</f>
        <v>1.4999999999999996E-2</v>
      </c>
      <c r="AG10" s="10">
        <f t="shared" ref="AG10" si="3">$D$11*(AG9-0.01)*0.75/$D$11</f>
        <v>2.2499999999999999E-2</v>
      </c>
      <c r="AH10" s="10">
        <f t="shared" ref="AH10" si="4">$D$11*(AH9-0.01)*0.75/$D$11</f>
        <v>0.03</v>
      </c>
      <c r="AI10" s="10">
        <f t="shared" ref="AI10" si="5">$D$11*(AI9-0.01)*0.75/$D$11</f>
        <v>3.7499999999999992E-2</v>
      </c>
      <c r="AJ10" s="14">
        <f t="shared" ref="AJ10" si="6">$D$11*(AJ9-0.01)*0.75/$D$11</f>
        <v>4.5000000000000005E-2</v>
      </c>
      <c r="AK10" s="15">
        <f t="shared" ref="AK10" si="7">$D$11*(AK9-0.01)*0.75/$D$11</f>
        <v>5.2499999999999998E-2</v>
      </c>
      <c r="AL10" s="16">
        <f t="shared" ref="AL10" si="8">$D$11*(AL9-0.01)*0.75/$D$11</f>
        <v>0.06</v>
      </c>
      <c r="AM10" s="10">
        <f t="shared" ref="AM10" si="9">$D$11*(AM9-0.01)*0.75/$D$11</f>
        <v>6.7500000000000018E-2</v>
      </c>
    </row>
    <row r="11" spans="3:39">
      <c r="C11" t="s">
        <v>110</v>
      </c>
      <c r="D11" s="2">
        <v>138539750</v>
      </c>
      <c r="E11">
        <v>119.1052</v>
      </c>
      <c r="F11" s="8">
        <v>0.01</v>
      </c>
      <c r="G11" s="9">
        <v>0.25</v>
      </c>
      <c r="J11" t="str">
        <f t="shared" ref="J11:K13" si="10">C11</f>
        <v>C1</v>
      </c>
      <c r="K11" s="2">
        <f t="shared" si="10"/>
        <v>138539750</v>
      </c>
      <c r="L11" s="2">
        <f>K11*F11</f>
        <v>1385397.5</v>
      </c>
      <c r="O11" s="2">
        <f>$D11*(O$9-$F11)*$G11</f>
        <v>346349.375</v>
      </c>
      <c r="P11" s="2">
        <f>$D11*(P$9-$F11)*$G11</f>
        <v>692698.74999999988</v>
      </c>
      <c r="Q11" s="2">
        <f t="shared" ref="Q11:W13" si="11">$D11*(Q$9-$F11)*$G11</f>
        <v>1039048.125</v>
      </c>
      <c r="R11" s="2">
        <f t="shared" si="11"/>
        <v>1385397.5</v>
      </c>
      <c r="S11" s="2">
        <f t="shared" si="11"/>
        <v>1731746.8749999998</v>
      </c>
      <c r="T11" s="17">
        <f t="shared" si="11"/>
        <v>2078096.2500000002</v>
      </c>
      <c r="U11" s="2">
        <f t="shared" si="11"/>
        <v>2424445.625</v>
      </c>
      <c r="V11" s="18">
        <f t="shared" si="11"/>
        <v>2770795</v>
      </c>
      <c r="W11" s="2">
        <f t="shared" si="11"/>
        <v>3117144.3750000005</v>
      </c>
      <c r="Y11" t="str">
        <f>J11</f>
        <v>C1</v>
      </c>
      <c r="Z11" s="23"/>
      <c r="AA11" s="2">
        <f>K11+Z11</f>
        <v>138539750</v>
      </c>
      <c r="AB11" s="2">
        <f>AA11*F11</f>
        <v>1385397.5</v>
      </c>
      <c r="AE11" s="2">
        <f t="shared" ref="AE11:AM13" si="12">$AA11*(AE$9-$F11)*$G11</f>
        <v>346349.375</v>
      </c>
      <c r="AF11" s="2">
        <f t="shared" si="12"/>
        <v>692698.74999999988</v>
      </c>
      <c r="AG11" s="2">
        <f t="shared" si="12"/>
        <v>1039048.125</v>
      </c>
      <c r="AH11" s="2">
        <f t="shared" si="12"/>
        <v>1385397.5</v>
      </c>
      <c r="AI11" s="2">
        <f t="shared" si="12"/>
        <v>1731746.8749999998</v>
      </c>
      <c r="AJ11" s="17">
        <f t="shared" si="12"/>
        <v>2078096.2500000002</v>
      </c>
      <c r="AK11" s="2">
        <f t="shared" si="12"/>
        <v>2424445.625</v>
      </c>
      <c r="AL11" s="18">
        <f t="shared" si="12"/>
        <v>2770795</v>
      </c>
      <c r="AM11" s="2">
        <f t="shared" si="12"/>
        <v>3117144.3750000005</v>
      </c>
    </row>
    <row r="12" spans="3:39">
      <c r="C12" t="s">
        <v>111</v>
      </c>
      <c r="D12" s="2">
        <v>4137529</v>
      </c>
      <c r="E12">
        <v>124.8205</v>
      </c>
      <c r="F12" s="8">
        <v>0</v>
      </c>
      <c r="G12" s="9">
        <v>0.25</v>
      </c>
      <c r="J12" t="str">
        <f t="shared" si="10"/>
        <v>C3</v>
      </c>
      <c r="K12" s="2">
        <f t="shared" si="10"/>
        <v>4137529</v>
      </c>
      <c r="L12" s="2">
        <f t="shared" ref="L12" si="13">K12*F12</f>
        <v>0</v>
      </c>
      <c r="O12" s="2">
        <f t="shared" ref="O12:P13" si="14">$D12*(O$9-$F12)*$G12</f>
        <v>20687.645</v>
      </c>
      <c r="P12" s="2">
        <f t="shared" si="14"/>
        <v>31031.467499999999</v>
      </c>
      <c r="Q12" s="2">
        <f t="shared" si="11"/>
        <v>41375.29</v>
      </c>
      <c r="R12" s="2">
        <f t="shared" si="11"/>
        <v>51719.112500000003</v>
      </c>
      <c r="S12" s="2">
        <f t="shared" si="11"/>
        <v>62062.934999999998</v>
      </c>
      <c r="T12" s="17">
        <f t="shared" si="11"/>
        <v>72406.757500000007</v>
      </c>
      <c r="U12" s="2">
        <f t="shared" si="11"/>
        <v>82750.58</v>
      </c>
      <c r="V12" s="18">
        <f t="shared" si="11"/>
        <v>93094.402499999997</v>
      </c>
      <c r="W12" s="2">
        <f t="shared" si="11"/>
        <v>103438.22500000001</v>
      </c>
      <c r="Y12" t="str">
        <f>J12</f>
        <v>C3</v>
      </c>
      <c r="Z12" s="23"/>
      <c r="AA12" s="2">
        <f>K12</f>
        <v>4137529</v>
      </c>
      <c r="AB12" s="2">
        <f t="shared" ref="AB12:AB13" si="15">AA12*F12</f>
        <v>0</v>
      </c>
      <c r="AE12" s="2">
        <f t="shared" si="12"/>
        <v>20687.645</v>
      </c>
      <c r="AF12" s="2">
        <f t="shared" si="12"/>
        <v>31031.467499999999</v>
      </c>
      <c r="AG12" s="2">
        <f t="shared" si="12"/>
        <v>41375.29</v>
      </c>
      <c r="AH12" s="2">
        <f t="shared" si="12"/>
        <v>51719.112500000003</v>
      </c>
      <c r="AI12" s="2">
        <f t="shared" si="12"/>
        <v>62062.934999999998</v>
      </c>
      <c r="AJ12" s="17">
        <f t="shared" si="12"/>
        <v>72406.757500000007</v>
      </c>
      <c r="AK12" s="2">
        <f t="shared" si="12"/>
        <v>82750.58</v>
      </c>
      <c r="AL12" s="18">
        <f t="shared" si="12"/>
        <v>93094.402499999997</v>
      </c>
      <c r="AM12" s="2">
        <f t="shared" si="12"/>
        <v>103438.22500000001</v>
      </c>
    </row>
    <row r="13" spans="3:39">
      <c r="C13" t="s">
        <v>112</v>
      </c>
      <c r="D13" s="2">
        <v>55083075</v>
      </c>
      <c r="E13">
        <v>102.9609</v>
      </c>
      <c r="F13" s="8">
        <v>7.4999999999999997E-3</v>
      </c>
      <c r="G13" s="9">
        <v>0.25</v>
      </c>
      <c r="J13" t="str">
        <f t="shared" si="10"/>
        <v>C4</v>
      </c>
      <c r="K13" s="2">
        <f t="shared" si="10"/>
        <v>55083075</v>
      </c>
      <c r="L13" s="2">
        <f t="shared" ref="L13" si="16">K13*F13</f>
        <v>413123.0625</v>
      </c>
      <c r="O13" s="2">
        <f t="shared" si="14"/>
        <v>172134.609375</v>
      </c>
      <c r="P13" s="2">
        <f t="shared" si="14"/>
        <v>309842.296875</v>
      </c>
      <c r="Q13" s="2">
        <f t="shared" si="11"/>
        <v>447549.984375</v>
      </c>
      <c r="R13" s="2">
        <f t="shared" si="11"/>
        <v>585257.671875</v>
      </c>
      <c r="S13" s="2">
        <f t="shared" si="11"/>
        <v>722965.359375</v>
      </c>
      <c r="T13" s="17">
        <f t="shared" si="11"/>
        <v>860673.046875</v>
      </c>
      <c r="U13" s="2">
        <f t="shared" si="11"/>
        <v>998380.73437500012</v>
      </c>
      <c r="V13" s="18">
        <f t="shared" si="11"/>
        <v>1136088.4218749998</v>
      </c>
      <c r="W13" s="2">
        <f t="shared" si="11"/>
        <v>1273796.109375</v>
      </c>
      <c r="Y13" t="str">
        <f>J13</f>
        <v>C4</v>
      </c>
      <c r="Z13" s="23"/>
      <c r="AA13" s="2">
        <f>K13</f>
        <v>55083075</v>
      </c>
      <c r="AB13" s="2">
        <f t="shared" si="15"/>
        <v>413123.0625</v>
      </c>
      <c r="AE13" s="2">
        <f t="shared" si="12"/>
        <v>172134.609375</v>
      </c>
      <c r="AF13" s="2">
        <f t="shared" si="12"/>
        <v>309842.296875</v>
      </c>
      <c r="AG13" s="2">
        <f t="shared" si="12"/>
        <v>447549.984375</v>
      </c>
      <c r="AH13" s="2">
        <f t="shared" si="12"/>
        <v>585257.671875</v>
      </c>
      <c r="AI13" s="2">
        <f t="shared" si="12"/>
        <v>722965.359375</v>
      </c>
      <c r="AJ13" s="17">
        <f t="shared" si="12"/>
        <v>860673.046875</v>
      </c>
      <c r="AK13" s="2">
        <f t="shared" si="12"/>
        <v>998380.73437500012</v>
      </c>
      <c r="AL13" s="18">
        <f t="shared" si="12"/>
        <v>1136088.4218749998</v>
      </c>
      <c r="AM13" s="2">
        <f t="shared" si="12"/>
        <v>1273796.109375</v>
      </c>
    </row>
    <row r="14" spans="3:39">
      <c r="D14" s="2"/>
      <c r="F14" s="8"/>
      <c r="G14" s="9"/>
      <c r="K14" s="2"/>
      <c r="L14" s="2"/>
      <c r="O14" s="2"/>
      <c r="P14" s="2"/>
      <c r="Q14" s="2"/>
      <c r="R14" s="2"/>
      <c r="S14" s="2"/>
      <c r="T14" s="17"/>
      <c r="U14" s="2"/>
      <c r="V14" s="18"/>
      <c r="W14" s="2"/>
      <c r="Z14" s="3"/>
      <c r="AA14" s="2"/>
      <c r="AB14" s="2"/>
      <c r="AJ14" s="19"/>
      <c r="AL14" s="20"/>
    </row>
    <row r="15" spans="3:39">
      <c r="D15" s="2">
        <f>SUM(D11:D14)</f>
        <v>197760354</v>
      </c>
      <c r="F15" s="8"/>
      <c r="G15" s="9"/>
      <c r="J15" t="s">
        <v>113</v>
      </c>
      <c r="K15" s="2">
        <f>SUM(K11:K14)</f>
        <v>197760354</v>
      </c>
      <c r="L15" s="2">
        <f>SUM(L11:L14)</f>
        <v>1798520.5625</v>
      </c>
      <c r="O15" s="2">
        <f t="shared" ref="O15:W15" si="17">SUM(O11:O14)</f>
        <v>539171.62937500002</v>
      </c>
      <c r="P15" s="2">
        <f t="shared" si="17"/>
        <v>1033572.5143749999</v>
      </c>
      <c r="Q15" s="2">
        <f t="shared" si="17"/>
        <v>1527973.399375</v>
      </c>
      <c r="R15" s="2">
        <f t="shared" si="17"/>
        <v>2022374.284375</v>
      </c>
      <c r="S15" s="2">
        <f t="shared" si="17"/>
        <v>2516775.1693749996</v>
      </c>
      <c r="T15" s="17">
        <f t="shared" si="17"/>
        <v>3011176.0543750003</v>
      </c>
      <c r="U15" s="2">
        <f t="shared" si="17"/>
        <v>3505576.9393750001</v>
      </c>
      <c r="V15" s="18">
        <f t="shared" si="17"/>
        <v>3999977.8243749999</v>
      </c>
      <c r="W15" s="2">
        <f t="shared" si="17"/>
        <v>4494378.7093750006</v>
      </c>
      <c r="Y15" t="s">
        <v>113</v>
      </c>
      <c r="Z15" s="3"/>
      <c r="AA15" s="2">
        <f>SUM(AA11:AA14)</f>
        <v>197760354</v>
      </c>
      <c r="AB15" s="2">
        <f>SUM(AB11:AB14)</f>
        <v>1798520.5625</v>
      </c>
      <c r="AE15" s="2">
        <f t="shared" ref="AE15:AM15" si="18">SUM(AE11:AE14)</f>
        <v>539171.62937500002</v>
      </c>
      <c r="AF15" s="2">
        <f t="shared" si="18"/>
        <v>1033572.5143749999</v>
      </c>
      <c r="AG15" s="2">
        <f t="shared" si="18"/>
        <v>1527973.399375</v>
      </c>
      <c r="AH15" s="2">
        <f t="shared" si="18"/>
        <v>2022374.284375</v>
      </c>
      <c r="AI15" s="2">
        <f t="shared" si="18"/>
        <v>2516775.1693749996</v>
      </c>
      <c r="AJ15" s="17">
        <f t="shared" si="18"/>
        <v>3011176.0543750003</v>
      </c>
      <c r="AK15" s="2">
        <f t="shared" si="18"/>
        <v>3505576.9393750001</v>
      </c>
      <c r="AL15" s="18">
        <f t="shared" si="18"/>
        <v>3999977.8243749999</v>
      </c>
      <c r="AM15" s="2">
        <f t="shared" si="18"/>
        <v>4494378.7093750006</v>
      </c>
    </row>
    <row r="16" spans="3:39">
      <c r="D16" s="2"/>
      <c r="F16" s="8"/>
      <c r="G16" s="9"/>
      <c r="T16" s="19"/>
      <c r="V16" s="20"/>
      <c r="Z16" s="3"/>
      <c r="AJ16" s="19"/>
      <c r="AL16" s="20"/>
    </row>
    <row r="17" spans="3:39">
      <c r="T17" s="19"/>
      <c r="V17" s="20"/>
      <c r="Z17" s="3"/>
      <c r="AJ17" s="19"/>
      <c r="AL17" s="20"/>
    </row>
    <row r="18" spans="3:39">
      <c r="C18" t="s">
        <v>114</v>
      </c>
      <c r="N18" t="s">
        <v>82</v>
      </c>
      <c r="O18" s="8">
        <v>0.02</v>
      </c>
      <c r="P18" s="8">
        <v>0.03</v>
      </c>
      <c r="Q18" s="8">
        <v>0.04</v>
      </c>
      <c r="R18" s="8">
        <v>0.05</v>
      </c>
      <c r="S18" s="8">
        <v>0.06</v>
      </c>
      <c r="T18" s="21">
        <v>7.0000000000000007E-2</v>
      </c>
      <c r="U18" s="8">
        <v>0.08</v>
      </c>
      <c r="V18" s="22">
        <v>0.09</v>
      </c>
      <c r="W18" s="8">
        <v>0.1</v>
      </c>
      <c r="Z18" s="3"/>
      <c r="AD18" t="s">
        <v>82</v>
      </c>
      <c r="AE18" s="8">
        <v>0.02</v>
      </c>
      <c r="AF18" s="8">
        <v>0.03</v>
      </c>
      <c r="AG18" s="8">
        <v>0.04</v>
      </c>
      <c r="AH18" s="8">
        <v>0.05</v>
      </c>
      <c r="AI18" s="8">
        <v>0.06</v>
      </c>
      <c r="AJ18" s="21">
        <v>7.2499999999999995E-2</v>
      </c>
      <c r="AK18" s="8">
        <v>8.5000000000000006E-2</v>
      </c>
      <c r="AL18" s="22">
        <v>9.7500000000000003E-2</v>
      </c>
      <c r="AM18" s="8">
        <v>0.1</v>
      </c>
    </row>
    <row r="19" spans="3:39">
      <c r="C19" t="s">
        <v>103</v>
      </c>
      <c r="D19" t="s">
        <v>115</v>
      </c>
      <c r="E19" t="s">
        <v>105</v>
      </c>
      <c r="F19" t="s">
        <v>106</v>
      </c>
      <c r="G19" t="s">
        <v>107</v>
      </c>
      <c r="H19" t="s">
        <v>116</v>
      </c>
      <c r="J19" t="s">
        <v>83</v>
      </c>
      <c r="K19" t="s">
        <v>85</v>
      </c>
      <c r="N19" t="s">
        <v>86</v>
      </c>
      <c r="O19" s="10">
        <f>$D$20*(O18-0.01)*0.8/$D$20</f>
        <v>8.0000000000000002E-3</v>
      </c>
      <c r="P19" s="10">
        <f>$D$20*(P18-0.01)*0.8/$D$20</f>
        <v>1.5999999999999997E-2</v>
      </c>
      <c r="Q19" s="10">
        <f t="shared" ref="Q19:W19" si="19">$D$20*(Q18-0.01)*0.8/$D$20</f>
        <v>2.4E-2</v>
      </c>
      <c r="R19" s="10">
        <f t="shared" si="19"/>
        <v>3.2000000000000001E-2</v>
      </c>
      <c r="S19" s="10">
        <f t="shared" si="19"/>
        <v>0.04</v>
      </c>
      <c r="T19" s="14">
        <f t="shared" si="19"/>
        <v>4.8000000000000001E-2</v>
      </c>
      <c r="U19" s="15">
        <f t="shared" si="19"/>
        <v>5.6000000000000008E-2</v>
      </c>
      <c r="V19" s="16">
        <f t="shared" si="19"/>
        <v>6.4000000000000001E-2</v>
      </c>
      <c r="W19" s="10">
        <f t="shared" si="19"/>
        <v>7.2000000000000008E-2</v>
      </c>
      <c r="Y19" t="s">
        <v>83</v>
      </c>
      <c r="Z19" s="3" t="s">
        <v>84</v>
      </c>
      <c r="AA19" t="s">
        <v>85</v>
      </c>
      <c r="AD19" t="s">
        <v>86</v>
      </c>
      <c r="AE19" s="10">
        <f>$D$20*(AE18-0.01)*0.8/$D$20</f>
        <v>8.0000000000000002E-3</v>
      </c>
      <c r="AF19" s="10">
        <f>$D$20*(AF18-0.01)*0.8/$D$20</f>
        <v>1.5999999999999997E-2</v>
      </c>
      <c r="AG19" s="10">
        <f t="shared" ref="AG19" si="20">$D$20*(AG18-0.01)*0.8/$D$20</f>
        <v>2.4E-2</v>
      </c>
      <c r="AH19" s="10">
        <f t="shared" ref="AH19" si="21">$D$20*(AH18-0.01)*0.8/$D$20</f>
        <v>3.2000000000000001E-2</v>
      </c>
      <c r="AI19" s="10">
        <f t="shared" ref="AI19" si="22">$D$20*(AI18-0.01)*0.8/$D$20</f>
        <v>0.04</v>
      </c>
      <c r="AJ19" s="14">
        <f t="shared" ref="AJ19" si="23">$D$20*(AJ18-0.01)*0.8/$D$20</f>
        <v>4.9999999999999989E-2</v>
      </c>
      <c r="AK19" s="15">
        <f t="shared" ref="AK19" si="24">$D$20*(AK18-0.01)*0.8/$D$20</f>
        <v>6.0000000000000012E-2</v>
      </c>
      <c r="AL19" s="16">
        <f t="shared" ref="AL19" si="25">$D$20*(AL18-0.01)*0.8/$D$20</f>
        <v>7.0000000000000007E-2</v>
      </c>
      <c r="AM19" s="10">
        <f t="shared" ref="AM19" si="26">$D$20*(AM18-0.01)*0.8/$D$20</f>
        <v>7.2000000000000008E-2</v>
      </c>
    </row>
    <row r="20" spans="3:39">
      <c r="C20" t="s">
        <v>87</v>
      </c>
      <c r="D20" s="2">
        <v>71989948</v>
      </c>
      <c r="E20">
        <v>102.2846</v>
      </c>
      <c r="F20" s="8">
        <v>0.01</v>
      </c>
      <c r="G20" s="9">
        <v>0.2</v>
      </c>
      <c r="H20" s="2">
        <v>71989948</v>
      </c>
      <c r="J20" t="str">
        <f t="shared" ref="J20:J27" si="27">C20</f>
        <v>Class A</v>
      </c>
      <c r="K20" s="2">
        <f t="shared" ref="K20:K27" si="28">D20</f>
        <v>71989948</v>
      </c>
      <c r="L20" s="2">
        <f>K20*F20</f>
        <v>719899.48</v>
      </c>
      <c r="O20" s="2">
        <f>$D20*(O$18-$F20)*$G20</f>
        <v>143979.89600000001</v>
      </c>
      <c r="P20" s="2">
        <f>$D20*(P$18-$F20)*$G20</f>
        <v>287959.79199999996</v>
      </c>
      <c r="Q20" s="2">
        <f t="shared" ref="Q20:W28" si="29">$D20*(Q$18-$F20)*$G20</f>
        <v>431939.68800000002</v>
      </c>
      <c r="R20" s="2">
        <f t="shared" si="29"/>
        <v>575919.58400000003</v>
      </c>
      <c r="S20" s="2">
        <f t="shared" si="29"/>
        <v>719899.48</v>
      </c>
      <c r="T20" s="17">
        <f t="shared" si="29"/>
        <v>863879.37600000005</v>
      </c>
      <c r="U20" s="2">
        <f t="shared" si="29"/>
        <v>1007859.2720000001</v>
      </c>
      <c r="V20" s="18">
        <f t="shared" si="29"/>
        <v>1151839.1680000001</v>
      </c>
      <c r="W20" s="2">
        <f t="shared" si="29"/>
        <v>1295819.0640000002</v>
      </c>
      <c r="Y20" t="str">
        <f t="shared" ref="Y20:Y31" si="30">J20</f>
        <v>Class A</v>
      </c>
      <c r="Z20" s="23"/>
      <c r="AA20" s="2">
        <f>K20+Z20</f>
        <v>71989948</v>
      </c>
      <c r="AB20" s="2">
        <f t="shared" ref="AB20:AB30" si="31">AA20*F20</f>
        <v>719899.48</v>
      </c>
      <c r="AE20" s="2">
        <f t="shared" ref="AE20:AM31" si="32">$AA20*(AE$18-$F20)*$G20</f>
        <v>143979.89600000001</v>
      </c>
      <c r="AF20" s="2">
        <f t="shared" si="32"/>
        <v>287959.79199999996</v>
      </c>
      <c r="AG20" s="2">
        <f t="shared" si="32"/>
        <v>431939.68800000002</v>
      </c>
      <c r="AH20" s="2">
        <f t="shared" si="32"/>
        <v>575919.58400000003</v>
      </c>
      <c r="AI20" s="2">
        <f t="shared" si="32"/>
        <v>719899.48</v>
      </c>
      <c r="AJ20" s="17">
        <f t="shared" si="32"/>
        <v>899874.34999999986</v>
      </c>
      <c r="AK20" s="2">
        <f t="shared" si="32"/>
        <v>1079849.2200000002</v>
      </c>
      <c r="AL20" s="18">
        <f t="shared" si="32"/>
        <v>1259824.0900000001</v>
      </c>
      <c r="AM20" s="2">
        <f t="shared" si="32"/>
        <v>1295819.0640000002</v>
      </c>
    </row>
    <row r="21" spans="3:39">
      <c r="C21" t="s">
        <v>88</v>
      </c>
      <c r="D21" s="2">
        <v>12111279</v>
      </c>
      <c r="E21">
        <v>100.9273</v>
      </c>
      <c r="F21" s="8">
        <v>7.0000000000000001E-3</v>
      </c>
      <c r="G21" s="9">
        <v>0.2</v>
      </c>
      <c r="H21" s="2">
        <v>12111279</v>
      </c>
      <c r="J21" t="str">
        <f t="shared" si="27"/>
        <v>Class S</v>
      </c>
      <c r="K21" s="2">
        <f t="shared" si="28"/>
        <v>12111279</v>
      </c>
      <c r="L21" s="2">
        <f t="shared" ref="L21:L27" si="33">K21*F21</f>
        <v>84778.953000000009</v>
      </c>
      <c r="O21" s="2">
        <f t="shared" ref="O21:P28" si="34">$D21*(O$18-$F21)*$G21</f>
        <v>31489.325400000002</v>
      </c>
      <c r="P21" s="2">
        <f t="shared" si="34"/>
        <v>55711.883400000006</v>
      </c>
      <c r="Q21" s="2">
        <f t="shared" si="29"/>
        <v>79934.441400000011</v>
      </c>
      <c r="R21" s="2">
        <f t="shared" si="29"/>
        <v>104156.99940000002</v>
      </c>
      <c r="S21" s="2">
        <f t="shared" si="29"/>
        <v>128379.55740000001</v>
      </c>
      <c r="T21" s="17">
        <f t="shared" si="29"/>
        <v>152602.11540000001</v>
      </c>
      <c r="U21" s="2">
        <f t="shared" si="29"/>
        <v>176824.6734</v>
      </c>
      <c r="V21" s="18">
        <f t="shared" si="29"/>
        <v>201047.23139999999</v>
      </c>
      <c r="W21" s="2">
        <f t="shared" si="29"/>
        <v>225269.78940000001</v>
      </c>
      <c r="Y21" t="str">
        <f t="shared" si="30"/>
        <v>Class S</v>
      </c>
      <c r="Z21" s="23"/>
      <c r="AA21" s="2">
        <f t="shared" ref="AA21:AA29" si="35">K21+Z21</f>
        <v>12111279</v>
      </c>
      <c r="AB21" s="2">
        <f t="shared" si="31"/>
        <v>84778.953000000009</v>
      </c>
      <c r="AE21" s="2">
        <f t="shared" si="32"/>
        <v>31489.325400000002</v>
      </c>
      <c r="AF21" s="2">
        <f t="shared" si="32"/>
        <v>55711.883400000006</v>
      </c>
      <c r="AG21" s="2">
        <f t="shared" si="32"/>
        <v>79934.441400000011</v>
      </c>
      <c r="AH21" s="2">
        <f t="shared" si="32"/>
        <v>104156.99940000002</v>
      </c>
      <c r="AI21" s="2">
        <f t="shared" si="32"/>
        <v>128379.55740000001</v>
      </c>
      <c r="AJ21" s="17">
        <f t="shared" si="32"/>
        <v>158657.75489999997</v>
      </c>
      <c r="AK21" s="2">
        <f t="shared" si="32"/>
        <v>188935.95240000001</v>
      </c>
      <c r="AL21" s="18">
        <f t="shared" si="32"/>
        <v>219214.14989999999</v>
      </c>
      <c r="AM21" s="2">
        <f t="shared" si="32"/>
        <v>225269.78940000001</v>
      </c>
    </row>
    <row r="22" spans="3:39">
      <c r="C22" t="s">
        <v>89</v>
      </c>
      <c r="D22" s="2">
        <v>5574831</v>
      </c>
      <c r="E22">
        <v>101.4002</v>
      </c>
      <c r="F22" s="8">
        <v>1.4999999999999999E-2</v>
      </c>
      <c r="G22" s="9">
        <v>0.2</v>
      </c>
      <c r="H22" s="2">
        <v>5574831</v>
      </c>
      <c r="J22" t="str">
        <f t="shared" si="27"/>
        <v>Class Z</v>
      </c>
      <c r="K22" s="2">
        <f t="shared" si="28"/>
        <v>5574831</v>
      </c>
      <c r="L22" s="2">
        <f t="shared" si="33"/>
        <v>83622.464999999997</v>
      </c>
      <c r="O22" s="2">
        <f t="shared" si="34"/>
        <v>5574.8310000000019</v>
      </c>
      <c r="P22" s="2">
        <f t="shared" si="34"/>
        <v>16724.492999999999</v>
      </c>
      <c r="Q22" s="2">
        <f t="shared" si="29"/>
        <v>27874.154999999999</v>
      </c>
      <c r="R22" s="2">
        <f t="shared" si="29"/>
        <v>39023.817000000003</v>
      </c>
      <c r="S22" s="2">
        <f t="shared" si="29"/>
        <v>50173.478999999999</v>
      </c>
      <c r="T22" s="17">
        <f t="shared" si="29"/>
        <v>61323.141000000003</v>
      </c>
      <c r="U22" s="2">
        <f t="shared" si="29"/>
        <v>72472.803</v>
      </c>
      <c r="V22" s="18">
        <f t="shared" si="29"/>
        <v>83622.465000000011</v>
      </c>
      <c r="W22" s="2">
        <f t="shared" si="29"/>
        <v>94772.127000000008</v>
      </c>
      <c r="Y22" t="str">
        <f t="shared" si="30"/>
        <v>Class Z</v>
      </c>
      <c r="Z22" s="23"/>
      <c r="AA22" s="2">
        <f t="shared" si="35"/>
        <v>5574831</v>
      </c>
      <c r="AB22" s="2">
        <f t="shared" si="31"/>
        <v>83622.464999999997</v>
      </c>
      <c r="AE22" s="2">
        <f t="shared" si="32"/>
        <v>5574.8310000000019</v>
      </c>
      <c r="AF22" s="2">
        <f t="shared" si="32"/>
        <v>16724.492999999999</v>
      </c>
      <c r="AG22" s="2">
        <f t="shared" si="32"/>
        <v>27874.154999999999</v>
      </c>
      <c r="AH22" s="2">
        <f t="shared" si="32"/>
        <v>39023.817000000003</v>
      </c>
      <c r="AI22" s="2">
        <f t="shared" si="32"/>
        <v>50173.478999999999</v>
      </c>
      <c r="AJ22" s="17">
        <f t="shared" si="32"/>
        <v>64110.556499999999</v>
      </c>
      <c r="AK22" s="2">
        <f t="shared" si="32"/>
        <v>78047.634000000005</v>
      </c>
      <c r="AL22" s="18">
        <f t="shared" si="32"/>
        <v>91984.711500000005</v>
      </c>
      <c r="AM22" s="2">
        <f t="shared" si="32"/>
        <v>94772.127000000008</v>
      </c>
    </row>
    <row r="23" spans="3:39">
      <c r="C23" t="s">
        <v>90</v>
      </c>
      <c r="D23" s="2">
        <v>1707714</v>
      </c>
      <c r="E23">
        <v>104.59139999999999</v>
      </c>
      <c r="F23" s="8">
        <v>0.01</v>
      </c>
      <c r="G23" s="9">
        <v>0.2</v>
      </c>
      <c r="H23" s="2">
        <v>1853125</v>
      </c>
      <c r="J23" t="str">
        <f t="shared" si="27"/>
        <v>Class A USD</v>
      </c>
      <c r="K23" s="2">
        <f t="shared" si="28"/>
        <v>1707714</v>
      </c>
      <c r="L23" s="2">
        <f t="shared" si="33"/>
        <v>17077.14</v>
      </c>
      <c r="O23" s="2">
        <f t="shared" si="34"/>
        <v>3415.4279999999999</v>
      </c>
      <c r="P23" s="2">
        <f t="shared" si="34"/>
        <v>6830.8559999999989</v>
      </c>
      <c r="Q23" s="2">
        <f t="shared" si="29"/>
        <v>10246.284</v>
      </c>
      <c r="R23" s="2">
        <f t="shared" si="29"/>
        <v>13661.712</v>
      </c>
      <c r="S23" s="2">
        <f t="shared" si="29"/>
        <v>17077.14</v>
      </c>
      <c r="T23" s="17">
        <f t="shared" si="29"/>
        <v>20492.568000000003</v>
      </c>
      <c r="U23" s="2">
        <f t="shared" si="29"/>
        <v>23907.996000000003</v>
      </c>
      <c r="V23" s="18">
        <f t="shared" si="29"/>
        <v>27323.423999999999</v>
      </c>
      <c r="W23" s="2">
        <f t="shared" si="29"/>
        <v>30738.852000000003</v>
      </c>
      <c r="Y23" t="str">
        <f t="shared" si="30"/>
        <v>Class A USD</v>
      </c>
      <c r="Z23" s="23"/>
      <c r="AA23" s="2">
        <f t="shared" si="35"/>
        <v>1707714</v>
      </c>
      <c r="AB23" s="2">
        <f t="shared" si="31"/>
        <v>17077.14</v>
      </c>
      <c r="AE23" s="2">
        <f t="shared" si="32"/>
        <v>3415.4279999999999</v>
      </c>
      <c r="AF23" s="2">
        <f t="shared" si="32"/>
        <v>6830.8559999999989</v>
      </c>
      <c r="AG23" s="2">
        <f t="shared" si="32"/>
        <v>10246.284</v>
      </c>
      <c r="AH23" s="2">
        <f t="shared" si="32"/>
        <v>13661.712</v>
      </c>
      <c r="AI23" s="2">
        <f t="shared" si="32"/>
        <v>17077.14</v>
      </c>
      <c r="AJ23" s="17">
        <f t="shared" si="32"/>
        <v>21346.424999999999</v>
      </c>
      <c r="AK23" s="2">
        <f t="shared" si="32"/>
        <v>25615.710000000006</v>
      </c>
      <c r="AL23" s="18">
        <f t="shared" si="32"/>
        <v>29884.995000000003</v>
      </c>
      <c r="AM23" s="2">
        <f t="shared" si="32"/>
        <v>30738.852000000003</v>
      </c>
    </row>
    <row r="24" spans="3:39">
      <c r="C24" t="s">
        <v>91</v>
      </c>
      <c r="D24" s="2">
        <v>691648</v>
      </c>
      <c r="E24">
        <v>103.6888</v>
      </c>
      <c r="F24" s="8">
        <v>1.4999999999999999E-2</v>
      </c>
      <c r="G24" s="9">
        <v>0.2</v>
      </c>
      <c r="H24" s="2">
        <v>750542</v>
      </c>
      <c r="J24" t="str">
        <f t="shared" si="27"/>
        <v>Class Z USD</v>
      </c>
      <c r="K24" s="2">
        <f t="shared" si="28"/>
        <v>691648</v>
      </c>
      <c r="L24" s="2">
        <f t="shared" si="33"/>
        <v>10374.719999999999</v>
      </c>
      <c r="O24" s="2">
        <f t="shared" si="34"/>
        <v>691.64800000000014</v>
      </c>
      <c r="P24" s="2">
        <f t="shared" si="34"/>
        <v>2074.944</v>
      </c>
      <c r="Q24" s="2">
        <f t="shared" si="29"/>
        <v>3458.2400000000002</v>
      </c>
      <c r="R24" s="2">
        <f t="shared" si="29"/>
        <v>4841.536000000001</v>
      </c>
      <c r="S24" s="2">
        <f t="shared" si="29"/>
        <v>6224.8320000000003</v>
      </c>
      <c r="T24" s="17">
        <f t="shared" si="29"/>
        <v>7608.1280000000015</v>
      </c>
      <c r="U24" s="2">
        <f t="shared" si="29"/>
        <v>8991.4240000000009</v>
      </c>
      <c r="V24" s="18">
        <f t="shared" si="29"/>
        <v>10374.720000000001</v>
      </c>
      <c r="W24" s="2">
        <f t="shared" si="29"/>
        <v>11758.016000000001</v>
      </c>
      <c r="Y24" t="str">
        <f t="shared" si="30"/>
        <v>Class Z USD</v>
      </c>
      <c r="Z24" s="23"/>
      <c r="AA24" s="2">
        <f t="shared" si="35"/>
        <v>691648</v>
      </c>
      <c r="AB24" s="2">
        <f t="shared" si="31"/>
        <v>10374.719999999999</v>
      </c>
      <c r="AE24" s="2">
        <f t="shared" si="32"/>
        <v>691.64800000000014</v>
      </c>
      <c r="AF24" s="2">
        <f t="shared" si="32"/>
        <v>2074.944</v>
      </c>
      <c r="AG24" s="2">
        <f t="shared" si="32"/>
        <v>3458.2400000000002</v>
      </c>
      <c r="AH24" s="2">
        <f t="shared" si="32"/>
        <v>4841.536000000001</v>
      </c>
      <c r="AI24" s="2">
        <f t="shared" si="32"/>
        <v>6224.8320000000003</v>
      </c>
      <c r="AJ24" s="17">
        <f t="shared" si="32"/>
        <v>7953.9519999999993</v>
      </c>
      <c r="AK24" s="2">
        <f t="shared" si="32"/>
        <v>9683.0720000000019</v>
      </c>
      <c r="AL24" s="18">
        <f t="shared" si="32"/>
        <v>11412.192000000001</v>
      </c>
      <c r="AM24" s="2">
        <f t="shared" si="32"/>
        <v>11758.016000000001</v>
      </c>
    </row>
    <row r="25" spans="3:39">
      <c r="C25" t="s">
        <v>92</v>
      </c>
      <c r="D25" s="2">
        <v>2537907</v>
      </c>
      <c r="E25">
        <v>100.782</v>
      </c>
      <c r="F25" s="8">
        <v>0.01</v>
      </c>
      <c r="G25" s="9">
        <v>0.2</v>
      </c>
      <c r="H25" s="2">
        <v>2474201</v>
      </c>
      <c r="J25" t="str">
        <f t="shared" si="27"/>
        <v>Class A CHF</v>
      </c>
      <c r="K25" s="2">
        <f t="shared" si="28"/>
        <v>2537907</v>
      </c>
      <c r="L25" s="2">
        <f t="shared" si="33"/>
        <v>25379.07</v>
      </c>
      <c r="O25" s="2">
        <f t="shared" si="34"/>
        <v>5075.8140000000003</v>
      </c>
      <c r="P25" s="2">
        <f t="shared" si="34"/>
        <v>10151.627999999999</v>
      </c>
      <c r="Q25" s="2">
        <f t="shared" si="29"/>
        <v>15227.441999999999</v>
      </c>
      <c r="R25" s="2">
        <f t="shared" si="29"/>
        <v>20303.256000000001</v>
      </c>
      <c r="S25" s="2">
        <f t="shared" si="29"/>
        <v>25379.07</v>
      </c>
      <c r="T25" s="17">
        <f t="shared" si="29"/>
        <v>30454.884000000005</v>
      </c>
      <c r="U25" s="2">
        <f t="shared" si="29"/>
        <v>35530.698000000004</v>
      </c>
      <c r="V25" s="18">
        <f t="shared" si="29"/>
        <v>40606.512000000002</v>
      </c>
      <c r="W25" s="2">
        <f t="shared" si="29"/>
        <v>45682.326000000008</v>
      </c>
      <c r="Y25" t="str">
        <f t="shared" si="30"/>
        <v>Class A CHF</v>
      </c>
      <c r="Z25" s="23"/>
      <c r="AA25" s="2">
        <f t="shared" si="35"/>
        <v>2537907</v>
      </c>
      <c r="AB25" s="2">
        <f t="shared" si="31"/>
        <v>25379.07</v>
      </c>
      <c r="AE25" s="2">
        <f t="shared" si="32"/>
        <v>5075.8140000000003</v>
      </c>
      <c r="AF25" s="2">
        <f t="shared" si="32"/>
        <v>10151.627999999999</v>
      </c>
      <c r="AG25" s="2">
        <f t="shared" si="32"/>
        <v>15227.441999999999</v>
      </c>
      <c r="AH25" s="2">
        <f t="shared" si="32"/>
        <v>20303.256000000001</v>
      </c>
      <c r="AI25" s="2">
        <f t="shared" si="32"/>
        <v>25379.07</v>
      </c>
      <c r="AJ25" s="17">
        <f t="shared" si="32"/>
        <v>31723.837499999994</v>
      </c>
      <c r="AK25" s="2">
        <f t="shared" si="32"/>
        <v>38068.605000000003</v>
      </c>
      <c r="AL25" s="18">
        <f t="shared" si="32"/>
        <v>44413.372500000005</v>
      </c>
      <c r="AM25" s="2">
        <f t="shared" si="32"/>
        <v>45682.326000000008</v>
      </c>
    </row>
    <row r="26" spans="3:39">
      <c r="C26" t="s">
        <v>93</v>
      </c>
      <c r="D26" s="2">
        <v>1044863</v>
      </c>
      <c r="E26">
        <v>101.8635</v>
      </c>
      <c r="F26" s="8">
        <v>7.0000000000000001E-3</v>
      </c>
      <c r="G26" s="9">
        <v>0.2</v>
      </c>
      <c r="H26" s="2">
        <v>1018635</v>
      </c>
      <c r="J26" t="str">
        <f t="shared" si="27"/>
        <v>Class S CHF</v>
      </c>
      <c r="K26" s="2">
        <f t="shared" si="28"/>
        <v>1044863</v>
      </c>
      <c r="L26" s="2">
        <f t="shared" si="33"/>
        <v>7314.0410000000002</v>
      </c>
      <c r="O26" s="2">
        <f t="shared" si="34"/>
        <v>2716.6438000000003</v>
      </c>
      <c r="P26" s="2">
        <f t="shared" si="34"/>
        <v>4806.3697999999995</v>
      </c>
      <c r="Q26" s="2">
        <f t="shared" si="29"/>
        <v>6896.0958000000001</v>
      </c>
      <c r="R26" s="2">
        <f t="shared" si="29"/>
        <v>8985.8218000000015</v>
      </c>
      <c r="S26" s="2">
        <f t="shared" si="29"/>
        <v>11075.5478</v>
      </c>
      <c r="T26" s="17">
        <f t="shared" si="29"/>
        <v>13165.273800000003</v>
      </c>
      <c r="U26" s="2">
        <f t="shared" si="29"/>
        <v>15254.9998</v>
      </c>
      <c r="V26" s="18">
        <f t="shared" si="29"/>
        <v>17344.725799999997</v>
      </c>
      <c r="W26" s="2">
        <f t="shared" si="29"/>
        <v>19434.451800000003</v>
      </c>
      <c r="Y26" t="str">
        <f t="shared" si="30"/>
        <v>Class S CHF</v>
      </c>
      <c r="Z26" s="23"/>
      <c r="AA26" s="2">
        <f t="shared" si="35"/>
        <v>1044863</v>
      </c>
      <c r="AB26" s="2">
        <f t="shared" si="31"/>
        <v>7314.0410000000002</v>
      </c>
      <c r="AE26" s="2">
        <f t="shared" si="32"/>
        <v>2716.6438000000003</v>
      </c>
      <c r="AF26" s="2">
        <f t="shared" si="32"/>
        <v>4806.3697999999995</v>
      </c>
      <c r="AG26" s="2">
        <f t="shared" si="32"/>
        <v>6896.0958000000001</v>
      </c>
      <c r="AH26" s="2">
        <f t="shared" si="32"/>
        <v>8985.8218000000015</v>
      </c>
      <c r="AI26" s="2">
        <f t="shared" si="32"/>
        <v>11075.5478</v>
      </c>
      <c r="AJ26" s="17">
        <f t="shared" si="32"/>
        <v>13687.7053</v>
      </c>
      <c r="AK26" s="2">
        <f t="shared" si="32"/>
        <v>16299.862800000001</v>
      </c>
      <c r="AL26" s="18">
        <f t="shared" si="32"/>
        <v>18912.0203</v>
      </c>
      <c r="AM26" s="2">
        <f t="shared" si="32"/>
        <v>19434.451800000003</v>
      </c>
    </row>
    <row r="27" spans="3:39">
      <c r="C27" t="s">
        <v>94</v>
      </c>
      <c r="D27" s="2">
        <v>1022392</v>
      </c>
      <c r="E27">
        <v>99.9375</v>
      </c>
      <c r="F27" s="8">
        <v>1.4999999999999999E-2</v>
      </c>
      <c r="G27" s="9">
        <v>0.2</v>
      </c>
      <c r="H27" s="2">
        <v>996729</v>
      </c>
      <c r="J27" t="str">
        <f t="shared" si="27"/>
        <v>Class Z CHF</v>
      </c>
      <c r="K27" s="2">
        <f t="shared" si="28"/>
        <v>1022392</v>
      </c>
      <c r="L27" s="2">
        <f t="shared" si="33"/>
        <v>15335.88</v>
      </c>
      <c r="O27" s="2">
        <f t="shared" si="34"/>
        <v>1022.3920000000003</v>
      </c>
      <c r="P27" s="2">
        <f t="shared" si="34"/>
        <v>3067.1759999999999</v>
      </c>
      <c r="Q27" s="2">
        <f t="shared" si="29"/>
        <v>5111.9600000000009</v>
      </c>
      <c r="R27" s="2">
        <f t="shared" si="29"/>
        <v>7156.7440000000006</v>
      </c>
      <c r="S27" s="2">
        <f t="shared" si="29"/>
        <v>9201.5280000000002</v>
      </c>
      <c r="T27" s="17">
        <f t="shared" si="29"/>
        <v>11246.312000000002</v>
      </c>
      <c r="U27" s="2">
        <f t="shared" si="29"/>
        <v>13291.096</v>
      </c>
      <c r="V27" s="18">
        <f t="shared" si="29"/>
        <v>15335.88</v>
      </c>
      <c r="W27" s="2">
        <f t="shared" si="29"/>
        <v>17380.664000000001</v>
      </c>
      <c r="Y27" t="str">
        <f t="shared" si="30"/>
        <v>Class Z CHF</v>
      </c>
      <c r="Z27" s="23"/>
      <c r="AA27" s="2">
        <f t="shared" si="35"/>
        <v>1022392</v>
      </c>
      <c r="AB27" s="2">
        <f t="shared" si="31"/>
        <v>15335.88</v>
      </c>
      <c r="AE27" s="2">
        <f t="shared" si="32"/>
        <v>1022.3920000000003</v>
      </c>
      <c r="AF27" s="2">
        <f t="shared" si="32"/>
        <v>3067.1759999999999</v>
      </c>
      <c r="AG27" s="2">
        <f t="shared" si="32"/>
        <v>5111.9600000000009</v>
      </c>
      <c r="AH27" s="2">
        <f t="shared" si="32"/>
        <v>7156.7440000000006</v>
      </c>
      <c r="AI27" s="2">
        <f t="shared" si="32"/>
        <v>9201.5280000000002</v>
      </c>
      <c r="AJ27" s="17">
        <f t="shared" si="32"/>
        <v>11757.508</v>
      </c>
      <c r="AK27" s="2">
        <f t="shared" si="32"/>
        <v>14313.488000000001</v>
      </c>
      <c r="AL27" s="18">
        <f t="shared" si="32"/>
        <v>16869.468000000004</v>
      </c>
      <c r="AM27" s="2">
        <f t="shared" si="32"/>
        <v>17380.664000000001</v>
      </c>
    </row>
    <row r="28" spans="3:39">
      <c r="C28" t="s">
        <v>95</v>
      </c>
      <c r="D28" s="2">
        <v>20466776</v>
      </c>
      <c r="E28">
        <v>102.3339</v>
      </c>
      <c r="F28" s="8">
        <v>6.0000000000000001E-3</v>
      </c>
      <c r="G28" s="9">
        <v>0.2</v>
      </c>
      <c r="H28" s="2">
        <v>20466776</v>
      </c>
      <c r="J28" t="str">
        <f t="shared" ref="J28:J29" si="36">C28</f>
        <v>Class I</v>
      </c>
      <c r="K28" s="2">
        <f t="shared" ref="K28" si="37">D28</f>
        <v>20466776</v>
      </c>
      <c r="L28" s="2">
        <f t="shared" ref="L28" si="38">K28*F28</f>
        <v>122800.656</v>
      </c>
      <c r="O28" s="2">
        <f t="shared" si="34"/>
        <v>57306.972800000003</v>
      </c>
      <c r="P28" s="2">
        <f t="shared" si="34"/>
        <v>98240.524800000014</v>
      </c>
      <c r="Q28" s="2">
        <f t="shared" si="29"/>
        <v>139174.07680000001</v>
      </c>
      <c r="R28" s="2">
        <f t="shared" si="29"/>
        <v>180107.62880000003</v>
      </c>
      <c r="S28" s="2">
        <f t="shared" si="29"/>
        <v>221041.18080000003</v>
      </c>
      <c r="T28" s="17">
        <f t="shared" si="29"/>
        <v>261974.73280000003</v>
      </c>
      <c r="U28" s="2">
        <f t="shared" si="29"/>
        <v>302908.28479999996</v>
      </c>
      <c r="V28" s="18">
        <f t="shared" si="29"/>
        <v>343841.83679999999</v>
      </c>
      <c r="W28" s="2">
        <f t="shared" si="29"/>
        <v>384775.38880000002</v>
      </c>
      <c r="Y28" t="str">
        <f t="shared" si="30"/>
        <v>Class I</v>
      </c>
      <c r="Z28" s="23"/>
      <c r="AA28" s="2">
        <f t="shared" si="35"/>
        <v>20466776</v>
      </c>
      <c r="AB28" s="2">
        <f t="shared" si="31"/>
        <v>122800.656</v>
      </c>
      <c r="AE28" s="2">
        <f t="shared" si="32"/>
        <v>57306.972800000003</v>
      </c>
      <c r="AF28" s="2">
        <f t="shared" si="32"/>
        <v>98240.524800000014</v>
      </c>
      <c r="AG28" s="2">
        <f t="shared" si="32"/>
        <v>139174.07680000001</v>
      </c>
      <c r="AH28" s="2">
        <f t="shared" si="32"/>
        <v>180107.62880000003</v>
      </c>
      <c r="AI28" s="2">
        <f t="shared" si="32"/>
        <v>221041.18080000003</v>
      </c>
      <c r="AJ28" s="17">
        <f t="shared" si="32"/>
        <v>272208.12079999998</v>
      </c>
      <c r="AK28" s="2">
        <f t="shared" si="32"/>
        <v>323375.06080000004</v>
      </c>
      <c r="AL28" s="18">
        <f t="shared" si="32"/>
        <v>374542.00080000004</v>
      </c>
      <c r="AM28" s="2">
        <f t="shared" si="32"/>
        <v>384775.38880000002</v>
      </c>
    </row>
    <row r="29" spans="3:39">
      <c r="C29" t="s">
        <v>96</v>
      </c>
      <c r="D29" s="2"/>
      <c r="F29" s="8">
        <v>6.4999999999999997E-3</v>
      </c>
      <c r="G29" s="9">
        <v>0.2</v>
      </c>
      <c r="H29" s="2"/>
      <c r="J29" t="str">
        <f t="shared" si="36"/>
        <v>NEW CLASS 1</v>
      </c>
      <c r="K29" s="2"/>
      <c r="L29" s="2"/>
      <c r="O29" s="2"/>
      <c r="P29" s="2"/>
      <c r="Q29" s="2"/>
      <c r="R29" s="2"/>
      <c r="S29" s="2"/>
      <c r="T29" s="17"/>
      <c r="U29" s="2"/>
      <c r="V29" s="18"/>
      <c r="W29" s="2"/>
      <c r="Y29" t="str">
        <f t="shared" si="30"/>
        <v>NEW CLASS 1</v>
      </c>
      <c r="Z29" s="23">
        <v>48375000</v>
      </c>
      <c r="AA29" s="2">
        <f t="shared" si="35"/>
        <v>48375000</v>
      </c>
      <c r="AB29" s="2">
        <f t="shared" si="31"/>
        <v>314437.5</v>
      </c>
      <c r="AE29" s="2">
        <f t="shared" si="32"/>
        <v>130612.50000000003</v>
      </c>
      <c r="AF29" s="2">
        <f t="shared" si="32"/>
        <v>227362.5</v>
      </c>
      <c r="AG29" s="2">
        <f t="shared" si="32"/>
        <v>324112.5</v>
      </c>
      <c r="AH29" s="2">
        <f t="shared" si="32"/>
        <v>420862.5</v>
      </c>
      <c r="AI29" s="2">
        <f t="shared" si="32"/>
        <v>517612.5</v>
      </c>
      <c r="AJ29" s="17">
        <f t="shared" si="32"/>
        <v>638550</v>
      </c>
      <c r="AK29" s="2">
        <f t="shared" si="32"/>
        <v>759487.5</v>
      </c>
      <c r="AL29" s="18">
        <f t="shared" si="32"/>
        <v>880425</v>
      </c>
      <c r="AM29" s="2">
        <f t="shared" si="32"/>
        <v>904612.5</v>
      </c>
    </row>
    <row r="30" spans="3:39">
      <c r="C30" t="s">
        <v>97</v>
      </c>
      <c r="D30" s="2"/>
      <c r="F30" s="8">
        <v>6.4999999999999997E-3</v>
      </c>
      <c r="G30" s="9">
        <v>0</v>
      </c>
      <c r="H30" s="2"/>
      <c r="J30" t="str">
        <f t="shared" ref="J30" si="39">C30</f>
        <v>NEW CLASS 2 (UNION)</v>
      </c>
      <c r="K30" s="2"/>
      <c r="L30" s="2"/>
      <c r="T30" s="19"/>
      <c r="V30" s="20"/>
      <c r="Y30" t="str">
        <f t="shared" si="30"/>
        <v>NEW CLASS 2 (UNION)</v>
      </c>
      <c r="Z30" s="23">
        <v>25000000</v>
      </c>
      <c r="AA30" s="2">
        <f t="shared" ref="AA30" si="40">K30+Z30</f>
        <v>25000000</v>
      </c>
      <c r="AB30" s="2">
        <f t="shared" si="31"/>
        <v>162500</v>
      </c>
      <c r="AE30" s="2">
        <f t="shared" si="32"/>
        <v>0</v>
      </c>
      <c r="AF30" s="2">
        <f t="shared" si="32"/>
        <v>0</v>
      </c>
      <c r="AG30" s="2">
        <f t="shared" si="32"/>
        <v>0</v>
      </c>
      <c r="AH30" s="2">
        <f t="shared" si="32"/>
        <v>0</v>
      </c>
      <c r="AI30" s="2">
        <f t="shared" si="32"/>
        <v>0</v>
      </c>
      <c r="AJ30" s="17">
        <f t="shared" si="32"/>
        <v>0</v>
      </c>
      <c r="AK30" s="2">
        <f t="shared" si="32"/>
        <v>0</v>
      </c>
      <c r="AL30" s="18">
        <f t="shared" si="32"/>
        <v>0</v>
      </c>
      <c r="AM30" s="2">
        <f t="shared" si="32"/>
        <v>0</v>
      </c>
    </row>
    <row r="31" spans="3:39">
      <c r="C31" t="s">
        <v>98</v>
      </c>
      <c r="D31" s="2"/>
      <c r="F31" s="8">
        <v>7.0000000000000001E-3</v>
      </c>
      <c r="G31" s="9">
        <v>0.2</v>
      </c>
      <c r="H31" s="2"/>
      <c r="J31" t="s">
        <v>98</v>
      </c>
      <c r="K31" s="2"/>
      <c r="L31" s="2"/>
      <c r="T31" s="19"/>
      <c r="V31" s="20"/>
      <c r="Y31" t="str">
        <f t="shared" si="30"/>
        <v>New Committed</v>
      </c>
      <c r="Z31" s="23">
        <v>13000000</v>
      </c>
      <c r="AA31" s="2">
        <f t="shared" ref="AA31" si="41">K31+Z31</f>
        <v>13000000</v>
      </c>
      <c r="AB31" s="2">
        <f t="shared" ref="AB31" si="42">AA31*F31</f>
        <v>91000</v>
      </c>
      <c r="AE31" s="2">
        <f t="shared" si="32"/>
        <v>33800.000000000007</v>
      </c>
      <c r="AF31" s="2">
        <f t="shared" si="32"/>
        <v>59800</v>
      </c>
      <c r="AG31" s="2">
        <f t="shared" si="32"/>
        <v>85800</v>
      </c>
      <c r="AH31" s="2">
        <f t="shared" si="32"/>
        <v>111800</v>
      </c>
      <c r="AI31" s="2">
        <f t="shared" si="32"/>
        <v>137800</v>
      </c>
      <c r="AJ31" s="17">
        <f t="shared" si="32"/>
        <v>170300</v>
      </c>
      <c r="AK31" s="2">
        <f t="shared" si="32"/>
        <v>202800</v>
      </c>
      <c r="AL31" s="18">
        <f t="shared" si="32"/>
        <v>235300</v>
      </c>
      <c r="AM31" s="2">
        <f t="shared" si="32"/>
        <v>241800</v>
      </c>
    </row>
    <row r="32" spans="3:39">
      <c r="D32" s="2">
        <f>SUM(D20:D31)</f>
        <v>117147358</v>
      </c>
      <c r="F32" s="8"/>
      <c r="G32" s="9"/>
      <c r="H32" s="2"/>
      <c r="J32" t="s">
        <v>99</v>
      </c>
      <c r="K32" s="2">
        <f>SUM(K20:K31)</f>
        <v>117147358</v>
      </c>
      <c r="L32" s="2">
        <f>SUM(L20:L31)</f>
        <v>1086582.4049999998</v>
      </c>
      <c r="O32" s="2">
        <f t="shared" ref="O32:W32" si="43">SUM(O20:O31)</f>
        <v>251272.951</v>
      </c>
      <c r="P32" s="2">
        <f t="shared" si="43"/>
        <v>485567.66699999996</v>
      </c>
      <c r="Q32" s="2">
        <f t="shared" si="43"/>
        <v>719862.38300000003</v>
      </c>
      <c r="R32" s="2">
        <f t="shared" si="43"/>
        <v>954157.09900000005</v>
      </c>
      <c r="S32" s="2">
        <f t="shared" si="43"/>
        <v>1188451.8150000002</v>
      </c>
      <c r="T32" s="17">
        <f t="shared" si="43"/>
        <v>1422746.5310000002</v>
      </c>
      <c r="U32" s="2">
        <f t="shared" si="43"/>
        <v>1657041.2470000004</v>
      </c>
      <c r="V32" s="18">
        <f t="shared" si="43"/>
        <v>1891335.9629999998</v>
      </c>
      <c r="W32" s="2">
        <f t="shared" si="43"/>
        <v>2125630.6790000005</v>
      </c>
      <c r="Y32" t="s">
        <v>99</v>
      </c>
      <c r="Z32" s="3"/>
      <c r="AA32" s="2">
        <f>SUM(AA20:AA31)</f>
        <v>203522358</v>
      </c>
      <c r="AB32" s="2">
        <f>SUM(AB20:AB31)</f>
        <v>1654519.9049999998</v>
      </c>
      <c r="AE32" s="2">
        <f t="shared" ref="AE32:AM32" si="44">SUM(AE20:AE31)</f>
        <v>415685.451</v>
      </c>
      <c r="AF32" s="2">
        <f t="shared" si="44"/>
        <v>772730.1669999999</v>
      </c>
      <c r="AG32" s="2">
        <f t="shared" si="44"/>
        <v>1129774.8829999999</v>
      </c>
      <c r="AH32" s="2">
        <f t="shared" si="44"/>
        <v>1486819.5989999999</v>
      </c>
      <c r="AI32" s="2">
        <f t="shared" si="44"/>
        <v>1843864.3150000002</v>
      </c>
      <c r="AJ32" s="17">
        <f t="shared" si="44"/>
        <v>2290170.21</v>
      </c>
      <c r="AK32" s="2">
        <f t="shared" si="44"/>
        <v>2736476.1050000004</v>
      </c>
      <c r="AL32" s="18">
        <f t="shared" si="44"/>
        <v>3182782.0000000005</v>
      </c>
      <c r="AM32" s="2">
        <f t="shared" si="44"/>
        <v>3272043.1790000005</v>
      </c>
    </row>
    <row r="33" spans="3:39">
      <c r="D33" s="2"/>
      <c r="E33" s="2"/>
      <c r="G33" s="8"/>
      <c r="H33" s="9"/>
      <c r="T33" s="19"/>
      <c r="V33" s="20"/>
      <c r="Z33" s="3"/>
      <c r="AJ33" s="19"/>
      <c r="AL33" s="20"/>
    </row>
    <row r="34" spans="3:39">
      <c r="N34" t="s">
        <v>82</v>
      </c>
      <c r="O34" s="8">
        <v>0.02</v>
      </c>
      <c r="P34" s="8">
        <v>0.03</v>
      </c>
      <c r="Q34" s="8">
        <v>0.04</v>
      </c>
      <c r="R34" s="8">
        <v>0.05</v>
      </c>
      <c r="S34" s="8">
        <v>0.06</v>
      </c>
      <c r="T34" s="21">
        <v>7.0000000000000007E-2</v>
      </c>
      <c r="U34" s="8">
        <v>0.08</v>
      </c>
      <c r="V34" s="22">
        <v>0.09</v>
      </c>
      <c r="W34" s="8">
        <v>0.1</v>
      </c>
      <c r="Z34" s="3"/>
      <c r="AD34" t="s">
        <v>82</v>
      </c>
      <c r="AE34" s="8">
        <v>0.03</v>
      </c>
      <c r="AF34" s="8">
        <v>0.05</v>
      </c>
      <c r="AG34" s="8">
        <v>7.0000000000000007E-2</v>
      </c>
      <c r="AH34" s="8">
        <v>0.08</v>
      </c>
      <c r="AI34" s="8">
        <v>0.1166</v>
      </c>
      <c r="AJ34" s="21">
        <v>0.13</v>
      </c>
      <c r="AK34" s="8">
        <v>0.14349999999999999</v>
      </c>
      <c r="AL34" s="22">
        <v>0.17</v>
      </c>
      <c r="AM34" s="8">
        <v>0.1966</v>
      </c>
    </row>
    <row r="35" spans="3:39">
      <c r="C35" t="s">
        <v>103</v>
      </c>
      <c r="D35" t="s">
        <v>104</v>
      </c>
      <c r="E35" t="s">
        <v>105</v>
      </c>
      <c r="F35" t="s">
        <v>106</v>
      </c>
      <c r="G35" t="s">
        <v>107</v>
      </c>
      <c r="J35" t="s">
        <v>0</v>
      </c>
      <c r="K35" t="s">
        <v>85</v>
      </c>
      <c r="N35" t="s">
        <v>86</v>
      </c>
      <c r="O35" s="10">
        <f>$D$36*(O34-0.01)*0.75/$D$36</f>
        <v>7.5000000000000006E-3</v>
      </c>
      <c r="P35" s="10">
        <f>$D$36*(P34-0.01)*0.75/$D$36</f>
        <v>1.4999999999999998E-2</v>
      </c>
      <c r="Q35" s="10">
        <f t="shared" ref="Q35:W35" si="45">$D$36*(Q34-0.01)*0.75/$D$36</f>
        <v>2.2499999999999999E-2</v>
      </c>
      <c r="R35" s="10">
        <f t="shared" si="45"/>
        <v>3.0000000000000002E-2</v>
      </c>
      <c r="S35" s="10">
        <f t="shared" si="45"/>
        <v>3.7499999999999999E-2</v>
      </c>
      <c r="T35" s="14">
        <f t="shared" si="45"/>
        <v>4.4999999999999998E-2</v>
      </c>
      <c r="U35" s="15">
        <f t="shared" si="45"/>
        <v>5.2500000000000005E-2</v>
      </c>
      <c r="V35" s="16">
        <f t="shared" si="45"/>
        <v>6.0000000000000005E-2</v>
      </c>
      <c r="W35" s="10">
        <f t="shared" si="45"/>
        <v>6.7500000000000004E-2</v>
      </c>
      <c r="Y35" t="s">
        <v>0</v>
      </c>
      <c r="Z35" s="3" t="s">
        <v>84</v>
      </c>
      <c r="AA35" t="s">
        <v>85</v>
      </c>
      <c r="AD35" t="s">
        <v>86</v>
      </c>
      <c r="AE35" s="10">
        <f>$D$36*(AE34-0.01)*0.75/$D$36</f>
        <v>1.4999999999999998E-2</v>
      </c>
      <c r="AF35" s="10">
        <f>$D$36*(AF34-0.01)*0.75/$D$36</f>
        <v>3.0000000000000002E-2</v>
      </c>
      <c r="AG35" s="10">
        <f t="shared" ref="AG35" si="46">$D$36*(AG34-0.01)*0.75/$D$36</f>
        <v>4.4999999999999998E-2</v>
      </c>
      <c r="AH35" s="10">
        <f t="shared" ref="AH35" si="47">$D$36*(AH34-0.01)*0.75/$D$36</f>
        <v>5.2500000000000005E-2</v>
      </c>
      <c r="AI35" s="10">
        <f t="shared" ref="AI35" si="48">$D$36*(AI34-0.01)*0.75/$D$36</f>
        <v>7.9949999999999993E-2</v>
      </c>
      <c r="AJ35" s="14">
        <f t="shared" ref="AJ35" si="49">$D$36*(AJ34-0.01)*0.75/$D$36</f>
        <v>0.09</v>
      </c>
      <c r="AK35" s="15">
        <f t="shared" ref="AK35" si="50">$D$36*(AK34-0.01)*0.75/$D$36</f>
        <v>0.10012499999999998</v>
      </c>
      <c r="AL35" s="16">
        <f t="shared" ref="AL35" si="51">$D$36*(AL34-0.01)*0.75/$D$36</f>
        <v>0.12000000000000001</v>
      </c>
      <c r="AM35" s="10">
        <f t="shared" ref="AM35" si="52">$D$36*(AM34-0.01)*0.75/$D$36</f>
        <v>0.13994999999999999</v>
      </c>
    </row>
    <row r="36" spans="3:39">
      <c r="C36" t="s">
        <v>110</v>
      </c>
      <c r="D36" s="2">
        <v>8374686</v>
      </c>
      <c r="E36">
        <v>109.2354</v>
      </c>
      <c r="F36" s="8">
        <v>0.01</v>
      </c>
      <c r="G36" s="9">
        <v>0.25</v>
      </c>
      <c r="J36" t="str">
        <f>C36</f>
        <v>C1</v>
      </c>
      <c r="K36" s="2">
        <f>D36</f>
        <v>8374686</v>
      </c>
      <c r="L36" s="2">
        <f t="shared" ref="L36" si="53">K36*F36</f>
        <v>83746.86</v>
      </c>
      <c r="O36" s="2">
        <f>$D36*(O$34-$F36)*$G36</f>
        <v>20936.715</v>
      </c>
      <c r="P36" s="2">
        <f>$D36*(P$34-$F36)*$G36</f>
        <v>41873.429999999993</v>
      </c>
      <c r="Q36" s="2">
        <f t="shared" ref="Q36:W36" si="54">$D36*(Q$34-$F36)*$G36</f>
        <v>62810.144999999997</v>
      </c>
      <c r="R36" s="2">
        <f t="shared" si="54"/>
        <v>83746.86</v>
      </c>
      <c r="S36" s="2">
        <f t="shared" si="54"/>
        <v>104683.575</v>
      </c>
      <c r="T36" s="17">
        <f t="shared" si="54"/>
        <v>125620.29000000001</v>
      </c>
      <c r="U36" s="2">
        <f t="shared" si="54"/>
        <v>146557.005</v>
      </c>
      <c r="V36" s="18">
        <f t="shared" si="54"/>
        <v>167493.72</v>
      </c>
      <c r="W36" s="2">
        <f t="shared" si="54"/>
        <v>188430.43500000003</v>
      </c>
      <c r="Y36" t="str">
        <f>J36</f>
        <v>C1</v>
      </c>
      <c r="Z36" s="23"/>
      <c r="AA36" s="2">
        <f t="shared" ref="AA36:AA37" si="55">K36+Z36</f>
        <v>8374686</v>
      </c>
      <c r="AB36" s="2">
        <f t="shared" ref="AB36" si="56">AA36*F36</f>
        <v>83746.86</v>
      </c>
      <c r="AE36" s="2">
        <f t="shared" ref="AE36:AM39" si="57">$AA36*(AE$34-$F36)*$G36</f>
        <v>41873.429999999993</v>
      </c>
      <c r="AF36" s="2">
        <f t="shared" si="57"/>
        <v>83746.86</v>
      </c>
      <c r="AG36" s="2">
        <f t="shared" si="57"/>
        <v>125620.29000000001</v>
      </c>
      <c r="AH36" s="2">
        <f t="shared" si="57"/>
        <v>146557.005</v>
      </c>
      <c r="AI36" s="2">
        <f t="shared" si="57"/>
        <v>223185.38190000001</v>
      </c>
      <c r="AJ36" s="17">
        <f t="shared" si="57"/>
        <v>251240.58000000002</v>
      </c>
      <c r="AK36" s="2">
        <f t="shared" si="57"/>
        <v>279505.14524999994</v>
      </c>
      <c r="AL36" s="18">
        <f t="shared" si="57"/>
        <v>334987.44</v>
      </c>
      <c r="AM36" s="2">
        <f t="shared" si="57"/>
        <v>390679.10189999995</v>
      </c>
    </row>
    <row r="37" spans="3:39">
      <c r="C37" t="s">
        <v>117</v>
      </c>
      <c r="D37" s="2"/>
      <c r="F37" s="8">
        <v>1.4999999999999999E-2</v>
      </c>
      <c r="G37" s="9">
        <v>0.2</v>
      </c>
      <c r="J37" t="str">
        <f t="shared" ref="J37" si="58">C37</f>
        <v>Committed 1</v>
      </c>
      <c r="K37" s="2"/>
      <c r="L37" s="2"/>
      <c r="O37" s="2"/>
      <c r="P37" s="2"/>
      <c r="Q37" s="2"/>
      <c r="R37" s="2"/>
      <c r="S37" s="2"/>
      <c r="T37" s="17"/>
      <c r="U37" s="2"/>
      <c r="V37" s="18"/>
      <c r="W37" s="2"/>
      <c r="Y37" t="str">
        <f>J37</f>
        <v>Committed 1</v>
      </c>
      <c r="Z37" s="23">
        <v>30000000</v>
      </c>
      <c r="AA37" s="2">
        <f t="shared" si="55"/>
        <v>30000000</v>
      </c>
      <c r="AB37" s="2">
        <f>AA37*F37</f>
        <v>450000</v>
      </c>
      <c r="AE37" s="2">
        <f t="shared" si="57"/>
        <v>90000</v>
      </c>
      <c r="AF37" s="2">
        <f t="shared" si="57"/>
        <v>210000</v>
      </c>
      <c r="AG37" s="2">
        <f t="shared" si="57"/>
        <v>330000.00000000006</v>
      </c>
      <c r="AH37" s="2">
        <f t="shared" si="57"/>
        <v>390000</v>
      </c>
      <c r="AI37" s="2">
        <f t="shared" si="57"/>
        <v>609600</v>
      </c>
      <c r="AJ37" s="17">
        <f t="shared" si="57"/>
        <v>690000</v>
      </c>
      <c r="AK37" s="2">
        <f t="shared" si="57"/>
        <v>771000</v>
      </c>
      <c r="AL37" s="18">
        <f t="shared" si="57"/>
        <v>930000.00000000023</v>
      </c>
      <c r="AM37" s="2">
        <f t="shared" si="57"/>
        <v>1089599.9999999998</v>
      </c>
    </row>
    <row r="38" spans="3:39">
      <c r="C38" t="s">
        <v>118</v>
      </c>
      <c r="D38" s="2"/>
      <c r="F38" s="8">
        <v>0.01</v>
      </c>
      <c r="G38" s="9">
        <v>0.25</v>
      </c>
      <c r="J38" t="str">
        <f>C38</f>
        <v>Committed 2</v>
      </c>
      <c r="K38" s="2"/>
      <c r="L38" s="2"/>
      <c r="O38" s="2"/>
      <c r="P38" s="2"/>
      <c r="Q38" s="2"/>
      <c r="R38" s="2"/>
      <c r="S38" s="2"/>
      <c r="T38" s="17"/>
      <c r="U38" s="2"/>
      <c r="V38" s="18"/>
      <c r="W38" s="2"/>
      <c r="Y38" t="str">
        <f>J38</f>
        <v>Committed 2</v>
      </c>
      <c r="Z38" s="23">
        <v>20000000</v>
      </c>
      <c r="AA38" s="2">
        <f t="shared" ref="AA38" si="59">K38+Z38</f>
        <v>20000000</v>
      </c>
      <c r="AB38" s="2">
        <f>AA38*F38</f>
        <v>200000</v>
      </c>
      <c r="AE38" s="2">
        <f t="shared" si="57"/>
        <v>99999.999999999985</v>
      </c>
      <c r="AF38" s="2">
        <f t="shared" si="57"/>
        <v>200000</v>
      </c>
      <c r="AG38" s="2">
        <f t="shared" si="57"/>
        <v>300000</v>
      </c>
      <c r="AH38" s="2">
        <f t="shared" si="57"/>
        <v>350000.00000000006</v>
      </c>
      <c r="AI38" s="2">
        <f t="shared" si="57"/>
        <v>533000</v>
      </c>
      <c r="AJ38" s="17">
        <f t="shared" si="57"/>
        <v>600000</v>
      </c>
      <c r="AK38" s="2">
        <f t="shared" si="57"/>
        <v>667499.99999999988</v>
      </c>
      <c r="AL38" s="18">
        <f t="shared" si="57"/>
        <v>800000</v>
      </c>
      <c r="AM38" s="2">
        <f t="shared" si="57"/>
        <v>932999.99999999988</v>
      </c>
    </row>
    <row r="39" spans="3:39">
      <c r="C39" t="s">
        <v>119</v>
      </c>
      <c r="D39" s="2"/>
      <c r="F39" s="8">
        <v>0.01</v>
      </c>
      <c r="G39" s="9">
        <v>0.25</v>
      </c>
      <c r="J39" t="str">
        <f>C39</f>
        <v xml:space="preserve">Expected </v>
      </c>
      <c r="K39" s="2"/>
      <c r="L39" s="2"/>
      <c r="O39" s="2"/>
      <c r="P39" s="2"/>
      <c r="Q39" s="2"/>
      <c r="R39" s="2"/>
      <c r="S39" s="2"/>
      <c r="T39" s="17"/>
      <c r="U39" s="2"/>
      <c r="V39" s="18"/>
      <c r="W39" s="2"/>
      <c r="Y39" t="str">
        <f>J39</f>
        <v xml:space="preserve">Expected </v>
      </c>
      <c r="Z39" s="23">
        <v>79000000</v>
      </c>
      <c r="AA39" s="2">
        <f t="shared" ref="AA39" si="60">K39+Z39</f>
        <v>79000000</v>
      </c>
      <c r="AB39" s="2">
        <f>AA39*F39</f>
        <v>790000</v>
      </c>
      <c r="AE39" s="2">
        <f t="shared" si="57"/>
        <v>394999.99999999994</v>
      </c>
      <c r="AF39" s="2">
        <f t="shared" si="57"/>
        <v>790000</v>
      </c>
      <c r="AG39" s="2">
        <f t="shared" si="57"/>
        <v>1185000</v>
      </c>
      <c r="AH39" s="2">
        <f t="shared" si="57"/>
        <v>1382500.0000000002</v>
      </c>
      <c r="AI39" s="2">
        <f t="shared" si="57"/>
        <v>2105350</v>
      </c>
      <c r="AJ39" s="17">
        <f t="shared" si="57"/>
        <v>2370000</v>
      </c>
      <c r="AK39" s="2">
        <f t="shared" si="57"/>
        <v>2636624.9999999995</v>
      </c>
      <c r="AL39" s="18">
        <f t="shared" si="57"/>
        <v>3160000</v>
      </c>
      <c r="AM39" s="2">
        <f t="shared" si="57"/>
        <v>3685349.9999999995</v>
      </c>
    </row>
    <row r="40" spans="3:39">
      <c r="J40" t="s">
        <v>120</v>
      </c>
      <c r="K40" s="3">
        <f>SUM(K36:K39)</f>
        <v>8374686</v>
      </c>
      <c r="L40" s="3">
        <f>SUM(L36:L39)</f>
        <v>83746.86</v>
      </c>
      <c r="M40" s="3"/>
      <c r="N40" s="3"/>
      <c r="O40" s="3">
        <f t="shared" ref="O40:W40" si="61">SUM(O36:O39)</f>
        <v>20936.715</v>
      </c>
      <c r="P40" s="3">
        <f t="shared" si="61"/>
        <v>41873.429999999993</v>
      </c>
      <c r="Q40" s="3">
        <f t="shared" si="61"/>
        <v>62810.144999999997</v>
      </c>
      <c r="R40" s="3">
        <f t="shared" si="61"/>
        <v>83746.86</v>
      </c>
      <c r="S40" s="3">
        <f t="shared" si="61"/>
        <v>104683.575</v>
      </c>
      <c r="T40" s="35">
        <f t="shared" si="61"/>
        <v>125620.29000000001</v>
      </c>
      <c r="U40" s="3">
        <f t="shared" si="61"/>
        <v>146557.005</v>
      </c>
      <c r="V40" s="36">
        <f t="shared" si="61"/>
        <v>167493.72</v>
      </c>
      <c r="W40" s="3">
        <f t="shared" si="61"/>
        <v>188430.43500000003</v>
      </c>
      <c r="X40" s="3"/>
      <c r="Y40" s="3"/>
      <c r="Z40" s="3" t="s">
        <v>120</v>
      </c>
      <c r="AA40" s="3">
        <f>SUM(AA36:AA39)</f>
        <v>137374686</v>
      </c>
      <c r="AB40" s="3">
        <f>SUM(AB36:AB39)</f>
        <v>1523746.8599999999</v>
      </c>
      <c r="AC40" s="3"/>
      <c r="AD40" s="3"/>
      <c r="AE40" s="3">
        <f t="shared" ref="AE40:AM40" si="62">SUM(AE36:AE39)</f>
        <v>626873.42999999993</v>
      </c>
      <c r="AF40" s="3">
        <f t="shared" si="62"/>
        <v>1283746.8599999999</v>
      </c>
      <c r="AG40" s="3">
        <f t="shared" si="62"/>
        <v>1940620.29</v>
      </c>
      <c r="AH40" s="3">
        <f t="shared" si="62"/>
        <v>2269057.0050000004</v>
      </c>
      <c r="AI40" s="3">
        <f t="shared" si="62"/>
        <v>3471135.3818999999</v>
      </c>
      <c r="AJ40" s="35">
        <f t="shared" si="62"/>
        <v>3911240.58</v>
      </c>
      <c r="AK40" s="3">
        <f t="shared" si="62"/>
        <v>4354630.1452500001</v>
      </c>
      <c r="AL40" s="36">
        <f t="shared" si="62"/>
        <v>5224987.4400000004</v>
      </c>
      <c r="AM40" s="3">
        <f t="shared" si="62"/>
        <v>6098629.1018999992</v>
      </c>
    </row>
    <row r="41" spans="3:39">
      <c r="K41" s="3"/>
      <c r="L41" s="3"/>
      <c r="M41" s="3"/>
      <c r="N41" s="3"/>
      <c r="O41" s="3"/>
      <c r="P41" s="3"/>
      <c r="Q41" s="3"/>
      <c r="R41" s="3"/>
      <c r="S41" s="3"/>
      <c r="T41" s="35"/>
      <c r="U41" s="3"/>
      <c r="V41" s="36"/>
      <c r="W41" s="3"/>
      <c r="X41" s="3"/>
      <c r="Y41" s="3"/>
      <c r="Z41" s="3"/>
      <c r="AA41" s="3"/>
      <c r="AB41" s="3"/>
      <c r="AC41" s="3"/>
      <c r="AD41" s="3"/>
      <c r="AE41" s="3"/>
      <c r="AF41" s="3"/>
      <c r="AG41" s="3"/>
      <c r="AH41" s="3"/>
      <c r="AI41" s="3"/>
      <c r="AJ41" s="35"/>
      <c r="AK41" s="3"/>
      <c r="AL41" s="36"/>
      <c r="AM41" s="3"/>
    </row>
    <row r="42" spans="3:39">
      <c r="J42" t="s">
        <v>121</v>
      </c>
      <c r="K42" s="3">
        <f>K40+K32+K15</f>
        <v>323282398</v>
      </c>
      <c r="L42" s="3">
        <f>L40+L32+L15</f>
        <v>2968849.8274999997</v>
      </c>
      <c r="M42" s="3"/>
      <c r="N42" s="3"/>
      <c r="O42" s="3">
        <f t="shared" ref="O42:W42" si="63">O40+O32+O15</f>
        <v>811381.29537499999</v>
      </c>
      <c r="P42" s="3">
        <f t="shared" si="63"/>
        <v>1561013.6113749999</v>
      </c>
      <c r="Q42" s="3">
        <f t="shared" si="63"/>
        <v>2310645.927375</v>
      </c>
      <c r="R42" s="3">
        <f t="shared" si="63"/>
        <v>3060278.2433750001</v>
      </c>
      <c r="S42" s="3">
        <f t="shared" si="63"/>
        <v>3809910.5593749997</v>
      </c>
      <c r="T42" s="37">
        <f t="shared" si="63"/>
        <v>4559542.8753750008</v>
      </c>
      <c r="U42" s="6">
        <f t="shared" si="63"/>
        <v>5309175.1913750004</v>
      </c>
      <c r="V42" s="38">
        <f t="shared" si="63"/>
        <v>6058807.507375</v>
      </c>
      <c r="W42" s="3">
        <f t="shared" si="63"/>
        <v>6808439.8233750015</v>
      </c>
      <c r="X42" s="3"/>
      <c r="Y42" s="3" t="s">
        <v>121</v>
      </c>
      <c r="Z42" s="3"/>
      <c r="AA42" s="3">
        <f>AA40+AA32+AA15</f>
        <v>538657398</v>
      </c>
      <c r="AB42" s="3">
        <f>AB40+AB32+AB15</f>
        <v>4976787.3274999997</v>
      </c>
      <c r="AC42" s="3"/>
      <c r="AD42" s="3"/>
      <c r="AE42" s="3">
        <f t="shared" ref="AE42:AM42" si="64">AE40+AE32+AE15</f>
        <v>1581730.5103750001</v>
      </c>
      <c r="AF42" s="3">
        <f t="shared" si="64"/>
        <v>3090049.5413749996</v>
      </c>
      <c r="AG42" s="3">
        <f t="shared" si="64"/>
        <v>4598368.5723749995</v>
      </c>
      <c r="AH42" s="3">
        <f t="shared" si="64"/>
        <v>5778250.8883750001</v>
      </c>
      <c r="AI42" s="3">
        <f t="shared" si="64"/>
        <v>7831774.8662749995</v>
      </c>
      <c r="AJ42" s="37">
        <f t="shared" si="64"/>
        <v>9212586.8443749994</v>
      </c>
      <c r="AK42" s="6">
        <f t="shared" si="64"/>
        <v>10596683.189625001</v>
      </c>
      <c r="AL42" s="38">
        <f t="shared" si="64"/>
        <v>12407747.264375001</v>
      </c>
      <c r="AM42" s="3">
        <f t="shared" si="64"/>
        <v>13865050.990274999</v>
      </c>
    </row>
    <row r="49" spans="28:28">
      <c r="AB49" s="2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3D23F-7111-4247-A7B9-0F5AEB9E518F}">
  <dimension ref="A1:AA890"/>
  <sheetViews>
    <sheetView topLeftCell="A33" workbookViewId="0">
      <selection activeCell="B53" sqref="B53"/>
    </sheetView>
  </sheetViews>
  <sheetFormatPr defaultRowHeight="14.45"/>
  <cols>
    <col min="1" max="1" width="21.42578125" bestFit="1" customWidth="1"/>
    <col min="2" max="2" width="23.7109375" bestFit="1" customWidth="1"/>
    <col min="6" max="6" width="14.28515625" customWidth="1"/>
    <col min="9" max="9" width="13.5703125" customWidth="1"/>
    <col min="19" max="19" width="13.28515625" customWidth="1"/>
    <col min="22" max="22" width="11.42578125" customWidth="1"/>
    <col min="24" max="24" width="31.28515625" bestFit="1" customWidth="1"/>
    <col min="25" max="25" width="12.7109375" customWidth="1"/>
  </cols>
  <sheetData>
    <row r="1" spans="1:27">
      <c r="A1" t="s">
        <v>122</v>
      </c>
      <c r="B1" t="s">
        <v>123</v>
      </c>
      <c r="C1" t="s">
        <v>124</v>
      </c>
      <c r="D1" t="s">
        <v>125</v>
      </c>
      <c r="E1" t="s">
        <v>126</v>
      </c>
      <c r="F1" t="s">
        <v>127</v>
      </c>
      <c r="G1" t="s">
        <v>128</v>
      </c>
      <c r="H1" t="s">
        <v>129</v>
      </c>
      <c r="I1" t="s">
        <v>130</v>
      </c>
      <c r="J1" t="s">
        <v>131</v>
      </c>
      <c r="K1" t="s">
        <v>132</v>
      </c>
      <c r="L1" t="s">
        <v>133</v>
      </c>
      <c r="M1" t="s">
        <v>134</v>
      </c>
      <c r="N1" t="s">
        <v>135</v>
      </c>
      <c r="O1" t="s">
        <v>136</v>
      </c>
      <c r="P1" t="s">
        <v>137</v>
      </c>
      <c r="Q1" t="s">
        <v>138</v>
      </c>
      <c r="R1" t="s">
        <v>139</v>
      </c>
      <c r="S1" t="s">
        <v>140</v>
      </c>
      <c r="T1" t="s">
        <v>141</v>
      </c>
      <c r="U1" t="s">
        <v>142</v>
      </c>
      <c r="V1" t="s">
        <v>143</v>
      </c>
      <c r="W1" t="s">
        <v>144</v>
      </c>
      <c r="X1" t="s">
        <v>145</v>
      </c>
      <c r="Y1" t="s">
        <v>146</v>
      </c>
      <c r="Z1" t="s">
        <v>147</v>
      </c>
      <c r="AA1" t="s">
        <v>148</v>
      </c>
    </row>
    <row r="2" spans="1:27">
      <c r="A2" t="s">
        <v>149</v>
      </c>
      <c r="B2" t="s">
        <v>150</v>
      </c>
      <c r="C2" t="s">
        <v>151</v>
      </c>
      <c r="D2" t="s">
        <v>152</v>
      </c>
      <c r="E2" t="s">
        <v>153</v>
      </c>
      <c r="F2" s="1">
        <v>47832</v>
      </c>
      <c r="G2" t="s">
        <v>154</v>
      </c>
      <c r="H2" t="s">
        <v>155</v>
      </c>
      <c r="I2" s="2">
        <v>-1100000</v>
      </c>
      <c r="J2">
        <v>101.861</v>
      </c>
      <c r="K2">
        <v>180</v>
      </c>
      <c r="L2" s="2">
        <v>-2563</v>
      </c>
      <c r="M2">
        <v>-150</v>
      </c>
      <c r="N2" t="s">
        <v>156</v>
      </c>
      <c r="O2">
        <v>-716</v>
      </c>
      <c r="P2">
        <v>-749</v>
      </c>
      <c r="Q2" s="2">
        <v>-1346</v>
      </c>
      <c r="R2">
        <v>-3.59</v>
      </c>
      <c r="S2" s="2">
        <v>-1120471</v>
      </c>
      <c r="T2" t="s">
        <v>157</v>
      </c>
      <c r="U2">
        <v>101.628</v>
      </c>
      <c r="V2" s="2">
        <v>-1100000</v>
      </c>
      <c r="W2" t="s">
        <v>158</v>
      </c>
      <c r="X2" t="s">
        <v>159</v>
      </c>
      <c r="Y2" s="2">
        <v>-1129187</v>
      </c>
      <c r="Z2" s="2">
        <v>1129187</v>
      </c>
      <c r="AA2" t="b">
        <v>0</v>
      </c>
    </row>
    <row r="3" spans="1:27">
      <c r="A3" t="s">
        <v>160</v>
      </c>
      <c r="B3" t="s">
        <v>161</v>
      </c>
      <c r="C3" t="s">
        <v>162</v>
      </c>
      <c r="D3" t="s">
        <v>163</v>
      </c>
      <c r="E3" t="s">
        <v>153</v>
      </c>
      <c r="F3" s="1">
        <v>51228</v>
      </c>
      <c r="G3" t="s">
        <v>154</v>
      </c>
      <c r="H3" t="s">
        <v>164</v>
      </c>
      <c r="I3" s="2">
        <v>-1500000</v>
      </c>
      <c r="J3">
        <v>95.103999999999999</v>
      </c>
      <c r="K3">
        <v>121</v>
      </c>
      <c r="L3" s="2">
        <v>-9765</v>
      </c>
      <c r="M3">
        <v>-152</v>
      </c>
      <c r="N3" t="s">
        <v>156</v>
      </c>
      <c r="O3" s="2">
        <v>-1745</v>
      </c>
      <c r="P3" s="2">
        <v>-1825</v>
      </c>
      <c r="Q3" s="2">
        <v>-2217</v>
      </c>
      <c r="R3">
        <v>-5.91</v>
      </c>
      <c r="S3" s="2">
        <v>-1426560</v>
      </c>
      <c r="T3" t="s">
        <v>157</v>
      </c>
      <c r="U3">
        <v>94.453000000000003</v>
      </c>
      <c r="V3" s="2">
        <v>-1500000</v>
      </c>
      <c r="W3" t="s">
        <v>158</v>
      </c>
      <c r="X3" t="s">
        <v>159</v>
      </c>
      <c r="Y3" s="2">
        <v>-1432626</v>
      </c>
      <c r="Z3" s="2">
        <v>1432626</v>
      </c>
      <c r="AA3" t="b">
        <v>0</v>
      </c>
    </row>
    <row r="4" spans="1:27">
      <c r="A4" t="s">
        <v>165</v>
      </c>
      <c r="B4" t="s">
        <v>166</v>
      </c>
      <c r="C4" t="s">
        <v>167</v>
      </c>
      <c r="D4" t="s">
        <v>168</v>
      </c>
      <c r="E4" t="s">
        <v>153</v>
      </c>
      <c r="F4" s="1">
        <v>48311</v>
      </c>
      <c r="G4" t="s">
        <v>154</v>
      </c>
      <c r="H4" t="s">
        <v>169</v>
      </c>
      <c r="I4" s="2">
        <v>-800000</v>
      </c>
      <c r="J4">
        <v>92.150999999999996</v>
      </c>
      <c r="K4">
        <v>52</v>
      </c>
      <c r="L4" s="2">
        <v>-3432</v>
      </c>
      <c r="M4">
        <v>-52</v>
      </c>
      <c r="N4" t="s">
        <v>156</v>
      </c>
      <c r="O4">
        <v>-576</v>
      </c>
      <c r="P4">
        <v>-602</v>
      </c>
      <c r="Q4">
        <v>-311</v>
      </c>
      <c r="R4">
        <v>-0.83</v>
      </c>
      <c r="S4" s="2">
        <v>-737208</v>
      </c>
      <c r="T4" t="s">
        <v>157</v>
      </c>
      <c r="U4">
        <v>91.721999999999994</v>
      </c>
      <c r="V4" s="2">
        <v>-800000</v>
      </c>
      <c r="W4" t="s">
        <v>158</v>
      </c>
      <c r="X4" t="s">
        <v>159</v>
      </c>
      <c r="Y4" s="2">
        <v>-739025</v>
      </c>
      <c r="Z4" s="2">
        <v>739025</v>
      </c>
      <c r="AA4" t="b">
        <v>0</v>
      </c>
    </row>
    <row r="5" spans="1:27">
      <c r="A5" t="s">
        <v>170</v>
      </c>
      <c r="B5" t="s">
        <v>171</v>
      </c>
      <c r="C5" t="s">
        <v>172</v>
      </c>
      <c r="D5" t="s">
        <v>173</v>
      </c>
      <c r="E5" t="s">
        <v>153</v>
      </c>
      <c r="F5" s="1">
        <v>46791</v>
      </c>
      <c r="G5" t="s">
        <v>154</v>
      </c>
      <c r="H5" t="s">
        <v>155</v>
      </c>
      <c r="I5" s="2">
        <v>-500000</v>
      </c>
      <c r="J5">
        <v>89.1</v>
      </c>
      <c r="K5">
        <v>129</v>
      </c>
      <c r="L5" s="2">
        <v>-1335</v>
      </c>
      <c r="M5">
        <v>-22</v>
      </c>
      <c r="N5" t="s">
        <v>174</v>
      </c>
      <c r="O5">
        <v>-196</v>
      </c>
      <c r="P5">
        <v>-205</v>
      </c>
      <c r="Q5">
        <v>-265</v>
      </c>
      <c r="R5">
        <v>-0.71</v>
      </c>
      <c r="S5" s="2">
        <v>-445500</v>
      </c>
      <c r="T5" t="s">
        <v>157</v>
      </c>
      <c r="U5">
        <v>88.832999999999998</v>
      </c>
      <c r="V5" s="2">
        <v>-500000</v>
      </c>
      <c r="W5" t="s">
        <v>158</v>
      </c>
      <c r="X5" t="s">
        <v>159</v>
      </c>
      <c r="Y5" s="2">
        <v>-447570</v>
      </c>
      <c r="Z5" s="2">
        <v>447570</v>
      </c>
      <c r="AA5" t="b">
        <v>0</v>
      </c>
    </row>
    <row r="6" spans="1:27">
      <c r="A6" t="s">
        <v>175</v>
      </c>
      <c r="B6" t="s">
        <v>175</v>
      </c>
      <c r="C6" t="s">
        <v>176</v>
      </c>
      <c r="D6" t="s">
        <v>177</v>
      </c>
      <c r="E6" t="s">
        <v>153</v>
      </c>
      <c r="F6" s="1">
        <v>46820</v>
      </c>
      <c r="G6" t="s">
        <v>154</v>
      </c>
      <c r="H6" t="s">
        <v>178</v>
      </c>
      <c r="I6" s="2">
        <v>1800000</v>
      </c>
      <c r="J6">
        <v>90.494</v>
      </c>
      <c r="K6">
        <v>65</v>
      </c>
      <c r="L6" s="2">
        <v>4518</v>
      </c>
      <c r="M6">
        <v>68</v>
      </c>
      <c r="N6" t="s">
        <v>156</v>
      </c>
      <c r="O6">
        <v>737</v>
      </c>
      <c r="P6">
        <v>770</v>
      </c>
      <c r="Q6">
        <v>497</v>
      </c>
      <c r="R6">
        <v>1.33</v>
      </c>
      <c r="S6" s="2">
        <v>1628892</v>
      </c>
      <c r="T6" t="s">
        <v>157</v>
      </c>
      <c r="U6">
        <v>90.242999999999995</v>
      </c>
      <c r="V6" s="2">
        <v>1800000</v>
      </c>
      <c r="W6" t="s">
        <v>158</v>
      </c>
      <c r="X6" t="s">
        <v>159</v>
      </c>
      <c r="Y6" s="2">
        <v>1633287</v>
      </c>
      <c r="Z6" s="2">
        <v>1633287</v>
      </c>
      <c r="AA6" t="b">
        <v>0</v>
      </c>
    </row>
    <row r="7" spans="1:27">
      <c r="A7" t="s">
        <v>179</v>
      </c>
      <c r="B7" t="s">
        <v>179</v>
      </c>
      <c r="C7" t="s">
        <v>180</v>
      </c>
      <c r="D7" t="s">
        <v>181</v>
      </c>
      <c r="E7" t="s">
        <v>153</v>
      </c>
      <c r="F7" s="1">
        <v>47560</v>
      </c>
      <c r="G7" t="s">
        <v>154</v>
      </c>
      <c r="H7" t="s">
        <v>178</v>
      </c>
      <c r="I7" s="2">
        <v>400000</v>
      </c>
      <c r="J7">
        <v>91.042000000000002</v>
      </c>
      <c r="K7">
        <v>46</v>
      </c>
      <c r="L7" s="2">
        <v>1276</v>
      </c>
      <c r="M7">
        <v>20</v>
      </c>
      <c r="N7" t="s">
        <v>156</v>
      </c>
      <c r="O7">
        <v>228</v>
      </c>
      <c r="P7">
        <v>238</v>
      </c>
      <c r="Q7">
        <v>110</v>
      </c>
      <c r="R7">
        <v>0.28999999999999998</v>
      </c>
      <c r="S7" s="2">
        <v>364168</v>
      </c>
      <c r="T7" t="s">
        <v>157</v>
      </c>
      <c r="U7">
        <v>90.722999999999999</v>
      </c>
      <c r="V7" s="2">
        <v>400000</v>
      </c>
      <c r="W7" t="s">
        <v>158</v>
      </c>
      <c r="X7" t="s">
        <v>159</v>
      </c>
      <c r="Y7" s="2">
        <v>365295</v>
      </c>
      <c r="Z7" s="2">
        <v>365295</v>
      </c>
      <c r="AA7" t="b">
        <v>0</v>
      </c>
    </row>
    <row r="8" spans="1:27">
      <c r="A8" t="s">
        <v>182</v>
      </c>
      <c r="B8" t="s">
        <v>183</v>
      </c>
      <c r="C8" t="s">
        <v>184</v>
      </c>
      <c r="D8" t="s">
        <v>185</v>
      </c>
      <c r="E8" t="s">
        <v>153</v>
      </c>
      <c r="F8" s="1">
        <v>48264</v>
      </c>
      <c r="G8" t="s">
        <v>154</v>
      </c>
      <c r="H8" t="s">
        <v>155</v>
      </c>
      <c r="I8" s="2">
        <v>-600000</v>
      </c>
      <c r="J8">
        <v>80.402000000000001</v>
      </c>
      <c r="K8">
        <v>48</v>
      </c>
      <c r="L8" s="2">
        <v>-2460</v>
      </c>
      <c r="M8">
        <v>-12</v>
      </c>
      <c r="N8" t="s">
        <v>156</v>
      </c>
      <c r="O8">
        <v>-396</v>
      </c>
      <c r="P8">
        <v>-414</v>
      </c>
      <c r="Q8">
        <v>-197</v>
      </c>
      <c r="R8">
        <v>-0.53</v>
      </c>
      <c r="S8" s="2">
        <v>-482412</v>
      </c>
      <c r="T8" t="s">
        <v>157</v>
      </c>
      <c r="U8">
        <v>79.992000000000004</v>
      </c>
      <c r="V8" s="2">
        <v>-600000</v>
      </c>
      <c r="W8" t="s">
        <v>158</v>
      </c>
      <c r="X8" t="s">
        <v>159</v>
      </c>
      <c r="Y8" s="2">
        <v>-483411</v>
      </c>
      <c r="Z8" s="2">
        <v>483411</v>
      </c>
      <c r="AA8" t="b">
        <v>0</v>
      </c>
    </row>
    <row r="9" spans="1:27">
      <c r="A9" t="s">
        <v>186</v>
      </c>
      <c r="B9" t="s">
        <v>186</v>
      </c>
      <c r="C9" t="s">
        <v>187</v>
      </c>
      <c r="D9" t="s">
        <v>188</v>
      </c>
      <c r="E9" t="s">
        <v>153</v>
      </c>
      <c r="G9" t="s">
        <v>154</v>
      </c>
      <c r="H9" t="s">
        <v>178</v>
      </c>
      <c r="I9" s="2">
        <v>100000</v>
      </c>
      <c r="J9">
        <v>98.912000000000006</v>
      </c>
      <c r="K9">
        <v>48</v>
      </c>
      <c r="L9">
        <v>0</v>
      </c>
      <c r="M9">
        <v>0</v>
      </c>
      <c r="N9" t="s">
        <v>156</v>
      </c>
      <c r="O9">
        <v>83</v>
      </c>
      <c r="P9">
        <v>87</v>
      </c>
      <c r="Q9">
        <v>42</v>
      </c>
      <c r="R9">
        <v>0.11</v>
      </c>
      <c r="S9" s="2">
        <v>98912</v>
      </c>
      <c r="T9" t="s">
        <v>157</v>
      </c>
      <c r="U9">
        <v>0</v>
      </c>
      <c r="V9">
        <v>0</v>
      </c>
      <c r="W9" t="s">
        <v>158</v>
      </c>
      <c r="X9" t="s">
        <v>159</v>
      </c>
      <c r="Y9" s="2">
        <v>98912</v>
      </c>
      <c r="Z9" s="2">
        <v>98912</v>
      </c>
    </row>
    <row r="10" spans="1:27">
      <c r="A10" t="s">
        <v>189</v>
      </c>
      <c r="B10" t="s">
        <v>189</v>
      </c>
      <c r="C10" t="s">
        <v>190</v>
      </c>
      <c r="D10" t="s">
        <v>191</v>
      </c>
      <c r="E10" t="s">
        <v>153</v>
      </c>
      <c r="F10" s="1">
        <v>51031</v>
      </c>
      <c r="G10" t="s">
        <v>154</v>
      </c>
      <c r="H10" t="s">
        <v>178</v>
      </c>
      <c r="I10" s="2">
        <v>300000</v>
      </c>
      <c r="J10">
        <v>69.760999999999996</v>
      </c>
      <c r="K10">
        <v>98</v>
      </c>
      <c r="L10" s="2">
        <v>2696</v>
      </c>
      <c r="M10">
        <v>22</v>
      </c>
      <c r="N10" t="s">
        <v>156</v>
      </c>
      <c r="O10">
        <v>290</v>
      </c>
      <c r="P10">
        <v>303</v>
      </c>
      <c r="Q10">
        <v>298</v>
      </c>
      <c r="R10">
        <v>0.8</v>
      </c>
      <c r="S10" s="2">
        <v>209283</v>
      </c>
      <c r="T10" t="s">
        <v>157</v>
      </c>
      <c r="U10">
        <v>69.236000000000004</v>
      </c>
      <c r="V10" s="2">
        <v>600000</v>
      </c>
      <c r="W10" t="s">
        <v>158</v>
      </c>
      <c r="X10" t="s">
        <v>159</v>
      </c>
      <c r="Y10" s="2">
        <v>211868</v>
      </c>
      <c r="Z10" s="2">
        <v>211868</v>
      </c>
      <c r="AA10" t="b">
        <v>0</v>
      </c>
    </row>
    <row r="11" spans="1:27">
      <c r="A11" t="s">
        <v>192</v>
      </c>
      <c r="B11" t="s">
        <v>192</v>
      </c>
      <c r="C11" t="s">
        <v>193</v>
      </c>
      <c r="D11" t="s">
        <v>194</v>
      </c>
      <c r="E11" t="s">
        <v>153</v>
      </c>
      <c r="F11" s="1">
        <v>48639</v>
      </c>
      <c r="G11" t="s">
        <v>154</v>
      </c>
      <c r="H11" t="s">
        <v>178</v>
      </c>
      <c r="I11" s="2">
        <v>300000</v>
      </c>
      <c r="J11">
        <v>73.644000000000005</v>
      </c>
      <c r="K11">
        <v>88</v>
      </c>
      <c r="L11" s="2">
        <v>1329</v>
      </c>
      <c r="M11">
        <v>8</v>
      </c>
      <c r="N11" t="s">
        <v>156</v>
      </c>
      <c r="O11">
        <v>203</v>
      </c>
      <c r="P11">
        <v>212</v>
      </c>
      <c r="Q11">
        <v>186</v>
      </c>
      <c r="R11">
        <v>0.5</v>
      </c>
      <c r="S11" s="2">
        <v>220932</v>
      </c>
      <c r="T11" t="s">
        <v>157</v>
      </c>
      <c r="U11">
        <v>73.200999999999993</v>
      </c>
      <c r="V11" s="2">
        <v>300000</v>
      </c>
      <c r="W11" t="s">
        <v>158</v>
      </c>
      <c r="X11" t="s">
        <v>159</v>
      </c>
      <c r="Y11" s="2">
        <v>221227</v>
      </c>
      <c r="Z11" s="2">
        <v>221227</v>
      </c>
      <c r="AA11" t="b">
        <v>0</v>
      </c>
    </row>
    <row r="12" spans="1:27">
      <c r="A12" t="s">
        <v>195</v>
      </c>
      <c r="B12" t="s">
        <v>195</v>
      </c>
      <c r="C12" t="s">
        <v>196</v>
      </c>
      <c r="D12" t="s">
        <v>194</v>
      </c>
      <c r="E12" t="s">
        <v>153</v>
      </c>
      <c r="F12" s="1">
        <v>48883</v>
      </c>
      <c r="G12" t="s">
        <v>154</v>
      </c>
      <c r="H12" t="s">
        <v>178</v>
      </c>
      <c r="I12">
        <v>0</v>
      </c>
      <c r="J12">
        <v>84.774000000000001</v>
      </c>
      <c r="K12">
        <v>75</v>
      </c>
      <c r="L12">
        <v>0</v>
      </c>
      <c r="M12">
        <v>0</v>
      </c>
      <c r="N12" t="s">
        <v>156</v>
      </c>
      <c r="O12">
        <v>0</v>
      </c>
      <c r="P12">
        <v>0</v>
      </c>
      <c r="Q12">
        <v>0</v>
      </c>
      <c r="R12">
        <v>0</v>
      </c>
      <c r="S12">
        <v>0</v>
      </c>
      <c r="T12" t="s">
        <v>157</v>
      </c>
      <c r="U12">
        <v>84.322999999999993</v>
      </c>
      <c r="V12">
        <v>0</v>
      </c>
      <c r="W12" t="s">
        <v>158</v>
      </c>
      <c r="X12" t="s">
        <v>159</v>
      </c>
      <c r="Y12">
        <v>0</v>
      </c>
      <c r="Z12">
        <v>0</v>
      </c>
      <c r="AA12" t="b">
        <v>0</v>
      </c>
    </row>
    <row r="13" spans="1:27">
      <c r="A13" t="s">
        <v>197</v>
      </c>
      <c r="B13" t="s">
        <v>195</v>
      </c>
      <c r="C13" t="s">
        <v>196</v>
      </c>
      <c r="D13" t="s">
        <v>194</v>
      </c>
      <c r="E13" t="s">
        <v>153</v>
      </c>
      <c r="F13" s="1">
        <v>48883</v>
      </c>
      <c r="G13" t="s">
        <v>154</v>
      </c>
      <c r="H13" t="s">
        <v>164</v>
      </c>
      <c r="I13" s="2">
        <v>-500000</v>
      </c>
      <c r="J13">
        <v>84.774000000000001</v>
      </c>
      <c r="K13">
        <v>75</v>
      </c>
      <c r="L13" s="2">
        <v>-2255</v>
      </c>
      <c r="M13">
        <v>-64</v>
      </c>
      <c r="N13" t="s">
        <v>156</v>
      </c>
      <c r="O13">
        <v>-389</v>
      </c>
      <c r="P13">
        <v>-406</v>
      </c>
      <c r="Q13">
        <v>-306</v>
      </c>
      <c r="R13">
        <v>-0.81</v>
      </c>
      <c r="S13" s="2">
        <v>-423870</v>
      </c>
      <c r="T13" t="s">
        <v>157</v>
      </c>
      <c r="U13">
        <v>84.322999999999993</v>
      </c>
      <c r="V13" s="2">
        <v>-500000</v>
      </c>
      <c r="W13" t="s">
        <v>158</v>
      </c>
      <c r="X13" t="s">
        <v>159</v>
      </c>
      <c r="Y13" s="2">
        <v>-428827</v>
      </c>
      <c r="Z13" s="2">
        <v>428827</v>
      </c>
      <c r="AA13" t="b">
        <v>0</v>
      </c>
    </row>
    <row r="14" spans="1:27">
      <c r="A14" t="s">
        <v>198</v>
      </c>
      <c r="B14" t="s">
        <v>198</v>
      </c>
      <c r="C14" t="s">
        <v>199</v>
      </c>
      <c r="D14" t="s">
        <v>200</v>
      </c>
      <c r="E14" t="s">
        <v>153</v>
      </c>
      <c r="F14" s="1">
        <v>49228</v>
      </c>
      <c r="G14" t="s">
        <v>154</v>
      </c>
      <c r="H14" t="s">
        <v>178</v>
      </c>
      <c r="I14" s="2">
        <v>700000</v>
      </c>
      <c r="J14">
        <v>100.529</v>
      </c>
      <c r="K14">
        <v>103</v>
      </c>
      <c r="L14" s="2">
        <v>3822</v>
      </c>
      <c r="M14">
        <v>77</v>
      </c>
      <c r="N14" t="s">
        <v>156</v>
      </c>
      <c r="O14">
        <v>647</v>
      </c>
      <c r="P14">
        <v>676</v>
      </c>
      <c r="Q14">
        <v>694</v>
      </c>
      <c r="R14">
        <v>1.85</v>
      </c>
      <c r="S14" s="2">
        <v>703703</v>
      </c>
      <c r="T14" t="s">
        <v>157</v>
      </c>
      <c r="U14">
        <v>99.983000000000004</v>
      </c>
      <c r="V14" s="2">
        <v>700000</v>
      </c>
      <c r="W14" t="s">
        <v>158</v>
      </c>
      <c r="X14" t="s">
        <v>159</v>
      </c>
      <c r="Y14" s="2">
        <v>712985</v>
      </c>
      <c r="Z14" s="2">
        <v>712985</v>
      </c>
      <c r="AA14" t="b">
        <v>0</v>
      </c>
    </row>
    <row r="15" spans="1:27">
      <c r="A15" t="s">
        <v>201</v>
      </c>
      <c r="B15" t="s">
        <v>201</v>
      </c>
      <c r="C15" t="s">
        <v>202</v>
      </c>
      <c r="D15" t="s">
        <v>203</v>
      </c>
      <c r="E15" t="s">
        <v>153</v>
      </c>
      <c r="F15" s="1">
        <v>46843</v>
      </c>
      <c r="G15" t="s">
        <v>154</v>
      </c>
      <c r="H15" t="s">
        <v>178</v>
      </c>
      <c r="I15" s="2">
        <v>1000000</v>
      </c>
      <c r="J15">
        <v>89.268000000000001</v>
      </c>
      <c r="K15">
        <v>145</v>
      </c>
      <c r="L15" s="2">
        <v>2170</v>
      </c>
      <c r="M15">
        <v>51</v>
      </c>
      <c r="N15" t="s">
        <v>156</v>
      </c>
      <c r="O15">
        <v>402</v>
      </c>
      <c r="P15">
        <v>420</v>
      </c>
      <c r="Q15">
        <v>610</v>
      </c>
      <c r="R15">
        <v>1.63</v>
      </c>
      <c r="S15" s="2">
        <v>892680</v>
      </c>
      <c r="T15" t="s">
        <v>157</v>
      </c>
      <c r="U15">
        <v>89.051000000000002</v>
      </c>
      <c r="V15" s="2">
        <v>1000000</v>
      </c>
      <c r="W15" t="s">
        <v>158</v>
      </c>
      <c r="X15" t="s">
        <v>159</v>
      </c>
      <c r="Y15" s="2">
        <v>894832</v>
      </c>
      <c r="Z15" s="2">
        <v>894832</v>
      </c>
      <c r="AA15" t="b">
        <v>0</v>
      </c>
    </row>
    <row r="16" spans="1:27">
      <c r="A16" t="s">
        <v>204</v>
      </c>
      <c r="B16" t="s">
        <v>205</v>
      </c>
      <c r="C16" t="s">
        <v>206</v>
      </c>
      <c r="D16" t="s">
        <v>207</v>
      </c>
      <c r="E16" t="s">
        <v>153</v>
      </c>
      <c r="F16" s="1">
        <v>46643</v>
      </c>
      <c r="G16" t="s">
        <v>154</v>
      </c>
      <c r="H16" t="s">
        <v>155</v>
      </c>
      <c r="I16" s="2">
        <v>-1000000</v>
      </c>
      <c r="J16">
        <v>94.322000000000003</v>
      </c>
      <c r="K16">
        <v>-28</v>
      </c>
      <c r="L16" s="2">
        <v>-2170</v>
      </c>
      <c r="M16">
        <v>-34</v>
      </c>
      <c r="N16" t="s">
        <v>156</v>
      </c>
      <c r="O16">
        <v>-390</v>
      </c>
      <c r="P16">
        <v>-407</v>
      </c>
      <c r="Q16">
        <v>115</v>
      </c>
      <c r="R16">
        <v>0.31</v>
      </c>
      <c r="S16" s="2">
        <v>-943220</v>
      </c>
      <c r="T16" t="s">
        <v>157</v>
      </c>
      <c r="U16">
        <v>94.105000000000004</v>
      </c>
      <c r="V16" s="2">
        <v>-1000000</v>
      </c>
      <c r="W16" t="s">
        <v>158</v>
      </c>
      <c r="X16" t="s">
        <v>159</v>
      </c>
      <c r="Y16" s="2">
        <v>-951473</v>
      </c>
      <c r="Z16" s="2">
        <v>951473</v>
      </c>
      <c r="AA16" t="b">
        <v>0</v>
      </c>
    </row>
    <row r="17" spans="1:27">
      <c r="A17" t="s">
        <v>208</v>
      </c>
      <c r="B17" t="s">
        <v>209</v>
      </c>
      <c r="C17" t="s">
        <v>210</v>
      </c>
      <c r="D17" t="s">
        <v>211</v>
      </c>
      <c r="E17" t="s">
        <v>153</v>
      </c>
      <c r="F17" s="1">
        <v>47261</v>
      </c>
      <c r="G17" t="s">
        <v>154</v>
      </c>
      <c r="H17" t="s">
        <v>155</v>
      </c>
      <c r="I17" s="2">
        <v>-500000</v>
      </c>
      <c r="J17">
        <v>90.102000000000004</v>
      </c>
      <c r="K17">
        <v>44</v>
      </c>
      <c r="L17">
        <v>-325</v>
      </c>
      <c r="M17">
        <v>-21</v>
      </c>
      <c r="N17" t="s">
        <v>156</v>
      </c>
      <c r="O17">
        <v>-252</v>
      </c>
      <c r="P17">
        <v>-264</v>
      </c>
      <c r="Q17">
        <v>-117</v>
      </c>
      <c r="R17">
        <v>-0.31</v>
      </c>
      <c r="S17" s="2">
        <v>-450510</v>
      </c>
      <c r="T17" t="s">
        <v>157</v>
      </c>
      <c r="U17">
        <v>90.037000000000006</v>
      </c>
      <c r="V17" s="2">
        <v>-500000</v>
      </c>
      <c r="W17" t="s">
        <v>158</v>
      </c>
      <c r="X17" t="s">
        <v>159</v>
      </c>
      <c r="Y17" s="2">
        <v>-457784</v>
      </c>
      <c r="Z17" s="2">
        <v>457784</v>
      </c>
      <c r="AA17" t="b">
        <v>0</v>
      </c>
    </row>
    <row r="18" spans="1:27">
      <c r="A18" t="s">
        <v>212</v>
      </c>
      <c r="B18" t="s">
        <v>212</v>
      </c>
      <c r="C18" t="s">
        <v>213</v>
      </c>
      <c r="D18" t="s">
        <v>214</v>
      </c>
      <c r="E18" t="s">
        <v>153</v>
      </c>
      <c r="F18" s="1">
        <v>48375</v>
      </c>
      <c r="G18" t="s">
        <v>154</v>
      </c>
      <c r="H18" t="s">
        <v>178</v>
      </c>
      <c r="I18" s="2">
        <v>300000</v>
      </c>
      <c r="J18">
        <v>94.974999999999994</v>
      </c>
      <c r="K18">
        <v>51</v>
      </c>
      <c r="L18" s="2">
        <v>1281</v>
      </c>
      <c r="M18">
        <v>23</v>
      </c>
      <c r="N18" t="s">
        <v>156</v>
      </c>
      <c r="O18">
        <v>224</v>
      </c>
      <c r="P18">
        <v>234</v>
      </c>
      <c r="Q18">
        <v>118</v>
      </c>
      <c r="R18">
        <v>0.32</v>
      </c>
      <c r="S18" s="2">
        <v>284925</v>
      </c>
      <c r="T18" t="s">
        <v>157</v>
      </c>
      <c r="U18">
        <v>94.548000000000002</v>
      </c>
      <c r="V18" s="2">
        <v>300000</v>
      </c>
      <c r="W18" t="s">
        <v>158</v>
      </c>
      <c r="X18" t="s">
        <v>159</v>
      </c>
      <c r="Y18" s="2">
        <v>292520</v>
      </c>
      <c r="Z18" s="2">
        <v>292520</v>
      </c>
      <c r="AA18" t="b">
        <v>0</v>
      </c>
    </row>
    <row r="19" spans="1:27">
      <c r="A19" t="s">
        <v>215</v>
      </c>
      <c r="B19" t="s">
        <v>215</v>
      </c>
      <c r="C19" t="s">
        <v>216</v>
      </c>
      <c r="D19" t="s">
        <v>217</v>
      </c>
      <c r="E19" t="s">
        <v>153</v>
      </c>
      <c r="F19" s="1">
        <v>55426</v>
      </c>
      <c r="G19" t="s">
        <v>154</v>
      </c>
      <c r="H19" t="s">
        <v>178</v>
      </c>
      <c r="I19" s="2">
        <v>500000</v>
      </c>
      <c r="J19">
        <v>55.765000000000001</v>
      </c>
      <c r="K19">
        <v>93</v>
      </c>
      <c r="L19" s="2">
        <v>3675</v>
      </c>
      <c r="M19">
        <v>14</v>
      </c>
      <c r="N19" t="s">
        <v>156</v>
      </c>
      <c r="O19">
        <v>627</v>
      </c>
      <c r="P19">
        <v>657</v>
      </c>
      <c r="Q19">
        <v>611</v>
      </c>
      <c r="R19">
        <v>1.63</v>
      </c>
      <c r="S19" s="2">
        <v>278825</v>
      </c>
      <c r="T19" t="s">
        <v>157</v>
      </c>
      <c r="U19">
        <v>55.03</v>
      </c>
      <c r="V19" s="2">
        <v>500000</v>
      </c>
      <c r="W19" t="s">
        <v>158</v>
      </c>
      <c r="X19" t="s">
        <v>159</v>
      </c>
      <c r="Y19" s="2">
        <v>281893</v>
      </c>
      <c r="Z19" s="2">
        <v>281893</v>
      </c>
      <c r="AA19" t="b">
        <v>0</v>
      </c>
    </row>
    <row r="20" spans="1:27">
      <c r="A20" t="s">
        <v>218</v>
      </c>
      <c r="B20" t="s">
        <v>219</v>
      </c>
      <c r="C20" t="s">
        <v>220</v>
      </c>
      <c r="D20" t="s">
        <v>221</v>
      </c>
      <c r="E20" t="s">
        <v>153</v>
      </c>
      <c r="F20" s="1">
        <v>47914</v>
      </c>
      <c r="G20" t="s">
        <v>154</v>
      </c>
      <c r="H20" t="s">
        <v>155</v>
      </c>
      <c r="I20" s="2">
        <v>-800000</v>
      </c>
      <c r="J20">
        <v>88.167000000000002</v>
      </c>
      <c r="K20">
        <v>48</v>
      </c>
      <c r="L20" s="2">
        <v>-1672</v>
      </c>
      <c r="M20">
        <v>-36</v>
      </c>
      <c r="N20" t="s">
        <v>156</v>
      </c>
      <c r="O20">
        <v>-503</v>
      </c>
      <c r="P20">
        <v>-525</v>
      </c>
      <c r="Q20">
        <v>-251</v>
      </c>
      <c r="R20">
        <v>-0.67</v>
      </c>
      <c r="S20" s="2">
        <v>-705336</v>
      </c>
      <c r="T20" t="s">
        <v>157</v>
      </c>
      <c r="U20">
        <v>87.957999999999998</v>
      </c>
      <c r="V20" s="2">
        <v>-800000</v>
      </c>
      <c r="W20" t="s">
        <v>158</v>
      </c>
      <c r="X20" t="s">
        <v>159</v>
      </c>
      <c r="Y20" s="2">
        <v>-707680</v>
      </c>
      <c r="Z20" s="2">
        <v>707680</v>
      </c>
      <c r="AA20" t="b">
        <v>0</v>
      </c>
    </row>
    <row r="21" spans="1:27">
      <c r="A21" t="s">
        <v>222</v>
      </c>
      <c r="B21" t="s">
        <v>223</v>
      </c>
      <c r="C21" t="s">
        <v>224</v>
      </c>
      <c r="D21" t="s">
        <v>221</v>
      </c>
      <c r="E21" t="s">
        <v>153</v>
      </c>
      <c r="F21" s="1">
        <v>49232</v>
      </c>
      <c r="G21" t="s">
        <v>154</v>
      </c>
      <c r="H21" t="s">
        <v>169</v>
      </c>
      <c r="I21" s="2">
        <v>-1500000</v>
      </c>
      <c r="J21">
        <v>96.649000000000001</v>
      </c>
      <c r="K21">
        <v>83</v>
      </c>
      <c r="L21" s="2">
        <v>-2790</v>
      </c>
      <c r="M21">
        <v>-139</v>
      </c>
      <c r="N21" t="s">
        <v>156</v>
      </c>
      <c r="O21" s="2">
        <v>-1346</v>
      </c>
      <c r="P21" s="2">
        <v>-1408</v>
      </c>
      <c r="Q21" s="2">
        <v>-1164</v>
      </c>
      <c r="R21">
        <v>-3.1</v>
      </c>
      <c r="S21" s="2">
        <v>-1449735</v>
      </c>
      <c r="T21" t="s">
        <v>157</v>
      </c>
      <c r="U21">
        <v>96.462999999999994</v>
      </c>
      <c r="V21" s="2">
        <v>-1500000</v>
      </c>
      <c r="W21" t="s">
        <v>158</v>
      </c>
      <c r="X21" t="s">
        <v>159</v>
      </c>
      <c r="Y21" s="2">
        <v>-1482052</v>
      </c>
      <c r="Z21" s="2">
        <v>1482052</v>
      </c>
      <c r="AA21" t="b">
        <v>0</v>
      </c>
    </row>
    <row r="22" spans="1:27">
      <c r="A22" t="s">
        <v>225</v>
      </c>
      <c r="B22" t="s">
        <v>225</v>
      </c>
      <c r="C22" t="s">
        <v>226</v>
      </c>
      <c r="D22" t="s">
        <v>227</v>
      </c>
      <c r="E22" t="s">
        <v>153</v>
      </c>
      <c r="F22" s="1">
        <v>48461</v>
      </c>
      <c r="G22" t="s">
        <v>154</v>
      </c>
      <c r="H22" t="s">
        <v>178</v>
      </c>
      <c r="I22" s="2">
        <v>1000000</v>
      </c>
      <c r="J22">
        <v>77.918999999999997</v>
      </c>
      <c r="K22">
        <v>40</v>
      </c>
      <c r="L22" s="2">
        <v>2810</v>
      </c>
      <c r="M22">
        <v>14</v>
      </c>
      <c r="N22" t="s">
        <v>156</v>
      </c>
      <c r="O22">
        <v>685</v>
      </c>
      <c r="P22">
        <v>716</v>
      </c>
      <c r="Q22">
        <v>287</v>
      </c>
      <c r="R22">
        <v>0.77</v>
      </c>
      <c r="S22" s="2">
        <v>779190</v>
      </c>
      <c r="T22" t="s">
        <v>157</v>
      </c>
      <c r="U22">
        <v>77.638000000000005</v>
      </c>
      <c r="V22" s="2">
        <v>1000000</v>
      </c>
      <c r="W22" t="s">
        <v>158</v>
      </c>
      <c r="X22" t="s">
        <v>159</v>
      </c>
      <c r="Y22" s="2">
        <v>782615</v>
      </c>
      <c r="Z22" s="2">
        <v>782615</v>
      </c>
      <c r="AA22" t="b">
        <v>0</v>
      </c>
    </row>
    <row r="23" spans="1:27">
      <c r="A23" t="s">
        <v>228</v>
      </c>
      <c r="B23" t="s">
        <v>229</v>
      </c>
      <c r="C23" t="s">
        <v>230</v>
      </c>
      <c r="D23" t="s">
        <v>227</v>
      </c>
      <c r="E23" t="s">
        <v>153</v>
      </c>
      <c r="F23" s="1">
        <v>54670</v>
      </c>
      <c r="G23" t="s">
        <v>154</v>
      </c>
      <c r="H23" t="s">
        <v>164</v>
      </c>
      <c r="I23" s="2">
        <v>-600000</v>
      </c>
      <c r="J23">
        <v>67.442999999999998</v>
      </c>
      <c r="K23">
        <v>62</v>
      </c>
      <c r="L23" s="2">
        <v>-3846</v>
      </c>
      <c r="M23">
        <v>-23</v>
      </c>
      <c r="N23" t="s">
        <v>156</v>
      </c>
      <c r="O23">
        <v>-829</v>
      </c>
      <c r="P23">
        <v>-869</v>
      </c>
      <c r="Q23">
        <v>-540</v>
      </c>
      <c r="R23">
        <v>-1.44</v>
      </c>
      <c r="S23" s="2">
        <v>-404658</v>
      </c>
      <c r="T23" t="s">
        <v>157</v>
      </c>
      <c r="U23">
        <v>66.802000000000007</v>
      </c>
      <c r="V23" s="2">
        <v>-600000</v>
      </c>
      <c r="W23" t="s">
        <v>158</v>
      </c>
      <c r="X23" t="s">
        <v>159</v>
      </c>
      <c r="Y23" s="2">
        <v>-410309</v>
      </c>
      <c r="Z23" s="2">
        <v>410309</v>
      </c>
      <c r="AA23" t="b">
        <v>0</v>
      </c>
    </row>
    <row r="24" spans="1:27">
      <c r="A24" t="s">
        <v>231</v>
      </c>
      <c r="B24" t="s">
        <v>231</v>
      </c>
      <c r="C24" t="s">
        <v>232</v>
      </c>
      <c r="D24" t="s">
        <v>233</v>
      </c>
      <c r="E24" t="s">
        <v>153</v>
      </c>
      <c r="G24" t="s">
        <v>154</v>
      </c>
      <c r="H24" t="s">
        <v>178</v>
      </c>
      <c r="I24" s="2">
        <v>1500000</v>
      </c>
      <c r="J24">
        <v>99.472999999999999</v>
      </c>
      <c r="K24">
        <v>8</v>
      </c>
      <c r="L24">
        <v>0</v>
      </c>
      <c r="M24">
        <v>0</v>
      </c>
      <c r="N24" t="s">
        <v>156</v>
      </c>
      <c r="O24">
        <v>685</v>
      </c>
      <c r="P24">
        <v>716</v>
      </c>
      <c r="Q24">
        <v>59</v>
      </c>
      <c r="R24">
        <v>0.16</v>
      </c>
      <c r="S24" s="2">
        <v>1492095</v>
      </c>
      <c r="T24" t="s">
        <v>157</v>
      </c>
      <c r="U24">
        <v>0</v>
      </c>
      <c r="V24">
        <v>0</v>
      </c>
      <c r="W24" t="s">
        <v>158</v>
      </c>
      <c r="X24" t="s">
        <v>159</v>
      </c>
      <c r="Y24" s="2">
        <v>1492095</v>
      </c>
      <c r="Z24" s="2">
        <v>1492095</v>
      </c>
    </row>
    <row r="25" spans="1:27">
      <c r="A25" t="s">
        <v>234</v>
      </c>
      <c r="B25" t="s">
        <v>234</v>
      </c>
      <c r="C25" t="s">
        <v>235</v>
      </c>
      <c r="D25" t="s">
        <v>236</v>
      </c>
      <c r="E25" t="s">
        <v>153</v>
      </c>
      <c r="F25" s="1">
        <v>46992</v>
      </c>
      <c r="G25" t="s">
        <v>154</v>
      </c>
      <c r="H25" t="s">
        <v>178</v>
      </c>
      <c r="I25" s="2">
        <v>250000</v>
      </c>
      <c r="J25">
        <v>102.503</v>
      </c>
      <c r="K25">
        <v>106</v>
      </c>
      <c r="L25">
        <v>708</v>
      </c>
      <c r="M25">
        <v>31</v>
      </c>
      <c r="N25" t="s">
        <v>156</v>
      </c>
      <c r="O25">
        <v>121</v>
      </c>
      <c r="P25">
        <v>126</v>
      </c>
      <c r="Q25">
        <v>134</v>
      </c>
      <c r="R25">
        <v>0.36</v>
      </c>
      <c r="S25" s="2">
        <v>256258</v>
      </c>
      <c r="T25" t="s">
        <v>157</v>
      </c>
      <c r="U25">
        <v>102.22</v>
      </c>
      <c r="V25" s="2">
        <v>250000</v>
      </c>
      <c r="W25" t="s">
        <v>158</v>
      </c>
      <c r="X25" t="s">
        <v>159</v>
      </c>
      <c r="Y25" s="2">
        <v>256720</v>
      </c>
      <c r="Z25" s="2">
        <v>256720</v>
      </c>
      <c r="AA25" t="b">
        <v>0</v>
      </c>
    </row>
    <row r="26" spans="1:27">
      <c r="A26" t="s">
        <v>237</v>
      </c>
      <c r="B26" t="s">
        <v>237</v>
      </c>
      <c r="C26" t="s">
        <v>238</v>
      </c>
      <c r="D26" t="s">
        <v>239</v>
      </c>
      <c r="E26" t="s">
        <v>153</v>
      </c>
      <c r="F26" s="1">
        <v>51082</v>
      </c>
      <c r="G26" t="s">
        <v>154</v>
      </c>
      <c r="H26" t="s">
        <v>178</v>
      </c>
      <c r="I26">
        <v>0</v>
      </c>
      <c r="J26">
        <v>62.606999999999999</v>
      </c>
      <c r="K26">
        <v>104</v>
      </c>
      <c r="L26">
        <v>0</v>
      </c>
      <c r="M26">
        <v>0</v>
      </c>
      <c r="N26" t="s">
        <v>156</v>
      </c>
      <c r="O26">
        <v>0</v>
      </c>
      <c r="P26">
        <v>0</v>
      </c>
      <c r="Q26">
        <v>0</v>
      </c>
      <c r="R26">
        <v>0</v>
      </c>
      <c r="S26">
        <v>0</v>
      </c>
      <c r="T26" t="s">
        <v>157</v>
      </c>
      <c r="U26">
        <v>62.606999999999999</v>
      </c>
      <c r="V26">
        <v>0</v>
      </c>
      <c r="W26" t="s">
        <v>158</v>
      </c>
      <c r="X26" t="s">
        <v>159</v>
      </c>
      <c r="Y26">
        <v>0</v>
      </c>
      <c r="Z26">
        <v>0</v>
      </c>
    </row>
    <row r="27" spans="1:27">
      <c r="A27" t="s">
        <v>240</v>
      </c>
      <c r="B27" t="s">
        <v>240</v>
      </c>
      <c r="C27" t="s">
        <v>241</v>
      </c>
      <c r="D27" t="s">
        <v>242</v>
      </c>
      <c r="E27" t="s">
        <v>153</v>
      </c>
      <c r="F27" s="1">
        <v>54675</v>
      </c>
      <c r="G27" t="s">
        <v>154</v>
      </c>
      <c r="H27" t="s">
        <v>178</v>
      </c>
      <c r="I27" s="2">
        <v>300000</v>
      </c>
      <c r="J27">
        <v>60.323</v>
      </c>
      <c r="K27">
        <v>84</v>
      </c>
      <c r="L27" s="2">
        <v>2253</v>
      </c>
      <c r="M27">
        <v>9</v>
      </c>
      <c r="N27" t="s">
        <v>156</v>
      </c>
      <c r="O27">
        <v>379</v>
      </c>
      <c r="P27">
        <v>397</v>
      </c>
      <c r="Q27">
        <v>333</v>
      </c>
      <c r="R27">
        <v>0.89</v>
      </c>
      <c r="S27" s="2">
        <v>180969</v>
      </c>
      <c r="T27" t="s">
        <v>157</v>
      </c>
      <c r="U27">
        <v>59.572000000000003</v>
      </c>
      <c r="V27" s="2">
        <v>300000</v>
      </c>
      <c r="W27" t="s">
        <v>158</v>
      </c>
      <c r="X27" t="s">
        <v>159</v>
      </c>
      <c r="Y27" s="2">
        <v>183234</v>
      </c>
      <c r="Z27" s="2">
        <v>183234</v>
      </c>
      <c r="AA27" t="b">
        <v>0</v>
      </c>
    </row>
    <row r="28" spans="1:27">
      <c r="A28" t="s">
        <v>243</v>
      </c>
      <c r="B28" t="s">
        <v>243</v>
      </c>
      <c r="C28" t="s">
        <v>244</v>
      </c>
      <c r="D28" t="s">
        <v>245</v>
      </c>
      <c r="E28" t="s">
        <v>153</v>
      </c>
      <c r="F28" s="1">
        <v>47082</v>
      </c>
      <c r="G28" t="s">
        <v>154</v>
      </c>
      <c r="H28" t="s">
        <v>178</v>
      </c>
      <c r="I28" s="2">
        <v>400000</v>
      </c>
      <c r="J28">
        <v>84.956999999999994</v>
      </c>
      <c r="K28">
        <v>50</v>
      </c>
      <c r="L28">
        <v>944</v>
      </c>
      <c r="M28">
        <v>4</v>
      </c>
      <c r="N28" t="s">
        <v>156</v>
      </c>
      <c r="O28">
        <v>180</v>
      </c>
      <c r="P28">
        <v>188</v>
      </c>
      <c r="Q28">
        <v>95</v>
      </c>
      <c r="R28">
        <v>0.25</v>
      </c>
      <c r="S28" s="2">
        <v>339828</v>
      </c>
      <c r="T28" t="s">
        <v>157</v>
      </c>
      <c r="U28">
        <v>84.721000000000004</v>
      </c>
      <c r="V28" s="2">
        <v>400000</v>
      </c>
      <c r="W28" t="s">
        <v>158</v>
      </c>
      <c r="X28" t="s">
        <v>159</v>
      </c>
      <c r="Y28" s="2">
        <v>340518</v>
      </c>
      <c r="Z28" s="2">
        <v>340518</v>
      </c>
      <c r="AA28" t="b">
        <v>0</v>
      </c>
    </row>
    <row r="29" spans="1:27">
      <c r="A29" t="s">
        <v>246</v>
      </c>
      <c r="B29" t="s">
        <v>246</v>
      </c>
      <c r="C29" t="s">
        <v>247</v>
      </c>
      <c r="D29" t="s">
        <v>248</v>
      </c>
      <c r="E29" t="s">
        <v>153</v>
      </c>
      <c r="F29" s="1">
        <v>48844</v>
      </c>
      <c r="G29" t="s">
        <v>154</v>
      </c>
      <c r="H29" t="s">
        <v>178</v>
      </c>
      <c r="I29" s="2">
        <v>200000</v>
      </c>
      <c r="J29">
        <v>75.215000000000003</v>
      </c>
      <c r="K29">
        <v>107</v>
      </c>
      <c r="L29" s="2">
        <v>1430</v>
      </c>
      <c r="M29">
        <v>11</v>
      </c>
      <c r="N29" t="s">
        <v>156</v>
      </c>
      <c r="O29">
        <v>142</v>
      </c>
      <c r="P29">
        <v>148</v>
      </c>
      <c r="Q29">
        <v>158</v>
      </c>
      <c r="R29">
        <v>0.42</v>
      </c>
      <c r="S29" s="2">
        <v>150430</v>
      </c>
      <c r="T29" t="s">
        <v>157</v>
      </c>
      <c r="U29">
        <v>74.823999999999998</v>
      </c>
      <c r="V29" s="2">
        <v>400000</v>
      </c>
      <c r="W29" t="s">
        <v>158</v>
      </c>
      <c r="X29" t="s">
        <v>159</v>
      </c>
      <c r="Y29" s="2">
        <v>151685</v>
      </c>
      <c r="Z29" s="2">
        <v>151685</v>
      </c>
      <c r="AA29" t="b">
        <v>0</v>
      </c>
    </row>
    <row r="30" spans="1:27">
      <c r="A30" t="s">
        <v>249</v>
      </c>
      <c r="B30" t="s">
        <v>250</v>
      </c>
      <c r="C30" t="s">
        <v>251</v>
      </c>
      <c r="D30" t="s">
        <v>252</v>
      </c>
      <c r="E30" t="s">
        <v>153</v>
      </c>
      <c r="F30" s="1">
        <v>47136</v>
      </c>
      <c r="G30" t="s">
        <v>154</v>
      </c>
      <c r="H30" t="s">
        <v>155</v>
      </c>
      <c r="I30" s="2">
        <v>-200000</v>
      </c>
      <c r="J30">
        <v>84.106999999999999</v>
      </c>
      <c r="K30">
        <v>103</v>
      </c>
      <c r="L30">
        <v>134</v>
      </c>
      <c r="M30">
        <v>-4</v>
      </c>
      <c r="N30" t="s">
        <v>156</v>
      </c>
      <c r="O30">
        <v>-90</v>
      </c>
      <c r="P30">
        <v>-94</v>
      </c>
      <c r="Q30">
        <v>-97</v>
      </c>
      <c r="R30">
        <v>-0.26</v>
      </c>
      <c r="S30" s="2">
        <v>-168214</v>
      </c>
      <c r="T30" t="s">
        <v>157</v>
      </c>
      <c r="U30">
        <v>84.174000000000007</v>
      </c>
      <c r="V30" s="2">
        <v>-200000</v>
      </c>
      <c r="W30" t="s">
        <v>158</v>
      </c>
      <c r="X30" t="s">
        <v>159</v>
      </c>
      <c r="Y30" s="2">
        <v>-168682</v>
      </c>
      <c r="Z30" s="2">
        <v>168682</v>
      </c>
      <c r="AA30" t="b">
        <v>0</v>
      </c>
    </row>
    <row r="31" spans="1:27">
      <c r="A31" t="s">
        <v>253</v>
      </c>
      <c r="B31" t="s">
        <v>253</v>
      </c>
      <c r="C31" t="s">
        <v>254</v>
      </c>
      <c r="D31" t="s">
        <v>255</v>
      </c>
      <c r="E31" t="s">
        <v>153</v>
      </c>
      <c r="F31" s="1">
        <v>50544</v>
      </c>
      <c r="G31" t="s">
        <v>154</v>
      </c>
      <c r="H31" t="s">
        <v>178</v>
      </c>
      <c r="I31" s="2">
        <v>250000</v>
      </c>
      <c r="J31">
        <v>79.137</v>
      </c>
      <c r="K31">
        <v>161</v>
      </c>
      <c r="L31">
        <v>-788</v>
      </c>
      <c r="M31">
        <v>18</v>
      </c>
      <c r="N31" t="s">
        <v>156</v>
      </c>
      <c r="O31">
        <v>232</v>
      </c>
      <c r="P31">
        <v>242</v>
      </c>
      <c r="Q31">
        <v>391</v>
      </c>
      <c r="R31">
        <v>1.04</v>
      </c>
      <c r="S31" s="2">
        <v>197843</v>
      </c>
      <c r="T31" t="s">
        <v>157</v>
      </c>
      <c r="U31">
        <v>79.451999999999998</v>
      </c>
      <c r="V31" s="2">
        <v>250000</v>
      </c>
      <c r="W31" t="s">
        <v>158</v>
      </c>
      <c r="X31" t="s">
        <v>159</v>
      </c>
      <c r="Y31" s="2">
        <v>204218</v>
      </c>
      <c r="Z31" s="2">
        <v>204218</v>
      </c>
      <c r="AA31" t="b">
        <v>0</v>
      </c>
    </row>
    <row r="32" spans="1:27">
      <c r="A32" t="s">
        <v>256</v>
      </c>
      <c r="B32" t="s">
        <v>257</v>
      </c>
      <c r="C32" t="s">
        <v>258</v>
      </c>
      <c r="D32" t="s">
        <v>259</v>
      </c>
      <c r="E32" t="s">
        <v>153</v>
      </c>
      <c r="F32" s="1">
        <v>48404</v>
      </c>
      <c r="G32" t="s">
        <v>154</v>
      </c>
      <c r="H32" t="s">
        <v>155</v>
      </c>
      <c r="I32" s="2">
        <v>-1500000</v>
      </c>
      <c r="J32">
        <v>81.814999999999998</v>
      </c>
      <c r="K32">
        <v>87</v>
      </c>
      <c r="L32">
        <v>285</v>
      </c>
      <c r="M32">
        <v>-57</v>
      </c>
      <c r="N32" t="s">
        <v>156</v>
      </c>
      <c r="O32" s="2">
        <v>-1017</v>
      </c>
      <c r="P32" s="2">
        <v>-1063</v>
      </c>
      <c r="Q32">
        <v>-921</v>
      </c>
      <c r="R32">
        <v>-2.46</v>
      </c>
      <c r="S32" s="2">
        <v>-1227225</v>
      </c>
      <c r="T32" t="s">
        <v>260</v>
      </c>
      <c r="U32">
        <v>81.834000000000003</v>
      </c>
      <c r="V32" s="2">
        <v>-1500000</v>
      </c>
      <c r="W32" t="s">
        <v>158</v>
      </c>
      <c r="X32" t="s">
        <v>159</v>
      </c>
      <c r="Y32" s="2">
        <v>-1244573</v>
      </c>
      <c r="Z32" s="2">
        <v>1244573</v>
      </c>
      <c r="AA32" t="b">
        <v>0</v>
      </c>
    </row>
    <row r="33" spans="1:27">
      <c r="A33" t="s">
        <v>261</v>
      </c>
      <c r="B33" t="s">
        <v>257</v>
      </c>
      <c r="C33" t="s">
        <v>258</v>
      </c>
      <c r="D33" t="s">
        <v>259</v>
      </c>
      <c r="E33" t="s">
        <v>153</v>
      </c>
      <c r="F33" s="1">
        <v>48404</v>
      </c>
      <c r="G33" t="s">
        <v>154</v>
      </c>
      <c r="H33" t="s">
        <v>164</v>
      </c>
      <c r="I33" s="2">
        <v>-1700000</v>
      </c>
      <c r="J33">
        <v>81.814999999999998</v>
      </c>
      <c r="K33">
        <v>87</v>
      </c>
      <c r="L33">
        <v>323</v>
      </c>
      <c r="M33">
        <v>-64</v>
      </c>
      <c r="N33" t="s">
        <v>156</v>
      </c>
      <c r="O33" s="2">
        <v>-1152</v>
      </c>
      <c r="P33" s="2">
        <v>-1204</v>
      </c>
      <c r="Q33" s="2">
        <v>-1044</v>
      </c>
      <c r="R33">
        <v>-2.78</v>
      </c>
      <c r="S33" s="2">
        <v>-1390855</v>
      </c>
      <c r="T33" t="s">
        <v>260</v>
      </c>
      <c r="U33">
        <v>81.834000000000003</v>
      </c>
      <c r="V33" s="2">
        <v>-1700000</v>
      </c>
      <c r="W33" t="s">
        <v>158</v>
      </c>
      <c r="X33" t="s">
        <v>159</v>
      </c>
      <c r="Y33" s="2">
        <v>-1410516</v>
      </c>
      <c r="Z33" s="2">
        <v>1410516</v>
      </c>
      <c r="AA33" t="b">
        <v>0</v>
      </c>
    </row>
    <row r="34" spans="1:27">
      <c r="A34" t="s">
        <v>262</v>
      </c>
      <c r="B34" t="s">
        <v>263</v>
      </c>
      <c r="C34" t="s">
        <v>264</v>
      </c>
      <c r="D34" t="s">
        <v>259</v>
      </c>
      <c r="E34" t="s">
        <v>153</v>
      </c>
      <c r="F34" s="1">
        <v>51326</v>
      </c>
      <c r="G34" t="s">
        <v>154</v>
      </c>
      <c r="H34" t="s">
        <v>164</v>
      </c>
      <c r="I34" s="2">
        <v>-1000000</v>
      </c>
      <c r="J34">
        <v>73.009</v>
      </c>
      <c r="K34">
        <v>137</v>
      </c>
      <c r="L34" s="2">
        <v>-2270</v>
      </c>
      <c r="M34">
        <v>-55</v>
      </c>
      <c r="N34" t="s">
        <v>156</v>
      </c>
      <c r="O34">
        <v>-992</v>
      </c>
      <c r="P34" s="2">
        <v>-1037</v>
      </c>
      <c r="Q34" s="2">
        <v>-1417</v>
      </c>
      <c r="R34">
        <v>-3.78</v>
      </c>
      <c r="S34" s="2">
        <v>-730090</v>
      </c>
      <c r="T34" t="s">
        <v>260</v>
      </c>
      <c r="U34">
        <v>72.781999999999996</v>
      </c>
      <c r="V34" s="2">
        <v>-1000000</v>
      </c>
      <c r="W34" t="s">
        <v>158</v>
      </c>
      <c r="X34" t="s">
        <v>159</v>
      </c>
      <c r="Y34" s="2">
        <v>-746912</v>
      </c>
      <c r="Z34" s="2">
        <v>746912</v>
      </c>
      <c r="AA34" t="b">
        <v>0</v>
      </c>
    </row>
    <row r="35" spans="1:27">
      <c r="A35" t="s">
        <v>265</v>
      </c>
      <c r="B35" t="s">
        <v>266</v>
      </c>
      <c r="C35" t="s">
        <v>267</v>
      </c>
      <c r="D35" t="s">
        <v>268</v>
      </c>
      <c r="E35" t="s">
        <v>153</v>
      </c>
      <c r="F35" s="1">
        <v>48995</v>
      </c>
      <c r="G35" t="s">
        <v>154</v>
      </c>
      <c r="H35" t="s">
        <v>155</v>
      </c>
      <c r="I35" s="2">
        <v>-1500000</v>
      </c>
      <c r="J35">
        <v>86.256</v>
      </c>
      <c r="K35">
        <v>79</v>
      </c>
      <c r="L35" s="2">
        <v>-6420</v>
      </c>
      <c r="M35">
        <v>-87</v>
      </c>
      <c r="N35" t="s">
        <v>156</v>
      </c>
      <c r="O35" s="2">
        <v>-1203</v>
      </c>
      <c r="P35" s="2">
        <v>-1258</v>
      </c>
      <c r="Q35">
        <v>-995</v>
      </c>
      <c r="R35">
        <v>-2.65</v>
      </c>
      <c r="S35" s="2">
        <v>-1293840</v>
      </c>
      <c r="T35" t="s">
        <v>157</v>
      </c>
      <c r="U35">
        <v>85.828000000000003</v>
      </c>
      <c r="V35" s="2">
        <v>-1500000</v>
      </c>
      <c r="W35" t="s">
        <v>158</v>
      </c>
      <c r="X35" t="s">
        <v>159</v>
      </c>
      <c r="Y35" s="2">
        <v>-1300914</v>
      </c>
      <c r="Z35" s="2">
        <v>1300914</v>
      </c>
      <c r="AA35" t="b">
        <v>0</v>
      </c>
    </row>
    <row r="36" spans="1:27">
      <c r="A36" t="s">
        <v>269</v>
      </c>
      <c r="B36" t="s">
        <v>269</v>
      </c>
      <c r="C36" t="s">
        <v>270</v>
      </c>
      <c r="D36" t="s">
        <v>271</v>
      </c>
      <c r="E36" t="s">
        <v>153</v>
      </c>
      <c r="F36" s="1">
        <v>51661</v>
      </c>
      <c r="G36" t="s">
        <v>154</v>
      </c>
      <c r="H36" t="s">
        <v>178</v>
      </c>
      <c r="I36" s="2">
        <v>400000</v>
      </c>
      <c r="J36">
        <v>71.994</v>
      </c>
      <c r="K36">
        <v>33</v>
      </c>
      <c r="L36" s="2">
        <v>2912</v>
      </c>
      <c r="M36">
        <v>12</v>
      </c>
      <c r="N36" t="s">
        <v>156</v>
      </c>
      <c r="O36">
        <v>449</v>
      </c>
      <c r="P36">
        <v>469</v>
      </c>
      <c r="Q36">
        <v>155</v>
      </c>
      <c r="R36">
        <v>0.41</v>
      </c>
      <c r="S36" s="2">
        <v>287976</v>
      </c>
      <c r="T36" t="s">
        <v>157</v>
      </c>
      <c r="U36">
        <v>71.266000000000005</v>
      </c>
      <c r="V36" s="2">
        <v>400000</v>
      </c>
      <c r="W36" t="s">
        <v>158</v>
      </c>
      <c r="X36" t="s">
        <v>159</v>
      </c>
      <c r="Y36" s="2">
        <v>292131</v>
      </c>
      <c r="Z36" s="2">
        <v>292131</v>
      </c>
      <c r="AA36" t="b">
        <v>0</v>
      </c>
    </row>
    <row r="37" spans="1:27">
      <c r="A37" t="s">
        <v>272</v>
      </c>
      <c r="B37" t="s">
        <v>272</v>
      </c>
      <c r="C37" t="s">
        <v>273</v>
      </c>
      <c r="D37" t="s">
        <v>271</v>
      </c>
      <c r="E37" t="s">
        <v>153</v>
      </c>
      <c r="F37" s="1">
        <v>46343</v>
      </c>
      <c r="G37" t="s">
        <v>154</v>
      </c>
      <c r="H37" t="s">
        <v>178</v>
      </c>
      <c r="I37" s="2">
        <v>300000</v>
      </c>
      <c r="J37">
        <v>96.105000000000004</v>
      </c>
      <c r="K37">
        <v>-20</v>
      </c>
      <c r="L37">
        <v>369</v>
      </c>
      <c r="M37">
        <v>13</v>
      </c>
      <c r="N37" t="s">
        <v>156</v>
      </c>
      <c r="O37">
        <v>96</v>
      </c>
      <c r="P37">
        <v>101</v>
      </c>
      <c r="Q37">
        <v>-21</v>
      </c>
      <c r="R37">
        <v>-0.05</v>
      </c>
      <c r="S37" s="2">
        <v>288315</v>
      </c>
      <c r="T37" t="s">
        <v>157</v>
      </c>
      <c r="U37">
        <v>95.981999999999999</v>
      </c>
      <c r="V37" s="2">
        <v>300000</v>
      </c>
      <c r="W37" t="s">
        <v>158</v>
      </c>
      <c r="X37" t="s">
        <v>159</v>
      </c>
      <c r="Y37" s="2">
        <v>290666</v>
      </c>
      <c r="Z37" s="2">
        <v>290666</v>
      </c>
      <c r="AA37" t="b">
        <v>0</v>
      </c>
    </row>
    <row r="38" spans="1:27">
      <c r="A38" t="s">
        <v>274</v>
      </c>
      <c r="B38" t="s">
        <v>274</v>
      </c>
      <c r="C38" t="s">
        <v>275</v>
      </c>
      <c r="D38" t="s">
        <v>271</v>
      </c>
      <c r="E38" t="s">
        <v>153</v>
      </c>
      <c r="F38" s="1">
        <v>47439</v>
      </c>
      <c r="G38" t="s">
        <v>154</v>
      </c>
      <c r="H38" t="s">
        <v>178</v>
      </c>
      <c r="I38" s="2">
        <v>900000</v>
      </c>
      <c r="J38">
        <v>94.569000000000003</v>
      </c>
      <c r="K38">
        <v>15</v>
      </c>
      <c r="L38" s="2">
        <v>3033</v>
      </c>
      <c r="M38">
        <v>52</v>
      </c>
      <c r="N38" t="s">
        <v>156</v>
      </c>
      <c r="O38">
        <v>507</v>
      </c>
      <c r="P38">
        <v>530</v>
      </c>
      <c r="Q38">
        <v>81</v>
      </c>
      <c r="R38">
        <v>0.22</v>
      </c>
      <c r="S38" s="2">
        <v>851121</v>
      </c>
      <c r="T38" t="s">
        <v>157</v>
      </c>
      <c r="U38">
        <v>94.231999999999999</v>
      </c>
      <c r="V38" s="2">
        <v>900000</v>
      </c>
      <c r="W38" t="s">
        <v>158</v>
      </c>
      <c r="X38" t="s">
        <v>159</v>
      </c>
      <c r="Y38" s="2">
        <v>860343</v>
      </c>
      <c r="Z38" s="2">
        <v>860343</v>
      </c>
      <c r="AA38" t="b">
        <v>0</v>
      </c>
    </row>
    <row r="39" spans="1:27">
      <c r="A39" t="s">
        <v>276</v>
      </c>
      <c r="B39" t="s">
        <v>276</v>
      </c>
      <c r="C39" t="s">
        <v>277</v>
      </c>
      <c r="D39" t="s">
        <v>271</v>
      </c>
      <c r="E39" t="s">
        <v>153</v>
      </c>
      <c r="F39" s="1">
        <v>48716</v>
      </c>
      <c r="G39" t="s">
        <v>154</v>
      </c>
      <c r="H39" t="s">
        <v>178</v>
      </c>
      <c r="I39" s="2">
        <v>500000</v>
      </c>
      <c r="J39">
        <v>92.706999999999994</v>
      </c>
      <c r="K39">
        <v>35</v>
      </c>
      <c r="L39" s="2">
        <v>2590</v>
      </c>
      <c r="M39">
        <v>33</v>
      </c>
      <c r="N39" t="s">
        <v>156</v>
      </c>
      <c r="O39">
        <v>403</v>
      </c>
      <c r="P39">
        <v>421</v>
      </c>
      <c r="Q39">
        <v>146</v>
      </c>
      <c r="R39">
        <v>0.39</v>
      </c>
      <c r="S39" s="2">
        <v>463535</v>
      </c>
      <c r="T39" t="s">
        <v>157</v>
      </c>
      <c r="U39">
        <v>92.188999999999993</v>
      </c>
      <c r="V39" s="2">
        <v>500000</v>
      </c>
      <c r="W39" t="s">
        <v>158</v>
      </c>
      <c r="X39" t="s">
        <v>159</v>
      </c>
      <c r="Y39" s="2">
        <v>475247</v>
      </c>
      <c r="Z39" s="2">
        <v>475247</v>
      </c>
      <c r="AA39" t="b">
        <v>0</v>
      </c>
    </row>
    <row r="40" spans="1:27">
      <c r="A40" t="s">
        <v>278</v>
      </c>
      <c r="B40" t="s">
        <v>279</v>
      </c>
      <c r="C40" t="s">
        <v>280</v>
      </c>
      <c r="D40" t="s">
        <v>281</v>
      </c>
      <c r="E40" t="s">
        <v>153</v>
      </c>
      <c r="F40" s="1">
        <v>48634</v>
      </c>
      <c r="G40" t="s">
        <v>154</v>
      </c>
      <c r="H40" t="s">
        <v>155</v>
      </c>
      <c r="I40" s="2">
        <v>-400000</v>
      </c>
      <c r="J40">
        <v>70.152000000000001</v>
      </c>
      <c r="K40">
        <v>157</v>
      </c>
      <c r="L40" s="2">
        <v>-2012</v>
      </c>
      <c r="M40">
        <v>-7</v>
      </c>
      <c r="N40" t="s">
        <v>156</v>
      </c>
      <c r="O40">
        <v>-254</v>
      </c>
      <c r="P40">
        <v>-265</v>
      </c>
      <c r="Q40">
        <v>-415</v>
      </c>
      <c r="R40">
        <v>-1.1100000000000001</v>
      </c>
      <c r="S40" s="2">
        <v>-280608</v>
      </c>
      <c r="T40" t="s">
        <v>157</v>
      </c>
      <c r="U40">
        <v>69.649000000000001</v>
      </c>
      <c r="V40" s="2">
        <v>-400000</v>
      </c>
      <c r="W40" t="s">
        <v>158</v>
      </c>
      <c r="X40" t="s">
        <v>159</v>
      </c>
      <c r="Y40" s="2">
        <v>-281135</v>
      </c>
      <c r="Z40" s="2">
        <v>281135</v>
      </c>
      <c r="AA40" t="b">
        <v>0</v>
      </c>
    </row>
    <row r="41" spans="1:27">
      <c r="A41" t="s">
        <v>282</v>
      </c>
      <c r="B41" t="s">
        <v>282</v>
      </c>
      <c r="C41" t="s">
        <v>283</v>
      </c>
      <c r="D41" t="s">
        <v>281</v>
      </c>
      <c r="E41" t="s">
        <v>153</v>
      </c>
      <c r="F41" s="1">
        <v>48155</v>
      </c>
      <c r="G41" t="s">
        <v>154</v>
      </c>
      <c r="H41" t="s">
        <v>178</v>
      </c>
      <c r="I41" s="2">
        <v>600000</v>
      </c>
      <c r="J41">
        <v>73.468000000000004</v>
      </c>
      <c r="K41">
        <v>186</v>
      </c>
      <c r="L41" s="2">
        <v>2736</v>
      </c>
      <c r="M41">
        <v>14</v>
      </c>
      <c r="N41" t="s">
        <v>156</v>
      </c>
      <c r="O41">
        <v>343</v>
      </c>
      <c r="P41">
        <v>358</v>
      </c>
      <c r="Q41">
        <v>666</v>
      </c>
      <c r="R41">
        <v>1.78</v>
      </c>
      <c r="S41" s="2">
        <v>440808</v>
      </c>
      <c r="T41" t="s">
        <v>157</v>
      </c>
      <c r="U41">
        <v>73.012</v>
      </c>
      <c r="V41" s="2">
        <v>600000</v>
      </c>
      <c r="W41" t="s">
        <v>158</v>
      </c>
      <c r="X41" t="s">
        <v>159</v>
      </c>
      <c r="Y41" s="2">
        <v>443541</v>
      </c>
      <c r="Z41" s="2">
        <v>443541</v>
      </c>
      <c r="AA41" t="b">
        <v>0</v>
      </c>
    </row>
    <row r="42" spans="1:27">
      <c r="A42" t="s">
        <v>284</v>
      </c>
      <c r="B42" t="s">
        <v>285</v>
      </c>
      <c r="C42" t="s">
        <v>286</v>
      </c>
      <c r="D42" t="s">
        <v>287</v>
      </c>
      <c r="E42" t="s">
        <v>153</v>
      </c>
      <c r="F42" s="1">
        <v>46568</v>
      </c>
      <c r="G42" t="s">
        <v>154</v>
      </c>
      <c r="H42" t="s">
        <v>164</v>
      </c>
      <c r="I42" s="2">
        <v>-1000000</v>
      </c>
      <c r="J42">
        <v>97.608000000000004</v>
      </c>
      <c r="K42">
        <v>68</v>
      </c>
      <c r="L42" s="2">
        <v>-1590</v>
      </c>
      <c r="M42">
        <v>-82</v>
      </c>
      <c r="N42" t="s">
        <v>156</v>
      </c>
      <c r="O42">
        <v>-371</v>
      </c>
      <c r="P42">
        <v>-388</v>
      </c>
      <c r="Q42">
        <v>-262</v>
      </c>
      <c r="R42">
        <v>-0.7</v>
      </c>
      <c r="S42" s="2">
        <v>-976080</v>
      </c>
      <c r="T42" t="s">
        <v>157</v>
      </c>
      <c r="U42">
        <v>97.448999999999998</v>
      </c>
      <c r="V42" s="2">
        <v>-1000000</v>
      </c>
      <c r="W42" t="s">
        <v>158</v>
      </c>
      <c r="X42" t="s">
        <v>159</v>
      </c>
      <c r="Y42" s="2">
        <v>-1002053</v>
      </c>
      <c r="Z42" s="2">
        <v>1002053</v>
      </c>
      <c r="AA42" t="b">
        <v>0</v>
      </c>
    </row>
    <row r="43" spans="1:27">
      <c r="A43" t="s">
        <v>288</v>
      </c>
      <c r="B43" t="s">
        <v>289</v>
      </c>
      <c r="C43" t="s">
        <v>290</v>
      </c>
      <c r="D43" t="s">
        <v>291</v>
      </c>
      <c r="E43" t="s">
        <v>153</v>
      </c>
      <c r="F43" s="1">
        <v>48135</v>
      </c>
      <c r="G43" t="s">
        <v>154</v>
      </c>
      <c r="H43" t="s">
        <v>164</v>
      </c>
      <c r="I43" s="2">
        <v>-3700000</v>
      </c>
      <c r="J43">
        <v>79.003</v>
      </c>
      <c r="K43">
        <v>52</v>
      </c>
      <c r="L43" s="2">
        <v>-13690</v>
      </c>
      <c r="M43">
        <v>-51</v>
      </c>
      <c r="N43" t="s">
        <v>156</v>
      </c>
      <c r="O43" s="2">
        <v>-2329</v>
      </c>
      <c r="P43" s="2">
        <v>-2433</v>
      </c>
      <c r="Q43" s="2">
        <v>-1269</v>
      </c>
      <c r="R43">
        <v>-3.38</v>
      </c>
      <c r="S43" s="2">
        <v>-2923111</v>
      </c>
      <c r="T43" t="s">
        <v>157</v>
      </c>
      <c r="U43">
        <v>78.632999999999996</v>
      </c>
      <c r="V43" s="2">
        <v>-3700000</v>
      </c>
      <c r="W43" t="s">
        <v>158</v>
      </c>
      <c r="X43" t="s">
        <v>159</v>
      </c>
      <c r="Y43" s="2">
        <v>-2933755</v>
      </c>
      <c r="Z43" s="2">
        <v>2933755</v>
      </c>
      <c r="AA43" t="b">
        <v>0</v>
      </c>
    </row>
    <row r="44" spans="1:27">
      <c r="A44" t="s">
        <v>292</v>
      </c>
      <c r="B44" t="s">
        <v>292</v>
      </c>
      <c r="C44" t="s">
        <v>293</v>
      </c>
      <c r="D44" t="s">
        <v>291</v>
      </c>
      <c r="E44" t="s">
        <v>153</v>
      </c>
      <c r="F44" s="1">
        <v>48908</v>
      </c>
      <c r="G44" t="s">
        <v>154</v>
      </c>
      <c r="H44" t="s">
        <v>178</v>
      </c>
      <c r="I44" s="2">
        <v>1000000</v>
      </c>
      <c r="J44">
        <v>122.863</v>
      </c>
      <c r="K44">
        <v>58</v>
      </c>
      <c r="L44" s="2">
        <v>6310</v>
      </c>
      <c r="M44">
        <v>168</v>
      </c>
      <c r="N44" t="s">
        <v>156</v>
      </c>
      <c r="O44">
        <v>990</v>
      </c>
      <c r="P44" s="2">
        <v>1036</v>
      </c>
      <c r="Q44">
        <v>603</v>
      </c>
      <c r="R44">
        <v>1.61</v>
      </c>
      <c r="S44" s="2">
        <v>1228630</v>
      </c>
      <c r="T44" t="s">
        <v>157</v>
      </c>
      <c r="U44">
        <v>122.232</v>
      </c>
      <c r="V44" s="2">
        <v>1000000</v>
      </c>
      <c r="W44" t="s">
        <v>158</v>
      </c>
      <c r="X44" t="s">
        <v>159</v>
      </c>
      <c r="Y44" s="2">
        <v>1256822</v>
      </c>
      <c r="Z44" s="2">
        <v>1256822</v>
      </c>
      <c r="AA44" t="b">
        <v>0</v>
      </c>
    </row>
    <row r="45" spans="1:27">
      <c r="A45" t="s">
        <v>294</v>
      </c>
      <c r="B45" t="s">
        <v>294</v>
      </c>
      <c r="C45" t="s">
        <v>295</v>
      </c>
      <c r="D45" t="s">
        <v>296</v>
      </c>
      <c r="E45" t="s">
        <v>153</v>
      </c>
      <c r="F45" s="1">
        <v>47020</v>
      </c>
      <c r="G45" t="s">
        <v>154</v>
      </c>
      <c r="H45" t="s">
        <v>178</v>
      </c>
      <c r="I45" s="2">
        <v>500000</v>
      </c>
      <c r="J45">
        <v>82.32</v>
      </c>
      <c r="K45">
        <v>192</v>
      </c>
      <c r="L45">
        <v>330</v>
      </c>
      <c r="M45">
        <v>14</v>
      </c>
      <c r="N45" t="s">
        <v>156</v>
      </c>
      <c r="O45">
        <v>206</v>
      </c>
      <c r="P45">
        <v>215</v>
      </c>
      <c r="Q45">
        <v>412</v>
      </c>
      <c r="R45">
        <v>1.1000000000000001</v>
      </c>
      <c r="S45" s="2">
        <v>411600</v>
      </c>
      <c r="T45" t="s">
        <v>157</v>
      </c>
      <c r="U45">
        <v>82.254000000000005</v>
      </c>
      <c r="V45" s="2">
        <v>500000</v>
      </c>
      <c r="W45" t="s">
        <v>158</v>
      </c>
      <c r="X45" t="s">
        <v>159</v>
      </c>
      <c r="Y45" s="2">
        <v>414751</v>
      </c>
      <c r="Z45" s="2">
        <v>414751</v>
      </c>
      <c r="AA45" t="b">
        <v>0</v>
      </c>
    </row>
    <row r="46" spans="1:27">
      <c r="A46" t="s">
        <v>297</v>
      </c>
      <c r="B46" t="s">
        <v>297</v>
      </c>
      <c r="C46" t="s">
        <v>298</v>
      </c>
      <c r="D46" t="s">
        <v>299</v>
      </c>
      <c r="E46" t="s">
        <v>153</v>
      </c>
      <c r="F46" s="1">
        <v>47179</v>
      </c>
      <c r="G46" t="s">
        <v>154</v>
      </c>
      <c r="H46" t="s">
        <v>178</v>
      </c>
      <c r="I46" s="2">
        <v>750000</v>
      </c>
      <c r="J46">
        <v>98.957999999999998</v>
      </c>
      <c r="K46">
        <v>54</v>
      </c>
      <c r="L46" s="2">
        <v>1440</v>
      </c>
      <c r="M46">
        <v>67</v>
      </c>
      <c r="N46" t="s">
        <v>156</v>
      </c>
      <c r="O46">
        <v>386</v>
      </c>
      <c r="P46">
        <v>403</v>
      </c>
      <c r="Q46">
        <v>218</v>
      </c>
      <c r="R46">
        <v>0.57999999999999996</v>
      </c>
      <c r="S46" s="2">
        <v>742185</v>
      </c>
      <c r="T46" t="s">
        <v>157</v>
      </c>
      <c r="U46">
        <v>98.766000000000005</v>
      </c>
      <c r="V46" s="2">
        <v>750000</v>
      </c>
      <c r="W46" t="s">
        <v>158</v>
      </c>
      <c r="X46" t="s">
        <v>159</v>
      </c>
      <c r="Y46" s="2">
        <v>746913</v>
      </c>
      <c r="Z46" s="2">
        <v>746913</v>
      </c>
      <c r="AA46" t="b">
        <v>0</v>
      </c>
    </row>
    <row r="47" spans="1:27">
      <c r="A47" t="s">
        <v>300</v>
      </c>
      <c r="B47" t="s">
        <v>301</v>
      </c>
      <c r="C47" t="s">
        <v>302</v>
      </c>
      <c r="D47" t="s">
        <v>303</v>
      </c>
      <c r="E47" t="s">
        <v>153</v>
      </c>
      <c r="F47" s="1">
        <v>51032</v>
      </c>
      <c r="G47" t="s">
        <v>154</v>
      </c>
      <c r="H47" t="s">
        <v>164</v>
      </c>
      <c r="I47" s="2">
        <v>-2000000</v>
      </c>
      <c r="J47">
        <v>68.076999999999998</v>
      </c>
      <c r="K47">
        <v>135</v>
      </c>
      <c r="L47" s="2">
        <v>-4580</v>
      </c>
      <c r="M47">
        <v>-82</v>
      </c>
      <c r="N47" t="s">
        <v>156</v>
      </c>
      <c r="O47" s="2">
        <v>-1849</v>
      </c>
      <c r="P47" s="2">
        <v>-1932</v>
      </c>
      <c r="Q47" s="2">
        <v>-2608</v>
      </c>
      <c r="R47">
        <v>-6.95</v>
      </c>
      <c r="S47" s="2">
        <v>-1361540</v>
      </c>
      <c r="T47" t="s">
        <v>157</v>
      </c>
      <c r="U47">
        <v>67.847999999999999</v>
      </c>
      <c r="V47" s="2">
        <v>-2000000</v>
      </c>
      <c r="W47" t="s">
        <v>158</v>
      </c>
      <c r="X47" t="s">
        <v>159</v>
      </c>
      <c r="Y47" s="2">
        <v>-1380855</v>
      </c>
      <c r="Z47" s="2">
        <v>1380855</v>
      </c>
      <c r="AA47" t="b">
        <v>0</v>
      </c>
    </row>
    <row r="48" spans="1:27">
      <c r="A48" t="s">
        <v>304</v>
      </c>
      <c r="B48" t="s">
        <v>305</v>
      </c>
      <c r="C48" t="s">
        <v>306</v>
      </c>
      <c r="D48" t="s">
        <v>303</v>
      </c>
      <c r="E48" t="s">
        <v>153</v>
      </c>
      <c r="F48" s="1">
        <v>49571</v>
      </c>
      <c r="G48" t="s">
        <v>154</v>
      </c>
      <c r="H48" t="s">
        <v>169</v>
      </c>
      <c r="I48" s="2">
        <v>-750000</v>
      </c>
      <c r="J48">
        <v>71.661000000000001</v>
      </c>
      <c r="K48">
        <v>118</v>
      </c>
      <c r="L48">
        <v>-690</v>
      </c>
      <c r="M48">
        <v>-23</v>
      </c>
      <c r="N48" t="s">
        <v>156</v>
      </c>
      <c r="O48">
        <v>-590</v>
      </c>
      <c r="P48">
        <v>-616</v>
      </c>
      <c r="Q48">
        <v>-726</v>
      </c>
      <c r="R48">
        <v>-1.94</v>
      </c>
      <c r="S48" s="2">
        <v>-537458</v>
      </c>
      <c r="T48" t="s">
        <v>157</v>
      </c>
      <c r="U48">
        <v>71.569000000000003</v>
      </c>
      <c r="V48" s="2">
        <v>-750000</v>
      </c>
      <c r="W48" t="s">
        <v>158</v>
      </c>
      <c r="X48" t="s">
        <v>159</v>
      </c>
      <c r="Y48" s="2">
        <v>-542890</v>
      </c>
      <c r="Z48" s="2">
        <v>542890</v>
      </c>
      <c r="AA48" t="b">
        <v>0</v>
      </c>
    </row>
    <row r="49" spans="1:27">
      <c r="A49" t="s">
        <v>307</v>
      </c>
      <c r="B49" t="s">
        <v>307</v>
      </c>
      <c r="C49" t="s">
        <v>308</v>
      </c>
      <c r="D49" t="s">
        <v>303</v>
      </c>
      <c r="E49" t="s">
        <v>153</v>
      </c>
      <c r="F49" s="1">
        <v>51274</v>
      </c>
      <c r="G49" t="s">
        <v>154</v>
      </c>
      <c r="H49" t="s">
        <v>178</v>
      </c>
      <c r="I49" s="2">
        <v>600000</v>
      </c>
      <c r="J49">
        <v>71.048000000000002</v>
      </c>
      <c r="K49">
        <v>140</v>
      </c>
      <c r="L49" s="2">
        <v>1020</v>
      </c>
      <c r="M49">
        <v>30</v>
      </c>
      <c r="N49" t="s">
        <v>156</v>
      </c>
      <c r="O49">
        <v>581</v>
      </c>
      <c r="P49">
        <v>608</v>
      </c>
      <c r="Q49">
        <v>849</v>
      </c>
      <c r="R49">
        <v>2.2599999999999998</v>
      </c>
      <c r="S49" s="2">
        <v>426288</v>
      </c>
      <c r="T49" t="s">
        <v>157</v>
      </c>
      <c r="U49">
        <v>70.878</v>
      </c>
      <c r="V49" s="2">
        <v>600000</v>
      </c>
      <c r="W49" t="s">
        <v>158</v>
      </c>
      <c r="X49" t="s">
        <v>159</v>
      </c>
      <c r="Y49" s="2">
        <v>437206</v>
      </c>
      <c r="Z49" s="2">
        <v>437206</v>
      </c>
      <c r="AA49" t="b">
        <v>0</v>
      </c>
    </row>
    <row r="50" spans="1:27">
      <c r="A50" t="s">
        <v>309</v>
      </c>
      <c r="B50" t="s">
        <v>309</v>
      </c>
      <c r="C50" t="s">
        <v>310</v>
      </c>
      <c r="D50" t="s">
        <v>303</v>
      </c>
      <c r="E50" t="s">
        <v>153</v>
      </c>
      <c r="F50" s="1">
        <v>49156</v>
      </c>
      <c r="G50" t="s">
        <v>154</v>
      </c>
      <c r="H50" t="s">
        <v>178</v>
      </c>
      <c r="I50" s="2">
        <v>600000</v>
      </c>
      <c r="J50">
        <v>106.577</v>
      </c>
      <c r="K50">
        <v>111</v>
      </c>
      <c r="L50" s="2">
        <v>1032</v>
      </c>
      <c r="M50">
        <v>78</v>
      </c>
      <c r="N50" t="s">
        <v>156</v>
      </c>
      <c r="O50">
        <v>565</v>
      </c>
      <c r="P50">
        <v>591</v>
      </c>
      <c r="Q50">
        <v>654</v>
      </c>
      <c r="R50">
        <v>1.74</v>
      </c>
      <c r="S50" s="2">
        <v>639462</v>
      </c>
      <c r="T50" t="s">
        <v>157</v>
      </c>
      <c r="U50">
        <v>106.405</v>
      </c>
      <c r="V50" s="2">
        <v>600000</v>
      </c>
      <c r="W50" t="s">
        <v>158</v>
      </c>
      <c r="X50" t="s">
        <v>159</v>
      </c>
      <c r="Y50" s="2">
        <v>654532</v>
      </c>
      <c r="Z50" s="2">
        <v>654532</v>
      </c>
      <c r="AA50" t="b">
        <v>0</v>
      </c>
    </row>
    <row r="51" spans="1:27">
      <c r="A51" t="s">
        <v>311</v>
      </c>
      <c r="B51" t="s">
        <v>312</v>
      </c>
      <c r="C51" t="s">
        <v>312</v>
      </c>
      <c r="E51" t="s">
        <v>153</v>
      </c>
      <c r="F51" s="1">
        <v>46924</v>
      </c>
      <c r="G51" t="s">
        <v>313</v>
      </c>
      <c r="H51" t="s">
        <v>178</v>
      </c>
      <c r="I51">
        <v>0</v>
      </c>
      <c r="J51">
        <v>-1.8560000000000001</v>
      </c>
      <c r="K51">
        <v>454</v>
      </c>
      <c r="L51">
        <v>0</v>
      </c>
      <c r="M51">
        <v>0</v>
      </c>
      <c r="N51" t="s">
        <v>156</v>
      </c>
      <c r="O51">
        <v>0</v>
      </c>
      <c r="P51">
        <v>0</v>
      </c>
      <c r="Q51">
        <v>0</v>
      </c>
      <c r="R51">
        <v>0</v>
      </c>
      <c r="S51">
        <v>0</v>
      </c>
      <c r="T51" t="s">
        <v>260</v>
      </c>
      <c r="U51">
        <v>-1.8340000000000001</v>
      </c>
      <c r="V51">
        <v>0</v>
      </c>
      <c r="W51" t="s">
        <v>158</v>
      </c>
      <c r="X51" t="s">
        <v>159</v>
      </c>
      <c r="Y51">
        <v>0</v>
      </c>
      <c r="Z51">
        <v>0</v>
      </c>
      <c r="AA51" t="b">
        <v>0</v>
      </c>
    </row>
    <row r="52" spans="1:27">
      <c r="A52" t="s">
        <v>311</v>
      </c>
      <c r="B52" t="s">
        <v>314</v>
      </c>
      <c r="C52" t="s">
        <v>314</v>
      </c>
      <c r="E52" t="s">
        <v>153</v>
      </c>
      <c r="F52" s="1">
        <v>46924</v>
      </c>
      <c r="G52" t="s">
        <v>313</v>
      </c>
      <c r="H52" t="s">
        <v>178</v>
      </c>
      <c r="I52" s="2">
        <v>1000000</v>
      </c>
      <c r="J52">
        <v>-1.855</v>
      </c>
      <c r="K52">
        <v>454</v>
      </c>
      <c r="L52">
        <v>-217</v>
      </c>
      <c r="M52">
        <v>-139</v>
      </c>
      <c r="N52" t="s">
        <v>156</v>
      </c>
      <c r="O52">
        <v>4</v>
      </c>
      <c r="P52">
        <v>-407</v>
      </c>
      <c r="Q52" s="2">
        <v>-1849</v>
      </c>
      <c r="R52">
        <v>-4.93</v>
      </c>
      <c r="S52" s="2">
        <v>-18553</v>
      </c>
      <c r="T52" t="s">
        <v>260</v>
      </c>
      <c r="U52">
        <v>-1.8340000000000001</v>
      </c>
      <c r="V52" s="2">
        <v>1000000</v>
      </c>
      <c r="W52" t="s">
        <v>158</v>
      </c>
      <c r="X52" t="s">
        <v>159</v>
      </c>
      <c r="Y52" s="2">
        <v>-1000000</v>
      </c>
      <c r="Z52" s="2">
        <v>1000000</v>
      </c>
      <c r="AA52" t="b">
        <v>0</v>
      </c>
    </row>
    <row r="53" spans="1:27">
      <c r="A53" t="s">
        <v>315</v>
      </c>
      <c r="B53" t="s">
        <v>316</v>
      </c>
      <c r="C53" t="s">
        <v>316</v>
      </c>
      <c r="E53" t="s">
        <v>153</v>
      </c>
      <c r="G53" t="s">
        <v>317</v>
      </c>
      <c r="H53" t="s">
        <v>178</v>
      </c>
      <c r="I53">
        <v>-5</v>
      </c>
      <c r="J53">
        <v>105.88500000000001</v>
      </c>
      <c r="K53">
        <v>-41</v>
      </c>
      <c r="L53">
        <v>-125</v>
      </c>
      <c r="M53">
        <v>0</v>
      </c>
      <c r="O53">
        <v>-99</v>
      </c>
      <c r="P53">
        <v>0</v>
      </c>
      <c r="Q53">
        <v>0</v>
      </c>
      <c r="R53">
        <v>0</v>
      </c>
      <c r="S53" s="2">
        <v>-2875</v>
      </c>
      <c r="T53" t="s">
        <v>318</v>
      </c>
      <c r="U53">
        <v>105.86</v>
      </c>
      <c r="V53">
        <v>-5</v>
      </c>
      <c r="W53" t="s">
        <v>158</v>
      </c>
      <c r="X53" t="s">
        <v>159</v>
      </c>
      <c r="Y53">
        <v>0</v>
      </c>
      <c r="Z53">
        <v>0</v>
      </c>
      <c r="AA53" t="b">
        <v>0</v>
      </c>
    </row>
    <row r="54" spans="1:27">
      <c r="A54" t="s">
        <v>319</v>
      </c>
      <c r="B54" t="s">
        <v>320</v>
      </c>
      <c r="C54" t="s">
        <v>320</v>
      </c>
      <c r="E54" t="s">
        <v>153</v>
      </c>
      <c r="G54" t="s">
        <v>317</v>
      </c>
      <c r="H54" t="s">
        <v>178</v>
      </c>
      <c r="I54">
        <v>-3</v>
      </c>
      <c r="J54">
        <v>115.51</v>
      </c>
      <c r="K54">
        <v>121</v>
      </c>
      <c r="L54" s="2">
        <v>-2130</v>
      </c>
      <c r="M54">
        <v>0</v>
      </c>
      <c r="O54">
        <v>-266</v>
      </c>
      <c r="P54">
        <v>0</v>
      </c>
      <c r="Q54">
        <v>0</v>
      </c>
      <c r="R54">
        <v>0</v>
      </c>
      <c r="S54">
        <v>-490</v>
      </c>
      <c r="T54" t="s">
        <v>318</v>
      </c>
      <c r="U54">
        <v>114.8</v>
      </c>
      <c r="V54">
        <v>-3</v>
      </c>
      <c r="W54" t="s">
        <v>158</v>
      </c>
      <c r="X54" t="s">
        <v>159</v>
      </c>
      <c r="Y54">
        <v>0</v>
      </c>
      <c r="Z54">
        <v>0</v>
      </c>
      <c r="AA54" t="b">
        <v>0</v>
      </c>
    </row>
    <row r="55" spans="1:27">
      <c r="A55" t="s">
        <v>321</v>
      </c>
      <c r="B55" t="s">
        <v>322</v>
      </c>
      <c r="C55" t="s">
        <v>322</v>
      </c>
      <c r="E55" t="s">
        <v>153</v>
      </c>
      <c r="G55" t="s">
        <v>317</v>
      </c>
      <c r="H55" t="s">
        <v>178</v>
      </c>
      <c r="I55">
        <v>57</v>
      </c>
      <c r="J55">
        <v>118.62</v>
      </c>
      <c r="K55">
        <v>-88</v>
      </c>
      <c r="L55" s="2">
        <v>15917</v>
      </c>
      <c r="M55">
        <v>0</v>
      </c>
      <c r="O55" s="2">
        <v>2982</v>
      </c>
      <c r="P55">
        <v>0</v>
      </c>
      <c r="Q55">
        <v>0</v>
      </c>
      <c r="R55">
        <v>0</v>
      </c>
      <c r="S55" s="2">
        <v>39170</v>
      </c>
      <c r="T55" t="s">
        <v>318</v>
      </c>
      <c r="U55">
        <v>118.41</v>
      </c>
      <c r="V55">
        <v>71</v>
      </c>
      <c r="W55" t="s">
        <v>158</v>
      </c>
      <c r="X55" t="s">
        <v>159</v>
      </c>
      <c r="Y55">
        <v>0</v>
      </c>
      <c r="Z55">
        <v>0</v>
      </c>
      <c r="AA55" t="b">
        <v>0</v>
      </c>
    </row>
    <row r="56" spans="1:27">
      <c r="A56" t="s">
        <v>323</v>
      </c>
      <c r="B56" t="s">
        <v>324</v>
      </c>
      <c r="C56" t="s">
        <v>324</v>
      </c>
      <c r="E56" t="s">
        <v>153</v>
      </c>
      <c r="G56" t="s">
        <v>317</v>
      </c>
      <c r="H56" t="s">
        <v>178</v>
      </c>
      <c r="I56">
        <v>30</v>
      </c>
      <c r="J56">
        <v>136.61000000000001</v>
      </c>
      <c r="K56">
        <v>-96</v>
      </c>
      <c r="L56" s="2">
        <v>14506</v>
      </c>
      <c r="M56">
        <v>0</v>
      </c>
      <c r="O56" s="2">
        <v>3274</v>
      </c>
      <c r="P56">
        <v>0</v>
      </c>
      <c r="Q56">
        <v>0</v>
      </c>
      <c r="R56">
        <v>0</v>
      </c>
      <c r="S56" s="2">
        <v>47140</v>
      </c>
      <c r="T56" t="s">
        <v>318</v>
      </c>
      <c r="U56">
        <v>135.94999999999999</v>
      </c>
      <c r="V56">
        <v>29</v>
      </c>
      <c r="W56" t="s">
        <v>158</v>
      </c>
      <c r="X56" t="s">
        <v>159</v>
      </c>
      <c r="Y56">
        <v>0</v>
      </c>
      <c r="Z56">
        <v>0</v>
      </c>
      <c r="AA56" t="b">
        <v>0</v>
      </c>
    </row>
    <row r="57" spans="1:27">
      <c r="A57" t="s">
        <v>325</v>
      </c>
      <c r="B57" t="s">
        <v>326</v>
      </c>
      <c r="C57" t="s">
        <v>326</v>
      </c>
      <c r="E57" t="s">
        <v>153</v>
      </c>
      <c r="G57" t="s">
        <v>317</v>
      </c>
      <c r="H57" t="s">
        <v>178</v>
      </c>
      <c r="I57">
        <v>1</v>
      </c>
      <c r="J57">
        <v>139.9</v>
      </c>
      <c r="K57">
        <v>-40</v>
      </c>
      <c r="L57" s="2">
        <v>1840</v>
      </c>
      <c r="M57">
        <v>0</v>
      </c>
      <c r="O57">
        <v>273</v>
      </c>
      <c r="P57">
        <v>0</v>
      </c>
      <c r="Q57">
        <v>0</v>
      </c>
      <c r="R57">
        <v>0</v>
      </c>
      <c r="S57" s="2">
        <v>3800</v>
      </c>
      <c r="T57" t="s">
        <v>318</v>
      </c>
      <c r="U57">
        <v>138.06</v>
      </c>
      <c r="V57">
        <v>1</v>
      </c>
      <c r="W57" t="s">
        <v>158</v>
      </c>
      <c r="X57" t="s">
        <v>159</v>
      </c>
      <c r="Y57">
        <v>0</v>
      </c>
      <c r="Z57">
        <v>0</v>
      </c>
      <c r="AA57" t="b">
        <v>0</v>
      </c>
    </row>
    <row r="58" spans="1:27">
      <c r="A58" t="s">
        <v>327</v>
      </c>
      <c r="B58" t="s">
        <v>328</v>
      </c>
      <c r="C58" t="s">
        <v>329</v>
      </c>
      <c r="D58" t="s">
        <v>330</v>
      </c>
      <c r="E58" t="s">
        <v>153</v>
      </c>
      <c r="F58" s="1">
        <v>49056</v>
      </c>
      <c r="G58" t="s">
        <v>154</v>
      </c>
      <c r="H58" t="s">
        <v>164</v>
      </c>
      <c r="I58" s="2">
        <v>-1000000</v>
      </c>
      <c r="J58">
        <v>87.311000000000007</v>
      </c>
      <c r="K58">
        <v>104</v>
      </c>
      <c r="L58" s="2">
        <v>-6820</v>
      </c>
      <c r="M58">
        <v>-68</v>
      </c>
      <c r="O58">
        <v>-806</v>
      </c>
      <c r="P58">
        <v>-843</v>
      </c>
      <c r="Q58">
        <v>-880</v>
      </c>
      <c r="R58">
        <v>-2.35</v>
      </c>
      <c r="S58" s="2">
        <v>-873110</v>
      </c>
      <c r="T58" t="s">
        <v>157</v>
      </c>
      <c r="U58">
        <v>86.629000000000005</v>
      </c>
      <c r="V58" s="2">
        <v>-1000000</v>
      </c>
      <c r="W58" t="s">
        <v>331</v>
      </c>
      <c r="X58" t="s">
        <v>159</v>
      </c>
      <c r="Y58" s="2">
        <v>-874476</v>
      </c>
      <c r="Z58" s="2">
        <v>874476</v>
      </c>
      <c r="AA58" t="b">
        <v>0</v>
      </c>
    </row>
    <row r="59" spans="1:27">
      <c r="A59" t="s">
        <v>332</v>
      </c>
      <c r="B59" t="s">
        <v>328</v>
      </c>
      <c r="C59" t="s">
        <v>329</v>
      </c>
      <c r="D59" t="s">
        <v>330</v>
      </c>
      <c r="E59" t="s">
        <v>153</v>
      </c>
      <c r="F59" s="1">
        <v>49056</v>
      </c>
      <c r="G59" t="s">
        <v>154</v>
      </c>
      <c r="H59" t="s">
        <v>155</v>
      </c>
      <c r="I59" s="2">
        <v>-1800000</v>
      </c>
      <c r="J59">
        <v>87.311000000000007</v>
      </c>
      <c r="K59">
        <v>104</v>
      </c>
      <c r="L59" s="2">
        <v>-12276</v>
      </c>
      <c r="M59">
        <v>-123</v>
      </c>
      <c r="O59" s="2">
        <v>-1451</v>
      </c>
      <c r="P59" s="2">
        <v>-1518</v>
      </c>
      <c r="Q59" s="2">
        <v>-1584</v>
      </c>
      <c r="R59">
        <v>-4.22</v>
      </c>
      <c r="S59" s="2">
        <v>-1571598</v>
      </c>
      <c r="T59" t="s">
        <v>157</v>
      </c>
      <c r="U59">
        <v>86.629000000000005</v>
      </c>
      <c r="V59" s="2">
        <v>-1800000</v>
      </c>
      <c r="W59" t="s">
        <v>331</v>
      </c>
      <c r="X59" t="s">
        <v>159</v>
      </c>
      <c r="Y59" s="2">
        <v>-1574057</v>
      </c>
      <c r="Z59" s="2">
        <v>1574057</v>
      </c>
      <c r="AA59" t="b">
        <v>0</v>
      </c>
    </row>
    <row r="60" spans="1:27">
      <c r="A60" t="s">
        <v>333</v>
      </c>
      <c r="B60" t="s">
        <v>333</v>
      </c>
      <c r="C60" t="s">
        <v>334</v>
      </c>
      <c r="D60" t="s">
        <v>330</v>
      </c>
      <c r="E60" t="s">
        <v>153</v>
      </c>
      <c r="F60" s="1">
        <v>49276</v>
      </c>
      <c r="G60" t="s">
        <v>154</v>
      </c>
      <c r="H60" t="s">
        <v>178</v>
      </c>
      <c r="I60" s="2">
        <v>2200000</v>
      </c>
      <c r="J60">
        <v>99.460999999999999</v>
      </c>
      <c r="K60">
        <v>102</v>
      </c>
      <c r="L60" s="2">
        <v>15070</v>
      </c>
      <c r="M60">
        <v>234</v>
      </c>
      <c r="O60" s="2">
        <v>2004</v>
      </c>
      <c r="P60" s="2">
        <v>2096</v>
      </c>
      <c r="Q60" s="2">
        <v>2135</v>
      </c>
      <c r="R60">
        <v>5.69</v>
      </c>
      <c r="S60" s="2">
        <v>2188142</v>
      </c>
      <c r="T60" t="s">
        <v>157</v>
      </c>
      <c r="U60">
        <v>98.775999999999996</v>
      </c>
      <c r="V60" s="2">
        <v>2200000</v>
      </c>
      <c r="W60" t="s">
        <v>331</v>
      </c>
      <c r="X60" t="s">
        <v>159</v>
      </c>
      <c r="Y60" s="2">
        <v>2226680</v>
      </c>
      <c r="Z60" s="2">
        <v>2226680</v>
      </c>
      <c r="AA60" t="b">
        <v>0</v>
      </c>
    </row>
    <row r="61" spans="1:27">
      <c r="A61" t="s">
        <v>335</v>
      </c>
      <c r="B61" t="s">
        <v>336</v>
      </c>
      <c r="C61" t="s">
        <v>337</v>
      </c>
      <c r="D61" t="s">
        <v>338</v>
      </c>
      <c r="E61" t="s">
        <v>153</v>
      </c>
      <c r="F61" s="1">
        <v>47564</v>
      </c>
      <c r="G61" t="s">
        <v>154</v>
      </c>
      <c r="H61" t="s">
        <v>164</v>
      </c>
      <c r="I61" s="2">
        <v>-1150000</v>
      </c>
      <c r="J61">
        <v>79.442999999999998</v>
      </c>
      <c r="K61">
        <v>134</v>
      </c>
      <c r="L61" s="2">
        <v>-6567</v>
      </c>
      <c r="M61">
        <v>-22</v>
      </c>
      <c r="N61" t="s">
        <v>156</v>
      </c>
      <c r="O61">
        <v>-605</v>
      </c>
      <c r="P61">
        <v>-633</v>
      </c>
      <c r="Q61">
        <v>-850</v>
      </c>
      <c r="R61">
        <v>-2.27</v>
      </c>
      <c r="S61" s="2">
        <v>-913595</v>
      </c>
      <c r="T61" t="s">
        <v>157</v>
      </c>
      <c r="U61">
        <v>78.872</v>
      </c>
      <c r="V61" s="2">
        <v>-1150000</v>
      </c>
      <c r="W61" t="s">
        <v>331</v>
      </c>
      <c r="X61" t="s">
        <v>159</v>
      </c>
      <c r="Y61" s="2">
        <v>-914707</v>
      </c>
      <c r="Z61" s="2">
        <v>914707</v>
      </c>
      <c r="AA61" t="b">
        <v>0</v>
      </c>
    </row>
    <row r="62" spans="1:27">
      <c r="A62" t="s">
        <v>336</v>
      </c>
      <c r="B62" t="s">
        <v>336</v>
      </c>
      <c r="C62" t="s">
        <v>337</v>
      </c>
      <c r="D62" t="s">
        <v>338</v>
      </c>
      <c r="E62" t="s">
        <v>153</v>
      </c>
      <c r="F62" s="1">
        <v>47564</v>
      </c>
      <c r="G62" t="s">
        <v>154</v>
      </c>
      <c r="H62" t="s">
        <v>178</v>
      </c>
      <c r="I62" s="2">
        <v>100000</v>
      </c>
      <c r="J62">
        <v>79.442999999999998</v>
      </c>
      <c r="K62">
        <v>134</v>
      </c>
      <c r="L62">
        <v>571</v>
      </c>
      <c r="M62">
        <v>2</v>
      </c>
      <c r="N62" t="s">
        <v>156</v>
      </c>
      <c r="O62">
        <v>53</v>
      </c>
      <c r="P62">
        <v>55</v>
      </c>
      <c r="Q62">
        <v>74</v>
      </c>
      <c r="R62">
        <v>0.2</v>
      </c>
      <c r="S62" s="2">
        <v>79443</v>
      </c>
      <c r="T62" t="s">
        <v>157</v>
      </c>
      <c r="U62">
        <v>78.872</v>
      </c>
      <c r="V62" s="2">
        <v>100000</v>
      </c>
      <c r="W62" t="s">
        <v>331</v>
      </c>
      <c r="X62" t="s">
        <v>159</v>
      </c>
      <c r="Y62" s="2">
        <v>79540</v>
      </c>
      <c r="Z62" s="2">
        <v>79540</v>
      </c>
      <c r="AA62" t="b">
        <v>0</v>
      </c>
    </row>
    <row r="63" spans="1:27">
      <c r="A63" t="s">
        <v>339</v>
      </c>
      <c r="B63" t="s">
        <v>339</v>
      </c>
      <c r="C63" t="s">
        <v>340</v>
      </c>
      <c r="D63" t="s">
        <v>338</v>
      </c>
      <c r="E63" t="s">
        <v>153</v>
      </c>
      <c r="F63" s="1">
        <v>48331</v>
      </c>
      <c r="G63" t="s">
        <v>154</v>
      </c>
      <c r="H63" t="s">
        <v>178</v>
      </c>
      <c r="I63" s="2">
        <v>100000</v>
      </c>
      <c r="J63">
        <v>88.323999999999998</v>
      </c>
      <c r="K63">
        <v>153</v>
      </c>
      <c r="L63">
        <v>674</v>
      </c>
      <c r="M63">
        <v>8</v>
      </c>
      <c r="N63" t="s">
        <v>156</v>
      </c>
      <c r="O63">
        <v>67</v>
      </c>
      <c r="P63">
        <v>70</v>
      </c>
      <c r="Q63">
        <v>108</v>
      </c>
      <c r="R63">
        <v>0.28999999999999998</v>
      </c>
      <c r="S63" s="2">
        <v>88324</v>
      </c>
      <c r="T63" t="s">
        <v>157</v>
      </c>
      <c r="U63">
        <v>87.65</v>
      </c>
      <c r="V63" s="2">
        <v>100000</v>
      </c>
      <c r="W63" t="s">
        <v>331</v>
      </c>
      <c r="X63" t="s">
        <v>159</v>
      </c>
      <c r="Y63" s="2">
        <v>88440</v>
      </c>
      <c r="Z63" s="2">
        <v>88440</v>
      </c>
      <c r="AA63" t="b">
        <v>0</v>
      </c>
    </row>
    <row r="64" spans="1:27">
      <c r="A64" t="s">
        <v>341</v>
      </c>
      <c r="B64" t="s">
        <v>339</v>
      </c>
      <c r="C64" t="s">
        <v>340</v>
      </c>
      <c r="D64" t="s">
        <v>338</v>
      </c>
      <c r="E64" t="s">
        <v>153</v>
      </c>
      <c r="F64" s="1">
        <v>48331</v>
      </c>
      <c r="G64" t="s">
        <v>154</v>
      </c>
      <c r="H64" t="s">
        <v>169</v>
      </c>
      <c r="I64" s="2">
        <v>-700000</v>
      </c>
      <c r="J64">
        <v>88.323999999999998</v>
      </c>
      <c r="K64">
        <v>153</v>
      </c>
      <c r="L64" s="2">
        <v>-4718</v>
      </c>
      <c r="M64">
        <v>-54</v>
      </c>
      <c r="N64" t="s">
        <v>156</v>
      </c>
      <c r="O64">
        <v>-471</v>
      </c>
      <c r="P64">
        <v>-493</v>
      </c>
      <c r="Q64">
        <v>-756</v>
      </c>
      <c r="R64">
        <v>-2.02</v>
      </c>
      <c r="S64" s="2">
        <v>-618268</v>
      </c>
      <c r="T64" t="s">
        <v>157</v>
      </c>
      <c r="U64">
        <v>87.65</v>
      </c>
      <c r="V64" s="2">
        <v>-700000</v>
      </c>
      <c r="W64" t="s">
        <v>331</v>
      </c>
      <c r="X64" t="s">
        <v>159</v>
      </c>
      <c r="Y64" s="2">
        <v>-619078</v>
      </c>
      <c r="Z64" s="2">
        <v>619078</v>
      </c>
      <c r="AA64" t="b">
        <v>0</v>
      </c>
    </row>
    <row r="65" spans="1:27">
      <c r="A65" t="s">
        <v>342</v>
      </c>
      <c r="B65" t="s">
        <v>342</v>
      </c>
      <c r="C65" t="s">
        <v>343</v>
      </c>
      <c r="D65" t="s">
        <v>344</v>
      </c>
      <c r="E65" t="s">
        <v>153</v>
      </c>
      <c r="F65" s="1">
        <v>48479</v>
      </c>
      <c r="G65" t="s">
        <v>154</v>
      </c>
      <c r="H65" t="s">
        <v>178</v>
      </c>
      <c r="I65" s="2">
        <v>700000</v>
      </c>
      <c r="J65">
        <v>98.825999999999993</v>
      </c>
      <c r="K65">
        <v>136</v>
      </c>
      <c r="L65" s="2">
        <v>6993</v>
      </c>
      <c r="M65">
        <v>79</v>
      </c>
      <c r="N65" t="s">
        <v>156</v>
      </c>
      <c r="O65">
        <v>527</v>
      </c>
      <c r="P65">
        <v>551</v>
      </c>
      <c r="Q65">
        <v>752</v>
      </c>
      <c r="R65">
        <v>2</v>
      </c>
      <c r="S65" s="2">
        <v>691782</v>
      </c>
      <c r="T65" t="s">
        <v>157</v>
      </c>
      <c r="U65">
        <v>97.826999999999998</v>
      </c>
      <c r="V65" s="2">
        <v>700000</v>
      </c>
      <c r="W65" t="s">
        <v>331</v>
      </c>
      <c r="X65" t="s">
        <v>159</v>
      </c>
      <c r="Y65" s="2">
        <v>710078</v>
      </c>
      <c r="Z65" s="2">
        <v>710078</v>
      </c>
      <c r="AA65" t="b">
        <v>0</v>
      </c>
    </row>
    <row r="66" spans="1:27">
      <c r="A66" t="s">
        <v>345</v>
      </c>
      <c r="B66" t="s">
        <v>346</v>
      </c>
      <c r="C66" t="s">
        <v>347</v>
      </c>
      <c r="D66" t="s">
        <v>348</v>
      </c>
      <c r="E66" t="s">
        <v>153</v>
      </c>
      <c r="F66" s="1">
        <v>48656</v>
      </c>
      <c r="G66" t="s">
        <v>154</v>
      </c>
      <c r="H66" t="s">
        <v>164</v>
      </c>
      <c r="I66" s="2">
        <v>-2000000</v>
      </c>
      <c r="J66">
        <v>73.347999999999999</v>
      </c>
      <c r="K66">
        <v>150</v>
      </c>
      <c r="L66" s="2">
        <v>-11500</v>
      </c>
      <c r="M66">
        <v>-55</v>
      </c>
      <c r="N66" t="s">
        <v>156</v>
      </c>
      <c r="O66" s="2">
        <v>-1311</v>
      </c>
      <c r="P66" s="2">
        <v>-1370</v>
      </c>
      <c r="Q66" s="2">
        <v>-2059</v>
      </c>
      <c r="R66">
        <v>-5.49</v>
      </c>
      <c r="S66" s="2">
        <v>-1466960</v>
      </c>
      <c r="T66" t="s">
        <v>157</v>
      </c>
      <c r="U66">
        <v>72.772999999999996</v>
      </c>
      <c r="V66" s="2">
        <v>-2000000</v>
      </c>
      <c r="W66" t="s">
        <v>331</v>
      </c>
      <c r="X66" t="s">
        <v>159</v>
      </c>
      <c r="Y66" s="2">
        <v>-1469965</v>
      </c>
      <c r="Z66" s="2">
        <v>1469965</v>
      </c>
      <c r="AA66" t="b">
        <v>0</v>
      </c>
    </row>
    <row r="67" spans="1:27">
      <c r="A67" t="s">
        <v>349</v>
      </c>
      <c r="B67" t="s">
        <v>346</v>
      </c>
      <c r="C67" t="s">
        <v>347</v>
      </c>
      <c r="D67" t="s">
        <v>348</v>
      </c>
      <c r="E67" t="s">
        <v>153</v>
      </c>
      <c r="F67" s="1">
        <v>48656</v>
      </c>
      <c r="G67" t="s">
        <v>154</v>
      </c>
      <c r="H67" t="s">
        <v>155</v>
      </c>
      <c r="I67" s="2">
        <v>-1000000</v>
      </c>
      <c r="J67">
        <v>73.347999999999999</v>
      </c>
      <c r="K67">
        <v>150</v>
      </c>
      <c r="L67" s="2">
        <v>-5750</v>
      </c>
      <c r="M67">
        <v>-27</v>
      </c>
      <c r="N67" t="s">
        <v>156</v>
      </c>
      <c r="O67">
        <v>-656</v>
      </c>
      <c r="P67">
        <v>-685</v>
      </c>
      <c r="Q67" s="2">
        <v>-1029</v>
      </c>
      <c r="R67">
        <v>-2.74</v>
      </c>
      <c r="S67" s="2">
        <v>-733480</v>
      </c>
      <c r="T67" t="s">
        <v>157</v>
      </c>
      <c r="U67">
        <v>72.772999999999996</v>
      </c>
      <c r="V67" s="2">
        <v>-1000000</v>
      </c>
      <c r="W67" t="s">
        <v>331</v>
      </c>
      <c r="X67" t="s">
        <v>159</v>
      </c>
      <c r="Y67" s="2">
        <v>-734983</v>
      </c>
      <c r="Z67" s="2">
        <v>734983</v>
      </c>
      <c r="AA67" t="b">
        <v>0</v>
      </c>
    </row>
    <row r="68" spans="1:27">
      <c r="A68" t="s">
        <v>350</v>
      </c>
      <c r="B68" t="s">
        <v>351</v>
      </c>
      <c r="C68" t="s">
        <v>352</v>
      </c>
      <c r="D68" t="s">
        <v>353</v>
      </c>
      <c r="E68" t="s">
        <v>153</v>
      </c>
      <c r="F68" s="1">
        <v>48261</v>
      </c>
      <c r="G68" t="s">
        <v>154</v>
      </c>
      <c r="H68" t="s">
        <v>164</v>
      </c>
      <c r="I68" s="2">
        <v>-1150000</v>
      </c>
      <c r="J68">
        <v>74.765000000000001</v>
      </c>
      <c r="K68">
        <v>119</v>
      </c>
      <c r="L68" s="2">
        <v>-7970</v>
      </c>
      <c r="M68">
        <v>-19</v>
      </c>
      <c r="N68" t="s">
        <v>156</v>
      </c>
      <c r="O68">
        <v>-704</v>
      </c>
      <c r="P68">
        <v>-735</v>
      </c>
      <c r="Q68">
        <v>-875</v>
      </c>
      <c r="R68">
        <v>-2.33</v>
      </c>
      <c r="S68" s="2">
        <v>-859798</v>
      </c>
      <c r="T68" t="s">
        <v>157</v>
      </c>
      <c r="U68">
        <v>74.072000000000003</v>
      </c>
      <c r="V68" s="2">
        <v>-1150000</v>
      </c>
      <c r="W68" t="s">
        <v>331</v>
      </c>
      <c r="X68" t="s">
        <v>159</v>
      </c>
      <c r="Y68" s="2">
        <v>-861378</v>
      </c>
      <c r="Z68" s="2">
        <v>861378</v>
      </c>
      <c r="AA68" t="b">
        <v>0</v>
      </c>
    </row>
    <row r="69" spans="1:27">
      <c r="A69" t="s">
        <v>354</v>
      </c>
      <c r="B69" t="s">
        <v>354</v>
      </c>
      <c r="C69" t="s">
        <v>355</v>
      </c>
      <c r="D69" t="s">
        <v>353</v>
      </c>
      <c r="E69" t="s">
        <v>153</v>
      </c>
      <c r="F69" s="1">
        <v>46916</v>
      </c>
      <c r="G69" t="s">
        <v>154</v>
      </c>
      <c r="H69" t="s">
        <v>178</v>
      </c>
      <c r="I69" s="2">
        <v>900000</v>
      </c>
      <c r="J69">
        <v>90.415000000000006</v>
      </c>
      <c r="K69">
        <v>103</v>
      </c>
      <c r="L69" s="2">
        <v>3861</v>
      </c>
      <c r="M69">
        <v>45</v>
      </c>
      <c r="N69" t="s">
        <v>156</v>
      </c>
      <c r="O69">
        <v>383</v>
      </c>
      <c r="P69">
        <v>400</v>
      </c>
      <c r="Q69">
        <v>410</v>
      </c>
      <c r="R69">
        <v>1.0900000000000001</v>
      </c>
      <c r="S69" s="2">
        <v>813735</v>
      </c>
      <c r="T69" t="s">
        <v>157</v>
      </c>
      <c r="U69">
        <v>89.986000000000004</v>
      </c>
      <c r="V69" s="2">
        <v>900000</v>
      </c>
      <c r="W69" t="s">
        <v>331</v>
      </c>
      <c r="X69" t="s">
        <v>159</v>
      </c>
      <c r="Y69" s="2">
        <v>828658</v>
      </c>
      <c r="Z69" s="2">
        <v>828658</v>
      </c>
      <c r="AA69" t="b">
        <v>0</v>
      </c>
    </row>
    <row r="70" spans="1:27">
      <c r="A70" t="s">
        <v>356</v>
      </c>
      <c r="B70" t="s">
        <v>356</v>
      </c>
      <c r="C70" t="s">
        <v>357</v>
      </c>
      <c r="D70" t="s">
        <v>353</v>
      </c>
      <c r="E70" t="s">
        <v>153</v>
      </c>
      <c r="F70" s="1">
        <v>47200</v>
      </c>
      <c r="G70" t="s">
        <v>154</v>
      </c>
      <c r="H70" t="s">
        <v>178</v>
      </c>
      <c r="I70" s="2">
        <v>800000</v>
      </c>
      <c r="J70">
        <v>89.516999999999996</v>
      </c>
      <c r="K70">
        <v>116</v>
      </c>
      <c r="L70" s="2">
        <v>4056</v>
      </c>
      <c r="M70">
        <v>43</v>
      </c>
      <c r="N70" t="s">
        <v>156</v>
      </c>
      <c r="O70">
        <v>374</v>
      </c>
      <c r="P70">
        <v>390</v>
      </c>
      <c r="Q70">
        <v>452</v>
      </c>
      <c r="R70">
        <v>1.2</v>
      </c>
      <c r="S70" s="2">
        <v>716136</v>
      </c>
      <c r="T70" t="s">
        <v>157</v>
      </c>
      <c r="U70">
        <v>89.01</v>
      </c>
      <c r="V70" s="2">
        <v>800000</v>
      </c>
      <c r="W70" t="s">
        <v>331</v>
      </c>
      <c r="X70" t="s">
        <v>159</v>
      </c>
      <c r="Y70" s="2">
        <v>718281</v>
      </c>
      <c r="Z70" s="2">
        <v>718281</v>
      </c>
      <c r="AA70" t="b">
        <v>0</v>
      </c>
    </row>
    <row r="71" spans="1:27">
      <c r="A71" t="s">
        <v>358</v>
      </c>
      <c r="B71" t="s">
        <v>356</v>
      </c>
      <c r="C71" t="s">
        <v>357</v>
      </c>
      <c r="D71" t="s">
        <v>353</v>
      </c>
      <c r="E71" t="s">
        <v>153</v>
      </c>
      <c r="F71" s="1">
        <v>47200</v>
      </c>
      <c r="G71" t="s">
        <v>154</v>
      </c>
      <c r="H71" t="s">
        <v>164</v>
      </c>
      <c r="I71" s="2">
        <v>3000000</v>
      </c>
      <c r="J71">
        <v>89.516999999999996</v>
      </c>
      <c r="K71">
        <v>116</v>
      </c>
      <c r="L71" s="2">
        <v>15210</v>
      </c>
      <c r="M71">
        <v>161</v>
      </c>
      <c r="N71" t="s">
        <v>156</v>
      </c>
      <c r="O71" s="2">
        <v>1401</v>
      </c>
      <c r="P71" s="2">
        <v>1464</v>
      </c>
      <c r="Q71" s="2">
        <v>1694</v>
      </c>
      <c r="R71">
        <v>4.5199999999999996</v>
      </c>
      <c r="S71" s="2">
        <v>2685510</v>
      </c>
      <c r="T71" t="s">
        <v>157</v>
      </c>
      <c r="U71">
        <v>89.01</v>
      </c>
      <c r="V71" s="2">
        <v>3000000</v>
      </c>
      <c r="W71" t="s">
        <v>331</v>
      </c>
      <c r="X71" t="s">
        <v>159</v>
      </c>
      <c r="Y71" s="2">
        <v>2693555</v>
      </c>
      <c r="Z71" s="2">
        <v>2693555</v>
      </c>
      <c r="AA71" t="b">
        <v>0</v>
      </c>
    </row>
    <row r="72" spans="1:27">
      <c r="A72" t="s">
        <v>359</v>
      </c>
      <c r="B72" t="s">
        <v>359</v>
      </c>
      <c r="C72" t="s">
        <v>360</v>
      </c>
      <c r="D72" t="s">
        <v>361</v>
      </c>
      <c r="E72" t="s">
        <v>153</v>
      </c>
      <c r="F72" s="1">
        <v>48333</v>
      </c>
      <c r="G72" t="s">
        <v>154</v>
      </c>
      <c r="H72" t="s">
        <v>178</v>
      </c>
      <c r="I72" s="2">
        <v>200000</v>
      </c>
      <c r="J72">
        <v>75.941000000000003</v>
      </c>
      <c r="K72">
        <v>152</v>
      </c>
      <c r="L72" s="2">
        <v>1302</v>
      </c>
      <c r="M72">
        <v>6</v>
      </c>
      <c r="N72" t="s">
        <v>156</v>
      </c>
      <c r="O72">
        <v>124</v>
      </c>
      <c r="P72">
        <v>129</v>
      </c>
      <c r="Q72">
        <v>196</v>
      </c>
      <c r="R72">
        <v>0.52</v>
      </c>
      <c r="S72" s="2">
        <v>151882</v>
      </c>
      <c r="T72" t="s">
        <v>157</v>
      </c>
      <c r="U72">
        <v>75.290000000000006</v>
      </c>
      <c r="V72" s="2">
        <v>200000</v>
      </c>
      <c r="W72" t="s">
        <v>331</v>
      </c>
      <c r="X72" t="s">
        <v>159</v>
      </c>
      <c r="Y72" s="2">
        <v>151960</v>
      </c>
      <c r="Z72" s="2">
        <v>151960</v>
      </c>
      <c r="AA72" t="b">
        <v>0</v>
      </c>
    </row>
    <row r="73" spans="1:27">
      <c r="A73" t="s">
        <v>362</v>
      </c>
      <c r="B73" t="s">
        <v>359</v>
      </c>
      <c r="C73" t="s">
        <v>360</v>
      </c>
      <c r="D73" t="s">
        <v>361</v>
      </c>
      <c r="E73" t="s">
        <v>153</v>
      </c>
      <c r="F73" s="1">
        <v>48333</v>
      </c>
      <c r="G73" t="s">
        <v>154</v>
      </c>
      <c r="H73" t="s">
        <v>164</v>
      </c>
      <c r="I73" s="2">
        <v>2500000</v>
      </c>
      <c r="J73">
        <v>75.941000000000003</v>
      </c>
      <c r="K73">
        <v>152</v>
      </c>
      <c r="L73" s="2">
        <v>16275</v>
      </c>
      <c r="M73">
        <v>75</v>
      </c>
      <c r="N73" t="s">
        <v>156</v>
      </c>
      <c r="O73" s="2">
        <v>1547</v>
      </c>
      <c r="P73" s="2">
        <v>1616</v>
      </c>
      <c r="Q73" s="2">
        <v>2455</v>
      </c>
      <c r="R73">
        <v>6.55</v>
      </c>
      <c r="S73" s="2">
        <v>1898525</v>
      </c>
      <c r="T73" t="s">
        <v>157</v>
      </c>
      <c r="U73">
        <v>75.290000000000006</v>
      </c>
      <c r="V73" s="2">
        <v>2500000</v>
      </c>
      <c r="W73" t="s">
        <v>331</v>
      </c>
      <c r="X73" t="s">
        <v>159</v>
      </c>
      <c r="Y73" s="2">
        <v>1899504</v>
      </c>
      <c r="Z73" s="2">
        <v>1899504</v>
      </c>
      <c r="AA73" t="b">
        <v>0</v>
      </c>
    </row>
    <row r="74" spans="1:27">
      <c r="A74" t="s">
        <v>363</v>
      </c>
      <c r="B74" t="s">
        <v>363</v>
      </c>
      <c r="C74" t="s">
        <v>364</v>
      </c>
      <c r="D74" t="s">
        <v>365</v>
      </c>
      <c r="E74" t="s">
        <v>153</v>
      </c>
      <c r="F74" s="1">
        <v>46799</v>
      </c>
      <c r="G74" t="s">
        <v>154</v>
      </c>
      <c r="H74" t="s">
        <v>178</v>
      </c>
      <c r="I74" s="2">
        <v>500000</v>
      </c>
      <c r="J74">
        <v>100.809</v>
      </c>
      <c r="K74">
        <v>165</v>
      </c>
      <c r="L74" s="2">
        <v>4195</v>
      </c>
      <c r="M74">
        <v>0</v>
      </c>
      <c r="N74" t="s">
        <v>156</v>
      </c>
      <c r="O74">
        <v>210</v>
      </c>
      <c r="P74">
        <v>220</v>
      </c>
      <c r="Q74">
        <v>364</v>
      </c>
      <c r="R74">
        <v>0.97</v>
      </c>
      <c r="S74" s="2">
        <v>504045</v>
      </c>
      <c r="T74" t="s">
        <v>366</v>
      </c>
      <c r="U74">
        <v>99.97</v>
      </c>
      <c r="V74" s="2">
        <v>500000</v>
      </c>
      <c r="W74" t="s">
        <v>331</v>
      </c>
      <c r="X74" t="s">
        <v>159</v>
      </c>
      <c r="Y74" s="2">
        <v>504045</v>
      </c>
      <c r="Z74" s="2">
        <v>504045</v>
      </c>
      <c r="AA74" t="b">
        <v>0</v>
      </c>
    </row>
    <row r="75" spans="1:27">
      <c r="A75" t="s">
        <v>367</v>
      </c>
      <c r="B75" t="s">
        <v>368</v>
      </c>
      <c r="C75" t="s">
        <v>369</v>
      </c>
      <c r="D75" t="s">
        <v>370</v>
      </c>
      <c r="E75" t="s">
        <v>153</v>
      </c>
      <c r="F75" s="1">
        <v>47242</v>
      </c>
      <c r="G75" t="s">
        <v>154</v>
      </c>
      <c r="H75" t="s">
        <v>164</v>
      </c>
      <c r="I75" s="2">
        <v>-1800000</v>
      </c>
      <c r="J75">
        <v>86.251999999999995</v>
      </c>
      <c r="K75">
        <v>151</v>
      </c>
      <c r="L75" s="2">
        <v>-8478</v>
      </c>
      <c r="M75">
        <v>-86</v>
      </c>
      <c r="N75" t="s">
        <v>156</v>
      </c>
      <c r="O75">
        <v>-847</v>
      </c>
      <c r="P75">
        <v>-886</v>
      </c>
      <c r="Q75" s="2">
        <v>-1336</v>
      </c>
      <c r="R75">
        <v>-3.56</v>
      </c>
      <c r="S75" s="2">
        <v>-1552536</v>
      </c>
      <c r="T75" t="s">
        <v>157</v>
      </c>
      <c r="U75">
        <v>85.781000000000006</v>
      </c>
      <c r="V75" s="2">
        <v>-1800000</v>
      </c>
      <c r="W75" t="s">
        <v>331</v>
      </c>
      <c r="X75" t="s">
        <v>159</v>
      </c>
      <c r="Y75" s="2">
        <v>-1553221</v>
      </c>
      <c r="Z75" s="2">
        <v>1553221</v>
      </c>
      <c r="AA75" t="b">
        <v>0</v>
      </c>
    </row>
    <row r="76" spans="1:27">
      <c r="A76" t="s">
        <v>371</v>
      </c>
      <c r="B76" t="s">
        <v>371</v>
      </c>
      <c r="C76" t="s">
        <v>371</v>
      </c>
      <c r="D76" t="s">
        <v>372</v>
      </c>
      <c r="E76" t="s">
        <v>153</v>
      </c>
      <c r="F76" s="1">
        <v>46924</v>
      </c>
      <c r="G76" t="s">
        <v>373</v>
      </c>
      <c r="H76" t="s">
        <v>178</v>
      </c>
      <c r="I76" s="2">
        <v>-2000000</v>
      </c>
      <c r="J76">
        <v>1.143</v>
      </c>
      <c r="K76">
        <v>125</v>
      </c>
      <c r="L76" s="2">
        <v>1776</v>
      </c>
      <c r="M76">
        <v>56</v>
      </c>
      <c r="N76" t="s">
        <v>374</v>
      </c>
      <c r="O76">
        <v>-6</v>
      </c>
      <c r="P76">
        <v>904</v>
      </c>
      <c r="Q76" s="2">
        <v>1130</v>
      </c>
      <c r="R76">
        <v>3.01</v>
      </c>
      <c r="S76" s="2">
        <v>-22855</v>
      </c>
      <c r="T76" t="s">
        <v>375</v>
      </c>
      <c r="U76">
        <v>1.232</v>
      </c>
      <c r="V76" s="2">
        <v>-2000000</v>
      </c>
      <c r="W76" t="s">
        <v>331</v>
      </c>
      <c r="X76" t="s">
        <v>159</v>
      </c>
      <c r="Y76" s="2">
        <v>2000000</v>
      </c>
      <c r="Z76" s="2">
        <v>2000000</v>
      </c>
    </row>
    <row r="77" spans="1:27">
      <c r="A77" t="s">
        <v>376</v>
      </c>
      <c r="B77" t="s">
        <v>377</v>
      </c>
      <c r="C77" t="s">
        <v>377</v>
      </c>
      <c r="D77" t="s">
        <v>378</v>
      </c>
      <c r="E77" t="s">
        <v>153</v>
      </c>
      <c r="F77" s="1">
        <v>46924</v>
      </c>
      <c r="G77" t="s">
        <v>373</v>
      </c>
      <c r="H77" t="s">
        <v>155</v>
      </c>
      <c r="I77" s="2">
        <v>1100000</v>
      </c>
      <c r="J77">
        <v>5.7409999999999997</v>
      </c>
      <c r="K77">
        <v>228</v>
      </c>
      <c r="L77">
        <v>-865</v>
      </c>
      <c r="M77">
        <v>-31</v>
      </c>
      <c r="N77" t="s">
        <v>374</v>
      </c>
      <c r="O77">
        <v>16</v>
      </c>
      <c r="P77">
        <v>-474</v>
      </c>
      <c r="Q77" s="2">
        <v>-1080</v>
      </c>
      <c r="R77">
        <v>-2.88</v>
      </c>
      <c r="S77" s="2">
        <v>63152</v>
      </c>
      <c r="T77" t="s">
        <v>379</v>
      </c>
      <c r="U77">
        <v>5.82</v>
      </c>
      <c r="V77" s="2">
        <v>1100000</v>
      </c>
      <c r="W77" t="s">
        <v>331</v>
      </c>
      <c r="X77" t="s">
        <v>159</v>
      </c>
      <c r="Y77" s="2">
        <v>-1100000</v>
      </c>
      <c r="Z77" s="2">
        <v>1100000</v>
      </c>
    </row>
    <row r="78" spans="1:27">
      <c r="A78" t="s">
        <v>380</v>
      </c>
      <c r="B78" t="s">
        <v>380</v>
      </c>
      <c r="C78" t="s">
        <v>380</v>
      </c>
      <c r="D78" t="s">
        <v>365</v>
      </c>
      <c r="E78" t="s">
        <v>153</v>
      </c>
      <c r="F78" s="1">
        <v>46924</v>
      </c>
      <c r="G78" t="s">
        <v>373</v>
      </c>
      <c r="H78" t="s">
        <v>178</v>
      </c>
      <c r="I78" s="2">
        <v>500000</v>
      </c>
      <c r="J78">
        <v>-0.13900000000000001</v>
      </c>
      <c r="K78">
        <v>97</v>
      </c>
      <c r="L78">
        <v>-232</v>
      </c>
      <c r="M78">
        <v>-14</v>
      </c>
      <c r="N78" t="s">
        <v>374</v>
      </c>
      <c r="O78">
        <v>0</v>
      </c>
      <c r="P78">
        <v>-231</v>
      </c>
      <c r="Q78">
        <v>-224</v>
      </c>
      <c r="R78">
        <v>-0.6</v>
      </c>
      <c r="S78">
        <v>-694</v>
      </c>
      <c r="U78">
        <v>-9.1999999999999998E-2</v>
      </c>
      <c r="V78" s="2">
        <v>500000</v>
      </c>
      <c r="W78" t="s">
        <v>331</v>
      </c>
      <c r="X78" t="s">
        <v>159</v>
      </c>
      <c r="Y78" s="2">
        <v>-500000</v>
      </c>
      <c r="Z78" s="2">
        <v>500000</v>
      </c>
    </row>
    <row r="79" spans="1:27">
      <c r="A79" t="s">
        <v>381</v>
      </c>
      <c r="B79" t="s">
        <v>382</v>
      </c>
      <c r="C79" t="s">
        <v>382</v>
      </c>
      <c r="D79" t="s">
        <v>383</v>
      </c>
      <c r="E79" t="s">
        <v>153</v>
      </c>
      <c r="F79" s="1">
        <v>46924</v>
      </c>
      <c r="G79" t="s">
        <v>373</v>
      </c>
      <c r="H79" t="s">
        <v>155</v>
      </c>
      <c r="I79" s="2">
        <v>900000</v>
      </c>
      <c r="J79">
        <v>1.8169999999999999</v>
      </c>
      <c r="K79">
        <v>140</v>
      </c>
      <c r="L79" s="2">
        <v>-1583</v>
      </c>
      <c r="M79">
        <v>-25</v>
      </c>
      <c r="N79" t="s">
        <v>384</v>
      </c>
      <c r="O79">
        <v>4</v>
      </c>
      <c r="P79">
        <v>-402</v>
      </c>
      <c r="Q79">
        <v>-563</v>
      </c>
      <c r="R79">
        <v>-1.5</v>
      </c>
      <c r="S79" s="2">
        <v>16354</v>
      </c>
      <c r="U79">
        <v>1.9930000000000001</v>
      </c>
      <c r="V79" s="2">
        <v>900000</v>
      </c>
      <c r="W79" t="s">
        <v>331</v>
      </c>
      <c r="X79" t="s">
        <v>159</v>
      </c>
      <c r="Y79" s="2">
        <v>-900000</v>
      </c>
      <c r="Z79" s="2">
        <v>900000</v>
      </c>
    </row>
    <row r="80" spans="1:27">
      <c r="A80" t="s">
        <v>385</v>
      </c>
      <c r="B80" t="s">
        <v>386</v>
      </c>
      <c r="C80" t="s">
        <v>386</v>
      </c>
      <c r="D80" t="s">
        <v>383</v>
      </c>
      <c r="E80" t="s">
        <v>153</v>
      </c>
      <c r="F80" s="1">
        <v>46924</v>
      </c>
      <c r="G80" t="s">
        <v>373</v>
      </c>
      <c r="H80" t="s">
        <v>155</v>
      </c>
      <c r="I80" s="2">
        <v>-1500000</v>
      </c>
      <c r="J80">
        <v>-0.69699999999999995</v>
      </c>
      <c r="K80">
        <v>85</v>
      </c>
      <c r="L80" s="2">
        <v>1414</v>
      </c>
      <c r="M80">
        <v>42</v>
      </c>
      <c r="N80" t="s">
        <v>384</v>
      </c>
      <c r="O80">
        <v>3</v>
      </c>
      <c r="P80">
        <v>701</v>
      </c>
      <c r="Q80">
        <v>596</v>
      </c>
      <c r="R80">
        <v>1.59</v>
      </c>
      <c r="S80" s="2">
        <v>10457</v>
      </c>
      <c r="U80">
        <v>-0.60299999999999998</v>
      </c>
      <c r="V80" s="2">
        <v>-1500000</v>
      </c>
      <c r="W80" t="s">
        <v>331</v>
      </c>
      <c r="X80" t="s">
        <v>159</v>
      </c>
      <c r="Y80" s="2">
        <v>1500000</v>
      </c>
      <c r="Z80" s="2">
        <v>1500000</v>
      </c>
    </row>
    <row r="81" spans="1:27">
      <c r="A81" t="s">
        <v>387</v>
      </c>
      <c r="B81" t="s">
        <v>387</v>
      </c>
      <c r="C81" t="s">
        <v>387</v>
      </c>
      <c r="D81" t="s">
        <v>372</v>
      </c>
      <c r="E81" t="s">
        <v>153</v>
      </c>
      <c r="F81" s="1">
        <v>46924</v>
      </c>
      <c r="G81" t="s">
        <v>373</v>
      </c>
      <c r="H81" t="s">
        <v>178</v>
      </c>
      <c r="I81" s="2">
        <v>750000</v>
      </c>
      <c r="J81">
        <v>1.323</v>
      </c>
      <c r="K81">
        <v>129</v>
      </c>
      <c r="L81">
        <v>-662</v>
      </c>
      <c r="M81">
        <v>-21</v>
      </c>
      <c r="N81" t="s">
        <v>374</v>
      </c>
      <c r="O81">
        <v>3</v>
      </c>
      <c r="P81">
        <v>-338</v>
      </c>
      <c r="Q81">
        <v>-436</v>
      </c>
      <c r="R81">
        <v>-1.1599999999999999</v>
      </c>
      <c r="S81" s="2">
        <v>9926</v>
      </c>
      <c r="T81" t="s">
        <v>379</v>
      </c>
      <c r="U81">
        <v>1.4119999999999999</v>
      </c>
      <c r="V81" s="2">
        <v>750000</v>
      </c>
      <c r="W81" t="s">
        <v>331</v>
      </c>
      <c r="X81" t="s">
        <v>159</v>
      </c>
      <c r="Y81" s="2">
        <v>-750000</v>
      </c>
      <c r="Z81" s="2">
        <v>750000</v>
      </c>
    </row>
    <row r="82" spans="1:27">
      <c r="A82" t="s">
        <v>388</v>
      </c>
      <c r="B82" t="s">
        <v>389</v>
      </c>
      <c r="C82" t="s">
        <v>389</v>
      </c>
      <c r="D82" t="s">
        <v>372</v>
      </c>
      <c r="E82" t="s">
        <v>153</v>
      </c>
      <c r="F82" s="1">
        <v>46924</v>
      </c>
      <c r="G82" t="s">
        <v>373</v>
      </c>
      <c r="H82" t="s">
        <v>155</v>
      </c>
      <c r="I82" s="2">
        <v>500000</v>
      </c>
      <c r="J82">
        <v>5.9130000000000003</v>
      </c>
      <c r="K82">
        <v>232</v>
      </c>
      <c r="L82" s="2">
        <v>-1675</v>
      </c>
      <c r="M82">
        <v>-14</v>
      </c>
      <c r="N82" t="s">
        <v>384</v>
      </c>
      <c r="O82">
        <v>7</v>
      </c>
      <c r="P82">
        <v>-215</v>
      </c>
      <c r="Q82">
        <v>-498</v>
      </c>
      <c r="R82">
        <v>-1.33</v>
      </c>
      <c r="S82" s="2">
        <v>29566</v>
      </c>
      <c r="T82" t="s">
        <v>379</v>
      </c>
      <c r="U82">
        <v>6.2480000000000002</v>
      </c>
      <c r="V82" s="2">
        <v>500000</v>
      </c>
      <c r="W82" t="s">
        <v>331</v>
      </c>
      <c r="X82" t="s">
        <v>159</v>
      </c>
      <c r="Y82" s="2">
        <v>-500000</v>
      </c>
      <c r="Z82" s="2">
        <v>500000</v>
      </c>
    </row>
    <row r="83" spans="1:27">
      <c r="A83" t="s">
        <v>390</v>
      </c>
      <c r="B83" t="s">
        <v>391</v>
      </c>
      <c r="C83" t="s">
        <v>391</v>
      </c>
      <c r="D83" t="s">
        <v>392</v>
      </c>
      <c r="E83" t="s">
        <v>153</v>
      </c>
      <c r="F83" s="1">
        <v>46924</v>
      </c>
      <c r="G83" t="s">
        <v>373</v>
      </c>
      <c r="H83" t="s">
        <v>155</v>
      </c>
      <c r="I83" s="2">
        <v>-3200000</v>
      </c>
      <c r="J83">
        <v>0</v>
      </c>
      <c r="K83">
        <v>100</v>
      </c>
      <c r="L83" s="2">
        <v>4423</v>
      </c>
      <c r="M83">
        <v>89</v>
      </c>
      <c r="N83" t="s">
        <v>384</v>
      </c>
      <c r="O83">
        <v>0</v>
      </c>
      <c r="P83" s="2">
        <v>1477</v>
      </c>
      <c r="Q83" s="2">
        <v>1477</v>
      </c>
      <c r="R83">
        <v>3.94</v>
      </c>
      <c r="S83">
        <v>0</v>
      </c>
      <c r="T83" t="s">
        <v>379</v>
      </c>
      <c r="U83">
        <v>0.13800000000000001</v>
      </c>
      <c r="V83" s="2">
        <v>-3200000</v>
      </c>
      <c r="W83" t="s">
        <v>331</v>
      </c>
      <c r="X83" t="s">
        <v>159</v>
      </c>
      <c r="Y83" s="2">
        <v>3200000</v>
      </c>
      <c r="Z83" s="2">
        <v>3200000</v>
      </c>
    </row>
    <row r="84" spans="1:27">
      <c r="A84" t="s">
        <v>393</v>
      </c>
      <c r="B84" t="s">
        <v>394</v>
      </c>
      <c r="C84" t="s">
        <v>394</v>
      </c>
      <c r="D84" t="s">
        <v>330</v>
      </c>
      <c r="E84" t="s">
        <v>153</v>
      </c>
      <c r="F84" s="1">
        <v>46924</v>
      </c>
      <c r="G84" t="s">
        <v>373</v>
      </c>
      <c r="H84" t="s">
        <v>155</v>
      </c>
      <c r="I84" s="2">
        <v>-1150000</v>
      </c>
      <c r="J84">
        <v>-0.51</v>
      </c>
      <c r="K84">
        <v>89</v>
      </c>
      <c r="L84" s="2">
        <v>1612</v>
      </c>
      <c r="M84">
        <v>32</v>
      </c>
      <c r="N84" t="s">
        <v>384</v>
      </c>
      <c r="O84">
        <v>1</v>
      </c>
      <c r="P84">
        <v>536</v>
      </c>
      <c r="Q84">
        <v>477</v>
      </c>
      <c r="R84">
        <v>1.27</v>
      </c>
      <c r="S84" s="2">
        <v>5869</v>
      </c>
      <c r="U84">
        <v>-0.37</v>
      </c>
      <c r="V84" s="2">
        <v>-1150000</v>
      </c>
      <c r="W84" t="s">
        <v>331</v>
      </c>
      <c r="X84" t="s">
        <v>159</v>
      </c>
      <c r="Y84" s="2">
        <v>1150000</v>
      </c>
      <c r="Z84" s="2">
        <v>1150000</v>
      </c>
    </row>
    <row r="85" spans="1:27">
      <c r="A85" t="s">
        <v>395</v>
      </c>
      <c r="B85" t="s">
        <v>396</v>
      </c>
      <c r="C85" t="s">
        <v>396</v>
      </c>
      <c r="D85" t="s">
        <v>378</v>
      </c>
      <c r="E85" t="s">
        <v>153</v>
      </c>
      <c r="F85" s="1">
        <v>46924</v>
      </c>
      <c r="G85" t="s">
        <v>373</v>
      </c>
      <c r="H85" t="s">
        <v>155</v>
      </c>
      <c r="I85" s="2">
        <v>-2000000</v>
      </c>
      <c r="J85">
        <v>1.728</v>
      </c>
      <c r="K85">
        <v>138</v>
      </c>
      <c r="L85" s="2">
        <v>3525</v>
      </c>
      <c r="M85">
        <v>56</v>
      </c>
      <c r="N85" t="s">
        <v>384</v>
      </c>
      <c r="O85">
        <v>-9</v>
      </c>
      <c r="P85">
        <v>895</v>
      </c>
      <c r="Q85" s="2">
        <v>1235</v>
      </c>
      <c r="R85">
        <v>3.29</v>
      </c>
      <c r="S85" s="2">
        <v>-34554</v>
      </c>
      <c r="T85" t="s">
        <v>379</v>
      </c>
      <c r="U85">
        <v>1.9039999999999999</v>
      </c>
      <c r="V85" s="2">
        <v>-2000000</v>
      </c>
      <c r="W85" t="s">
        <v>331</v>
      </c>
      <c r="X85" t="s">
        <v>159</v>
      </c>
      <c r="Y85" s="2">
        <v>2000000</v>
      </c>
      <c r="Z85" s="2">
        <v>2000000</v>
      </c>
    </row>
    <row r="86" spans="1:27">
      <c r="A86" t="s">
        <v>397</v>
      </c>
      <c r="B86" t="s">
        <v>398</v>
      </c>
      <c r="C86" t="s">
        <v>398</v>
      </c>
      <c r="D86" t="s">
        <v>399</v>
      </c>
      <c r="E86" t="s">
        <v>153</v>
      </c>
      <c r="F86" s="1">
        <v>46924</v>
      </c>
      <c r="G86" t="s">
        <v>373</v>
      </c>
      <c r="H86" t="s">
        <v>155</v>
      </c>
      <c r="I86" s="2">
        <v>2600000</v>
      </c>
      <c r="J86">
        <v>2.5710000000000002</v>
      </c>
      <c r="K86">
        <v>157</v>
      </c>
      <c r="L86" s="2">
        <v>-5622</v>
      </c>
      <c r="M86">
        <v>-72</v>
      </c>
      <c r="N86" t="s">
        <v>384</v>
      </c>
      <c r="O86">
        <v>17</v>
      </c>
      <c r="P86" s="2">
        <v>-1145</v>
      </c>
      <c r="Q86" s="2">
        <v>-1797</v>
      </c>
      <c r="R86">
        <v>-4.79</v>
      </c>
      <c r="S86" s="2">
        <v>66855</v>
      </c>
      <c r="U86">
        <v>2.7879999999999998</v>
      </c>
      <c r="V86" s="2">
        <v>2600000</v>
      </c>
      <c r="W86" t="s">
        <v>331</v>
      </c>
      <c r="X86" t="s">
        <v>159</v>
      </c>
      <c r="Y86" s="2">
        <v>-2600000</v>
      </c>
      <c r="Z86" s="2">
        <v>2600000</v>
      </c>
    </row>
    <row r="87" spans="1:27">
      <c r="A87" t="s">
        <v>321</v>
      </c>
      <c r="B87" t="s">
        <v>322</v>
      </c>
      <c r="C87" t="s">
        <v>322</v>
      </c>
      <c r="E87" t="s">
        <v>153</v>
      </c>
      <c r="G87" t="s">
        <v>317</v>
      </c>
      <c r="H87" t="s">
        <v>178</v>
      </c>
      <c r="I87">
        <v>-22</v>
      </c>
      <c r="J87">
        <v>118.62</v>
      </c>
      <c r="K87">
        <v>-88</v>
      </c>
      <c r="L87" s="2">
        <v>-4620</v>
      </c>
      <c r="M87">
        <v>0</v>
      </c>
      <c r="O87" s="2">
        <v>-1151</v>
      </c>
      <c r="P87">
        <v>0</v>
      </c>
      <c r="Q87">
        <v>0</v>
      </c>
      <c r="R87">
        <v>0</v>
      </c>
      <c r="S87" s="2">
        <v>-5700</v>
      </c>
      <c r="T87" t="s">
        <v>318</v>
      </c>
      <c r="U87">
        <v>118.41</v>
      </c>
      <c r="V87">
        <v>-22</v>
      </c>
      <c r="W87" t="s">
        <v>331</v>
      </c>
      <c r="X87" t="s">
        <v>159</v>
      </c>
      <c r="Y87">
        <v>0</v>
      </c>
      <c r="Z87">
        <v>0</v>
      </c>
      <c r="AA87" t="b">
        <v>0</v>
      </c>
    </row>
    <row r="88" spans="1:27">
      <c r="A88" t="s">
        <v>323</v>
      </c>
      <c r="B88" t="s">
        <v>324</v>
      </c>
      <c r="C88" t="s">
        <v>324</v>
      </c>
      <c r="E88" t="s">
        <v>153</v>
      </c>
      <c r="G88" t="s">
        <v>317</v>
      </c>
      <c r="H88" t="s">
        <v>178</v>
      </c>
      <c r="I88">
        <v>16</v>
      </c>
      <c r="J88">
        <v>136.61000000000001</v>
      </c>
      <c r="K88">
        <v>-96</v>
      </c>
      <c r="L88" s="2">
        <v>10560</v>
      </c>
      <c r="M88">
        <v>0</v>
      </c>
      <c r="O88" s="2">
        <v>1746</v>
      </c>
      <c r="P88">
        <v>0</v>
      </c>
      <c r="Q88">
        <v>0</v>
      </c>
      <c r="R88">
        <v>0</v>
      </c>
      <c r="S88" s="2">
        <v>27574</v>
      </c>
      <c r="T88" t="s">
        <v>318</v>
      </c>
      <c r="U88">
        <v>135.94999999999999</v>
      </c>
      <c r="V88">
        <v>16</v>
      </c>
      <c r="W88" t="s">
        <v>331</v>
      </c>
      <c r="X88" t="s">
        <v>159</v>
      </c>
      <c r="Y88">
        <v>0</v>
      </c>
      <c r="Z88">
        <v>0</v>
      </c>
      <c r="AA88" t="b">
        <v>0</v>
      </c>
    </row>
    <row r="89" spans="1:27">
      <c r="A89" t="s">
        <v>325</v>
      </c>
      <c r="B89" t="s">
        <v>326</v>
      </c>
      <c r="C89" t="s">
        <v>326</v>
      </c>
      <c r="E89" t="s">
        <v>153</v>
      </c>
      <c r="G89" t="s">
        <v>317</v>
      </c>
      <c r="H89" t="s">
        <v>178</v>
      </c>
      <c r="I89">
        <v>-2</v>
      </c>
      <c r="J89">
        <v>139.9</v>
      </c>
      <c r="K89">
        <v>-40</v>
      </c>
      <c r="L89" s="2">
        <v>-3680</v>
      </c>
      <c r="M89">
        <v>0</v>
      </c>
      <c r="O89">
        <v>-546</v>
      </c>
      <c r="P89">
        <v>0</v>
      </c>
      <c r="Q89">
        <v>0</v>
      </c>
      <c r="R89">
        <v>0</v>
      </c>
      <c r="S89" s="2">
        <v>-14980</v>
      </c>
      <c r="T89" t="s">
        <v>318</v>
      </c>
      <c r="U89">
        <v>138.06</v>
      </c>
      <c r="V89">
        <v>-2</v>
      </c>
      <c r="W89" t="s">
        <v>331</v>
      </c>
      <c r="X89" t="s">
        <v>159</v>
      </c>
      <c r="Y89">
        <v>0</v>
      </c>
      <c r="Z89">
        <v>0</v>
      </c>
      <c r="AA89" t="b">
        <v>0</v>
      </c>
    </row>
    <row r="90" spans="1:27">
      <c r="A90" t="s">
        <v>400</v>
      </c>
      <c r="B90" t="s">
        <v>401</v>
      </c>
      <c r="C90" t="s">
        <v>402</v>
      </c>
      <c r="D90" t="s">
        <v>403</v>
      </c>
      <c r="E90" t="s">
        <v>404</v>
      </c>
      <c r="F90" s="1">
        <v>49441</v>
      </c>
      <c r="G90" t="s">
        <v>154</v>
      </c>
      <c r="H90" t="s">
        <v>164</v>
      </c>
      <c r="I90" s="2">
        <v>-770000</v>
      </c>
      <c r="J90">
        <v>72.164000000000001</v>
      </c>
      <c r="K90">
        <v>-9</v>
      </c>
      <c r="L90" s="2">
        <v>-6370</v>
      </c>
      <c r="M90">
        <v>-39</v>
      </c>
      <c r="N90" t="s">
        <v>156</v>
      </c>
      <c r="O90">
        <v>-655</v>
      </c>
      <c r="P90">
        <v>-697</v>
      </c>
      <c r="Q90">
        <v>62</v>
      </c>
      <c r="R90">
        <v>0.16</v>
      </c>
      <c r="S90" s="2">
        <v>-636724</v>
      </c>
      <c r="T90" t="s">
        <v>157</v>
      </c>
      <c r="U90">
        <v>71.441999999999993</v>
      </c>
      <c r="V90" s="2">
        <v>-770000</v>
      </c>
      <c r="W90" t="s">
        <v>405</v>
      </c>
      <c r="X90" t="s">
        <v>159</v>
      </c>
      <c r="Y90" s="2">
        <v>-649237</v>
      </c>
      <c r="Z90" s="2">
        <v>649237</v>
      </c>
      <c r="AA90" t="b">
        <v>0</v>
      </c>
    </row>
    <row r="91" spans="1:27">
      <c r="A91" t="s">
        <v>406</v>
      </c>
      <c r="B91" t="s">
        <v>407</v>
      </c>
      <c r="C91" t="s">
        <v>408</v>
      </c>
      <c r="D91" t="s">
        <v>409</v>
      </c>
      <c r="E91" t="s">
        <v>404</v>
      </c>
      <c r="F91" s="1">
        <v>56844</v>
      </c>
      <c r="G91" t="s">
        <v>154</v>
      </c>
      <c r="H91" t="s">
        <v>164</v>
      </c>
      <c r="I91" s="2">
        <v>-660000</v>
      </c>
      <c r="J91">
        <v>48.573</v>
      </c>
      <c r="K91">
        <v>22</v>
      </c>
      <c r="L91" s="2">
        <v>-4152</v>
      </c>
      <c r="M91">
        <v>-37</v>
      </c>
      <c r="N91" t="s">
        <v>174</v>
      </c>
      <c r="O91">
        <v>-744</v>
      </c>
      <c r="P91">
        <v>-774</v>
      </c>
      <c r="Q91">
        <v>-167</v>
      </c>
      <c r="R91">
        <v>-0.44</v>
      </c>
      <c r="S91" s="2">
        <v>-367349</v>
      </c>
      <c r="T91" t="s">
        <v>157</v>
      </c>
      <c r="U91">
        <v>48.024000000000001</v>
      </c>
      <c r="V91" s="2">
        <v>-660000</v>
      </c>
      <c r="W91" t="s">
        <v>405</v>
      </c>
      <c r="X91" t="s">
        <v>159</v>
      </c>
      <c r="Y91" s="2">
        <v>-369997</v>
      </c>
      <c r="Z91" s="2">
        <v>369997</v>
      </c>
      <c r="AA91" t="b">
        <v>0</v>
      </c>
    </row>
    <row r="92" spans="1:27">
      <c r="A92" t="s">
        <v>410</v>
      </c>
      <c r="B92" t="s">
        <v>410</v>
      </c>
      <c r="C92" t="s">
        <v>411</v>
      </c>
      <c r="D92" t="s">
        <v>412</v>
      </c>
      <c r="E92" t="s">
        <v>404</v>
      </c>
      <c r="F92" s="1">
        <v>47378</v>
      </c>
      <c r="G92" t="s">
        <v>154</v>
      </c>
      <c r="H92" t="s">
        <v>178</v>
      </c>
      <c r="I92" s="2">
        <v>400000</v>
      </c>
      <c r="J92">
        <v>101.22499999999999</v>
      </c>
      <c r="K92">
        <v>70</v>
      </c>
      <c r="L92" s="2">
        <v>2457</v>
      </c>
      <c r="M92">
        <v>72</v>
      </c>
      <c r="N92" t="s">
        <v>156</v>
      </c>
      <c r="O92">
        <v>242</v>
      </c>
      <c r="P92">
        <v>258</v>
      </c>
      <c r="Q92">
        <v>181</v>
      </c>
      <c r="R92">
        <v>0.48</v>
      </c>
      <c r="S92" s="2">
        <v>463968</v>
      </c>
      <c r="T92" t="s">
        <v>157</v>
      </c>
      <c r="U92">
        <v>100.68899999999999</v>
      </c>
      <c r="V92" s="2">
        <v>400000</v>
      </c>
      <c r="W92" t="s">
        <v>405</v>
      </c>
      <c r="X92" t="s">
        <v>159</v>
      </c>
      <c r="Y92" s="2">
        <v>478902</v>
      </c>
      <c r="Z92" s="2">
        <v>478902</v>
      </c>
      <c r="AA92" t="b">
        <v>0</v>
      </c>
    </row>
    <row r="93" spans="1:27">
      <c r="A93" t="s">
        <v>413</v>
      </c>
      <c r="B93" t="s">
        <v>413</v>
      </c>
      <c r="C93" t="s">
        <v>414</v>
      </c>
      <c r="D93" t="s">
        <v>415</v>
      </c>
      <c r="E93" t="s">
        <v>404</v>
      </c>
      <c r="F93" s="1">
        <v>46230</v>
      </c>
      <c r="G93" t="s">
        <v>154</v>
      </c>
      <c r="H93" t="s">
        <v>178</v>
      </c>
      <c r="I93" s="2">
        <v>80000</v>
      </c>
      <c r="J93">
        <v>79.069999999999993</v>
      </c>
      <c r="K93">
        <v>675</v>
      </c>
      <c r="L93">
        <v>83</v>
      </c>
      <c r="M93">
        <v>9</v>
      </c>
      <c r="N93" t="s">
        <v>156</v>
      </c>
      <c r="O93">
        <v>21</v>
      </c>
      <c r="P93">
        <v>22</v>
      </c>
      <c r="Q93">
        <v>146</v>
      </c>
      <c r="R93">
        <v>0.39</v>
      </c>
      <c r="S93" s="2">
        <v>72484</v>
      </c>
      <c r="T93" t="s">
        <v>416</v>
      </c>
      <c r="U93">
        <v>78.978999999999999</v>
      </c>
      <c r="V93" s="2">
        <v>80000</v>
      </c>
      <c r="W93" t="s">
        <v>405</v>
      </c>
      <c r="X93" t="s">
        <v>159</v>
      </c>
      <c r="Y93" s="2">
        <v>73296</v>
      </c>
      <c r="Z93" s="2">
        <v>73296</v>
      </c>
      <c r="AA93" t="b">
        <v>0</v>
      </c>
    </row>
    <row r="94" spans="1:27">
      <c r="A94" t="s">
        <v>417</v>
      </c>
      <c r="B94" t="s">
        <v>417</v>
      </c>
      <c r="C94" t="s">
        <v>418</v>
      </c>
      <c r="D94" t="s">
        <v>419</v>
      </c>
      <c r="E94" t="s">
        <v>404</v>
      </c>
      <c r="F94" s="1">
        <v>48308</v>
      </c>
      <c r="G94" t="s">
        <v>154</v>
      </c>
      <c r="H94" t="s">
        <v>178</v>
      </c>
      <c r="I94" s="2">
        <v>555000</v>
      </c>
      <c r="J94">
        <v>85.614999999999995</v>
      </c>
      <c r="K94">
        <v>-31</v>
      </c>
      <c r="L94" s="2">
        <v>4159</v>
      </c>
      <c r="M94">
        <v>43</v>
      </c>
      <c r="N94" t="s">
        <v>156</v>
      </c>
      <c r="O94">
        <v>417</v>
      </c>
      <c r="P94">
        <v>444</v>
      </c>
      <c r="Q94">
        <v>-136</v>
      </c>
      <c r="R94">
        <v>-0.36</v>
      </c>
      <c r="S94" s="2">
        <v>544481</v>
      </c>
      <c r="T94" t="s">
        <v>157</v>
      </c>
      <c r="U94">
        <v>84.960999999999999</v>
      </c>
      <c r="V94" s="2">
        <v>555000</v>
      </c>
      <c r="W94" t="s">
        <v>405</v>
      </c>
      <c r="X94" t="s">
        <v>159</v>
      </c>
      <c r="Y94" s="2">
        <v>545922</v>
      </c>
      <c r="Z94" s="2">
        <v>545922</v>
      </c>
      <c r="AA94" t="b">
        <v>0</v>
      </c>
    </row>
    <row r="95" spans="1:27">
      <c r="A95" t="s">
        <v>420</v>
      </c>
      <c r="B95" t="s">
        <v>421</v>
      </c>
      <c r="C95" t="s">
        <v>422</v>
      </c>
      <c r="D95" t="s">
        <v>423</v>
      </c>
      <c r="E95" t="s">
        <v>404</v>
      </c>
      <c r="F95" s="1">
        <v>55968</v>
      </c>
      <c r="G95" t="s">
        <v>154</v>
      </c>
      <c r="H95" t="s">
        <v>155</v>
      </c>
      <c r="I95" s="2">
        <v>-675000</v>
      </c>
      <c r="J95">
        <v>54.06</v>
      </c>
      <c r="K95">
        <v>41</v>
      </c>
      <c r="L95" s="2">
        <v>-4123</v>
      </c>
      <c r="M95">
        <v>-45</v>
      </c>
      <c r="N95" t="s">
        <v>424</v>
      </c>
      <c r="O95">
        <v>-772</v>
      </c>
      <c r="P95">
        <v>-803</v>
      </c>
      <c r="Q95">
        <v>-329</v>
      </c>
      <c r="R95">
        <v>-0.88</v>
      </c>
      <c r="S95" s="2">
        <v>-418138</v>
      </c>
      <c r="T95" t="s">
        <v>157</v>
      </c>
      <c r="U95">
        <v>53.527000000000001</v>
      </c>
      <c r="V95" s="2">
        <v>-675000</v>
      </c>
      <c r="W95" t="s">
        <v>405</v>
      </c>
      <c r="X95" t="s">
        <v>159</v>
      </c>
      <c r="Y95" s="2">
        <v>-420009</v>
      </c>
      <c r="Z95" s="2">
        <v>420009</v>
      </c>
      <c r="AA95" t="b">
        <v>0</v>
      </c>
    </row>
    <row r="96" spans="1:27">
      <c r="A96" t="s">
        <v>425</v>
      </c>
      <c r="B96" t="s">
        <v>426</v>
      </c>
      <c r="C96" t="s">
        <v>427</v>
      </c>
      <c r="D96" t="s">
        <v>255</v>
      </c>
      <c r="E96" t="s">
        <v>404</v>
      </c>
      <c r="F96" s="1">
        <v>52383</v>
      </c>
      <c r="G96" t="s">
        <v>154</v>
      </c>
      <c r="H96" t="s">
        <v>155</v>
      </c>
      <c r="I96" s="2">
        <v>-425000</v>
      </c>
      <c r="J96">
        <v>81.441999999999993</v>
      </c>
      <c r="K96">
        <v>104</v>
      </c>
      <c r="L96" s="2">
        <v>-3219</v>
      </c>
      <c r="M96">
        <v>-57</v>
      </c>
      <c r="N96" t="s">
        <v>156</v>
      </c>
      <c r="O96">
        <v>-492</v>
      </c>
      <c r="P96">
        <v>-524</v>
      </c>
      <c r="Q96">
        <v>-546</v>
      </c>
      <c r="R96">
        <v>-1.46</v>
      </c>
      <c r="S96" s="2">
        <v>-396623</v>
      </c>
      <c r="T96" t="s">
        <v>157</v>
      </c>
      <c r="U96">
        <v>80.781000000000006</v>
      </c>
      <c r="V96" s="2">
        <v>-425000</v>
      </c>
      <c r="W96" t="s">
        <v>405</v>
      </c>
      <c r="X96" t="s">
        <v>159</v>
      </c>
      <c r="Y96" s="2">
        <v>-413695</v>
      </c>
      <c r="Z96" s="2">
        <v>413695</v>
      </c>
      <c r="AA96" t="b">
        <v>0</v>
      </c>
    </row>
    <row r="97" spans="1:27">
      <c r="A97" t="s">
        <v>428</v>
      </c>
      <c r="B97" t="s">
        <v>429</v>
      </c>
      <c r="C97" t="s">
        <v>430</v>
      </c>
      <c r="D97" t="s">
        <v>431</v>
      </c>
      <c r="E97" t="s">
        <v>404</v>
      </c>
      <c r="F97" s="1">
        <v>48094</v>
      </c>
      <c r="G97" t="s">
        <v>154</v>
      </c>
      <c r="H97" t="s">
        <v>164</v>
      </c>
      <c r="I97" s="2">
        <v>1000000</v>
      </c>
      <c r="J97">
        <v>77.786000000000001</v>
      </c>
      <c r="K97">
        <v>-11</v>
      </c>
      <c r="L97" s="2">
        <v>6807</v>
      </c>
      <c r="M97">
        <v>44</v>
      </c>
      <c r="N97" t="s">
        <v>156</v>
      </c>
      <c r="O97">
        <v>667</v>
      </c>
      <c r="P97">
        <v>709</v>
      </c>
      <c r="Q97">
        <v>-76</v>
      </c>
      <c r="R97">
        <v>-0.2</v>
      </c>
      <c r="S97" s="2">
        <v>891336</v>
      </c>
      <c r="T97" t="s">
        <v>157</v>
      </c>
      <c r="U97">
        <v>77.191999999999993</v>
      </c>
      <c r="V97" s="2">
        <v>1000000</v>
      </c>
      <c r="W97" t="s">
        <v>405</v>
      </c>
      <c r="X97" t="s">
        <v>159</v>
      </c>
      <c r="Y97" s="2">
        <v>900998</v>
      </c>
      <c r="Z97" s="2">
        <v>900998</v>
      </c>
      <c r="AA97" t="b">
        <v>0</v>
      </c>
    </row>
    <row r="98" spans="1:27">
      <c r="A98" t="s">
        <v>432</v>
      </c>
      <c r="B98" t="s">
        <v>433</v>
      </c>
      <c r="C98" t="s">
        <v>434</v>
      </c>
      <c r="D98" t="s">
        <v>299</v>
      </c>
      <c r="E98" t="s">
        <v>404</v>
      </c>
      <c r="F98" s="1">
        <v>54643</v>
      </c>
      <c r="G98" t="s">
        <v>154</v>
      </c>
      <c r="H98" t="s">
        <v>164</v>
      </c>
      <c r="I98" s="2">
        <v>-666000</v>
      </c>
      <c r="J98">
        <v>68.013000000000005</v>
      </c>
      <c r="K98">
        <v>96</v>
      </c>
      <c r="L98" s="2">
        <v>-5151</v>
      </c>
      <c r="M98">
        <v>-71</v>
      </c>
      <c r="N98" t="s">
        <v>156</v>
      </c>
      <c r="O98">
        <v>-777</v>
      </c>
      <c r="P98">
        <v>-827</v>
      </c>
      <c r="Q98">
        <v>-798</v>
      </c>
      <c r="R98">
        <v>-2.13</v>
      </c>
      <c r="S98" s="2">
        <v>-519046</v>
      </c>
      <c r="T98" t="s">
        <v>157</v>
      </c>
      <c r="U98">
        <v>67.337999999999994</v>
      </c>
      <c r="V98" s="2">
        <v>-666000</v>
      </c>
      <c r="W98" t="s">
        <v>405</v>
      </c>
      <c r="X98" t="s">
        <v>159</v>
      </c>
      <c r="Y98" s="2">
        <v>-536105</v>
      </c>
      <c r="Z98" s="2">
        <v>536105</v>
      </c>
      <c r="AA98" t="b">
        <v>0</v>
      </c>
    </row>
    <row r="99" spans="1:27">
      <c r="A99" t="s">
        <v>435</v>
      </c>
      <c r="B99" t="s">
        <v>435</v>
      </c>
      <c r="C99" t="s">
        <v>436</v>
      </c>
      <c r="D99" t="s">
        <v>437</v>
      </c>
      <c r="E99" t="s">
        <v>404</v>
      </c>
      <c r="F99" s="1">
        <v>53241</v>
      </c>
      <c r="G99" t="s">
        <v>154</v>
      </c>
      <c r="H99" t="s">
        <v>178</v>
      </c>
      <c r="I99">
        <v>0</v>
      </c>
      <c r="J99">
        <v>87.644999999999996</v>
      </c>
      <c r="K99">
        <v>44</v>
      </c>
      <c r="L99">
        <v>0</v>
      </c>
      <c r="M99">
        <v>13</v>
      </c>
      <c r="N99" t="s">
        <v>174</v>
      </c>
      <c r="O99">
        <v>0</v>
      </c>
      <c r="P99">
        <v>0</v>
      </c>
      <c r="Q99">
        <v>0</v>
      </c>
      <c r="R99">
        <v>0</v>
      </c>
      <c r="S99">
        <v>0</v>
      </c>
      <c r="T99" t="s">
        <v>157</v>
      </c>
      <c r="U99">
        <v>87.644999999999996</v>
      </c>
      <c r="V99">
        <v>0</v>
      </c>
      <c r="W99" t="s">
        <v>405</v>
      </c>
      <c r="X99" t="s">
        <v>159</v>
      </c>
      <c r="Y99">
        <v>0</v>
      </c>
      <c r="Z99">
        <v>0</v>
      </c>
    </row>
    <row r="100" spans="1:27">
      <c r="A100" t="s">
        <v>438</v>
      </c>
      <c r="B100" t="s">
        <v>438</v>
      </c>
      <c r="C100" t="s">
        <v>439</v>
      </c>
      <c r="D100" t="s">
        <v>440</v>
      </c>
      <c r="E100" t="s">
        <v>404</v>
      </c>
      <c r="G100" t="s">
        <v>441</v>
      </c>
      <c r="H100" t="s">
        <v>178</v>
      </c>
      <c r="I100" s="2">
        <v>562000</v>
      </c>
      <c r="J100">
        <v>62.563000000000002</v>
      </c>
      <c r="K100">
        <v>58</v>
      </c>
      <c r="L100" s="2">
        <v>3709</v>
      </c>
      <c r="M100">
        <v>31</v>
      </c>
      <c r="N100" t="s">
        <v>442</v>
      </c>
      <c r="O100">
        <v>575</v>
      </c>
      <c r="P100">
        <v>0</v>
      </c>
      <c r="Q100">
        <v>0</v>
      </c>
      <c r="R100">
        <v>0</v>
      </c>
      <c r="S100" s="2">
        <v>402897</v>
      </c>
      <c r="T100" t="s">
        <v>157</v>
      </c>
      <c r="U100">
        <v>61.987000000000002</v>
      </c>
      <c r="V100" s="2">
        <v>562000</v>
      </c>
      <c r="W100" t="s">
        <v>405</v>
      </c>
      <c r="X100" t="s">
        <v>159</v>
      </c>
      <c r="Y100" s="2">
        <v>405885</v>
      </c>
      <c r="Z100" s="2">
        <v>405885</v>
      </c>
      <c r="AA100" t="b">
        <v>0</v>
      </c>
    </row>
    <row r="101" spans="1:27">
      <c r="A101" t="s">
        <v>443</v>
      </c>
      <c r="B101" t="s">
        <v>443</v>
      </c>
      <c r="C101" t="s">
        <v>444</v>
      </c>
      <c r="D101" t="s">
        <v>440</v>
      </c>
      <c r="E101" t="s">
        <v>404</v>
      </c>
      <c r="F101" s="1">
        <v>50290</v>
      </c>
      <c r="G101" t="s">
        <v>441</v>
      </c>
      <c r="H101" t="s">
        <v>178</v>
      </c>
      <c r="I101" s="2">
        <v>600000</v>
      </c>
      <c r="J101">
        <v>76.022000000000006</v>
      </c>
      <c r="K101">
        <v>34</v>
      </c>
      <c r="L101" s="2">
        <v>4634</v>
      </c>
      <c r="M101">
        <v>33</v>
      </c>
      <c r="N101" t="s">
        <v>442</v>
      </c>
      <c r="O101">
        <v>545</v>
      </c>
      <c r="P101">
        <v>0</v>
      </c>
      <c r="Q101">
        <v>0</v>
      </c>
      <c r="R101">
        <v>0</v>
      </c>
      <c r="S101" s="2">
        <v>522674</v>
      </c>
      <c r="T101" t="s">
        <v>157</v>
      </c>
      <c r="U101">
        <v>75.347999999999999</v>
      </c>
      <c r="V101" s="2">
        <v>600000</v>
      </c>
      <c r="W101" t="s">
        <v>405</v>
      </c>
      <c r="X101" t="s">
        <v>159</v>
      </c>
      <c r="Y101" s="2">
        <v>524557</v>
      </c>
      <c r="Z101" s="2">
        <v>524557</v>
      </c>
      <c r="AA101" t="b">
        <v>0</v>
      </c>
    </row>
    <row r="102" spans="1:27">
      <c r="A102" t="s">
        <v>445</v>
      </c>
      <c r="B102" t="s">
        <v>445</v>
      </c>
      <c r="C102" t="s">
        <v>446</v>
      </c>
      <c r="D102" t="s">
        <v>440</v>
      </c>
      <c r="E102" t="s">
        <v>404</v>
      </c>
      <c r="F102" s="1">
        <v>52984</v>
      </c>
      <c r="G102" t="s">
        <v>441</v>
      </c>
      <c r="H102" t="s">
        <v>178</v>
      </c>
      <c r="I102">
        <v>0</v>
      </c>
      <c r="J102">
        <v>89.483999999999995</v>
      </c>
      <c r="L102">
        <v>0</v>
      </c>
      <c r="M102">
        <v>0</v>
      </c>
      <c r="N102" t="s">
        <v>442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157</v>
      </c>
      <c r="U102">
        <v>89.483999999999995</v>
      </c>
      <c r="V102">
        <v>0</v>
      </c>
      <c r="W102" t="s">
        <v>405</v>
      </c>
      <c r="X102" t="s">
        <v>159</v>
      </c>
      <c r="Y102">
        <v>0</v>
      </c>
      <c r="Z102">
        <v>0</v>
      </c>
    </row>
    <row r="103" spans="1:27">
      <c r="A103" t="s">
        <v>447</v>
      </c>
      <c r="B103" t="s">
        <v>447</v>
      </c>
      <c r="C103" t="s">
        <v>448</v>
      </c>
      <c r="D103" t="s">
        <v>440</v>
      </c>
      <c r="E103" t="s">
        <v>404</v>
      </c>
      <c r="F103" s="1">
        <v>55722</v>
      </c>
      <c r="G103" t="s">
        <v>441</v>
      </c>
      <c r="H103" t="s">
        <v>178</v>
      </c>
      <c r="I103" s="2">
        <v>320000</v>
      </c>
      <c r="J103">
        <v>93.692999999999998</v>
      </c>
      <c r="K103">
        <v>59</v>
      </c>
      <c r="L103" s="2">
        <v>2779</v>
      </c>
      <c r="M103">
        <v>38</v>
      </c>
      <c r="N103" t="s">
        <v>442</v>
      </c>
      <c r="O103">
        <v>446</v>
      </c>
      <c r="P103">
        <v>0</v>
      </c>
      <c r="Q103">
        <v>0</v>
      </c>
      <c r="R103">
        <v>0</v>
      </c>
      <c r="S103" s="2">
        <v>343556</v>
      </c>
      <c r="T103" t="s">
        <v>157</v>
      </c>
      <c r="U103">
        <v>92.935000000000002</v>
      </c>
      <c r="V103" s="2">
        <v>320000</v>
      </c>
      <c r="W103" t="s">
        <v>405</v>
      </c>
      <c r="X103" t="s">
        <v>159</v>
      </c>
      <c r="Y103" s="2">
        <v>347202</v>
      </c>
      <c r="Z103" s="2">
        <v>347202</v>
      </c>
      <c r="AA103" t="b">
        <v>0</v>
      </c>
    </row>
    <row r="104" spans="1:27">
      <c r="A104" t="s">
        <v>449</v>
      </c>
      <c r="B104" t="s">
        <v>449</v>
      </c>
      <c r="C104" t="s">
        <v>450</v>
      </c>
      <c r="D104" t="s">
        <v>440</v>
      </c>
      <c r="E104" t="s">
        <v>404</v>
      </c>
      <c r="F104" s="1">
        <v>52207</v>
      </c>
      <c r="G104" t="s">
        <v>441</v>
      </c>
      <c r="H104" t="s">
        <v>178</v>
      </c>
      <c r="I104" s="2">
        <v>200000</v>
      </c>
      <c r="J104">
        <v>105.479</v>
      </c>
      <c r="K104">
        <v>48</v>
      </c>
      <c r="L104" s="2">
        <v>1737</v>
      </c>
      <c r="M104">
        <v>28</v>
      </c>
      <c r="N104" t="s">
        <v>442</v>
      </c>
      <c r="O104">
        <v>262</v>
      </c>
      <c r="P104">
        <v>0</v>
      </c>
      <c r="Q104">
        <v>0</v>
      </c>
      <c r="R104">
        <v>0</v>
      </c>
      <c r="S104" s="2">
        <v>241733</v>
      </c>
      <c r="T104" t="s">
        <v>157</v>
      </c>
      <c r="U104">
        <v>104.721</v>
      </c>
      <c r="V104" s="2">
        <v>200000</v>
      </c>
      <c r="W104" t="s">
        <v>405</v>
      </c>
      <c r="X104" t="s">
        <v>159</v>
      </c>
      <c r="Y104" s="2">
        <v>245590</v>
      </c>
      <c r="Z104" s="2">
        <v>245590</v>
      </c>
      <c r="AA104" t="b">
        <v>0</v>
      </c>
    </row>
    <row r="105" spans="1:27">
      <c r="A105" t="s">
        <v>451</v>
      </c>
      <c r="B105" t="s">
        <v>451</v>
      </c>
      <c r="C105" t="s">
        <v>452</v>
      </c>
      <c r="D105" t="s">
        <v>440</v>
      </c>
      <c r="E105" t="s">
        <v>404</v>
      </c>
      <c r="F105" s="1">
        <v>56955</v>
      </c>
      <c r="G105" t="s">
        <v>441</v>
      </c>
      <c r="H105" t="s">
        <v>178</v>
      </c>
      <c r="I105" s="2">
        <v>200000</v>
      </c>
      <c r="J105">
        <v>102.887</v>
      </c>
      <c r="K105">
        <v>58</v>
      </c>
      <c r="L105" s="2">
        <v>2051</v>
      </c>
      <c r="M105">
        <v>27</v>
      </c>
      <c r="N105" t="s">
        <v>442</v>
      </c>
      <c r="O105">
        <v>308</v>
      </c>
      <c r="P105">
        <v>0</v>
      </c>
      <c r="Q105">
        <v>0</v>
      </c>
      <c r="R105">
        <v>0</v>
      </c>
      <c r="S105" s="2">
        <v>235793</v>
      </c>
      <c r="T105" t="s">
        <v>157</v>
      </c>
      <c r="U105">
        <v>101.992</v>
      </c>
      <c r="V105" s="2">
        <v>200000</v>
      </c>
      <c r="W105" t="s">
        <v>405</v>
      </c>
      <c r="X105" t="s">
        <v>159</v>
      </c>
      <c r="Y105" s="2">
        <v>239436</v>
      </c>
      <c r="Z105" s="2">
        <v>239436</v>
      </c>
      <c r="AA105" t="b">
        <v>0</v>
      </c>
    </row>
    <row r="106" spans="1:27">
      <c r="A106" t="s">
        <v>453</v>
      </c>
      <c r="B106" t="s">
        <v>454</v>
      </c>
      <c r="C106" t="s">
        <v>454</v>
      </c>
      <c r="E106" t="s">
        <v>404</v>
      </c>
      <c r="G106" t="s">
        <v>317</v>
      </c>
      <c r="H106" t="s">
        <v>178</v>
      </c>
      <c r="I106">
        <v>-5</v>
      </c>
      <c r="J106">
        <v>101.51</v>
      </c>
      <c r="K106">
        <v>-93</v>
      </c>
      <c r="L106" s="2">
        <v>-4526</v>
      </c>
      <c r="M106">
        <v>0</v>
      </c>
      <c r="O106">
        <v>-474</v>
      </c>
      <c r="P106">
        <v>0</v>
      </c>
      <c r="Q106">
        <v>0</v>
      </c>
      <c r="R106">
        <v>0</v>
      </c>
      <c r="S106" s="2">
        <v>2991</v>
      </c>
      <c r="T106" t="s">
        <v>318</v>
      </c>
      <c r="U106">
        <v>100.72</v>
      </c>
      <c r="V106">
        <v>-5</v>
      </c>
      <c r="W106" t="s">
        <v>405</v>
      </c>
      <c r="X106" t="s">
        <v>159</v>
      </c>
      <c r="Y106">
        <v>0</v>
      </c>
      <c r="Z106">
        <v>0</v>
      </c>
      <c r="AA106" t="b">
        <v>1</v>
      </c>
    </row>
    <row r="107" spans="1:27">
      <c r="A107" t="s">
        <v>455</v>
      </c>
      <c r="B107" t="s">
        <v>455</v>
      </c>
      <c r="C107" t="s">
        <v>456</v>
      </c>
      <c r="D107" t="s">
        <v>457</v>
      </c>
      <c r="E107" t="s">
        <v>153</v>
      </c>
      <c r="F107" s="1">
        <v>46127</v>
      </c>
      <c r="G107" t="s">
        <v>154</v>
      </c>
      <c r="H107" t="s">
        <v>178</v>
      </c>
      <c r="I107" s="2">
        <v>200000</v>
      </c>
      <c r="J107">
        <v>26.507999999999999</v>
      </c>
      <c r="K107" s="2">
        <v>5869</v>
      </c>
      <c r="L107">
        <v>530</v>
      </c>
      <c r="M107">
        <v>9</v>
      </c>
      <c r="N107" t="s">
        <v>458</v>
      </c>
      <c r="O107">
        <v>9</v>
      </c>
      <c r="P107">
        <v>10</v>
      </c>
      <c r="Q107">
        <v>570</v>
      </c>
      <c r="R107">
        <v>1.52</v>
      </c>
      <c r="S107" s="2">
        <v>53016</v>
      </c>
      <c r="T107" t="s">
        <v>157</v>
      </c>
      <c r="U107">
        <v>26.242999999999999</v>
      </c>
      <c r="V107" s="2">
        <v>200000</v>
      </c>
      <c r="W107" t="s">
        <v>459</v>
      </c>
      <c r="X107" t="s">
        <v>159</v>
      </c>
      <c r="Y107" s="2">
        <v>55696</v>
      </c>
      <c r="Z107" s="2">
        <v>55696</v>
      </c>
      <c r="AA107" t="b">
        <v>0</v>
      </c>
    </row>
    <row r="108" spans="1:27">
      <c r="A108" t="s">
        <v>460</v>
      </c>
      <c r="B108" t="s">
        <v>461</v>
      </c>
      <c r="C108" t="s">
        <v>462</v>
      </c>
      <c r="D108" t="s">
        <v>457</v>
      </c>
      <c r="E108" t="s">
        <v>153</v>
      </c>
      <c r="F108" s="1">
        <v>45558</v>
      </c>
      <c r="G108" t="s">
        <v>154</v>
      </c>
      <c r="H108" t="s">
        <v>164</v>
      </c>
      <c r="I108" s="2">
        <v>-200000</v>
      </c>
      <c r="J108">
        <v>43.13</v>
      </c>
      <c r="K108" s="2">
        <v>8854</v>
      </c>
      <c r="L108" s="2">
        <v>1508</v>
      </c>
      <c r="M108">
        <v>-18</v>
      </c>
      <c r="N108" t="s">
        <v>458</v>
      </c>
      <c r="O108">
        <v>-6</v>
      </c>
      <c r="P108">
        <v>-6</v>
      </c>
      <c r="Q108">
        <v>-570</v>
      </c>
      <c r="R108">
        <v>-1.52</v>
      </c>
      <c r="S108" s="2">
        <v>-86260</v>
      </c>
      <c r="T108" t="s">
        <v>157</v>
      </c>
      <c r="U108">
        <v>43.884</v>
      </c>
      <c r="V108" s="2">
        <v>-200000</v>
      </c>
      <c r="W108" t="s">
        <v>459</v>
      </c>
      <c r="X108" t="s">
        <v>159</v>
      </c>
      <c r="Y108" s="2">
        <v>-88849</v>
      </c>
      <c r="Z108" s="2">
        <v>88849</v>
      </c>
      <c r="AA108" t="b">
        <v>0</v>
      </c>
    </row>
    <row r="109" spans="1:27">
      <c r="A109" t="s">
        <v>463</v>
      </c>
      <c r="B109" t="s">
        <v>464</v>
      </c>
      <c r="C109" t="s">
        <v>465</v>
      </c>
      <c r="D109" t="s">
        <v>457</v>
      </c>
      <c r="E109" t="s">
        <v>404</v>
      </c>
      <c r="F109" s="1">
        <v>45468</v>
      </c>
      <c r="G109" t="s">
        <v>154</v>
      </c>
      <c r="H109" t="s">
        <v>164</v>
      </c>
      <c r="I109" s="2">
        <v>-250000</v>
      </c>
      <c r="J109">
        <v>34.494</v>
      </c>
      <c r="K109" s="2">
        <v>16677</v>
      </c>
      <c r="L109">
        <v>183</v>
      </c>
      <c r="M109">
        <v>-37</v>
      </c>
      <c r="N109" t="s">
        <v>458</v>
      </c>
      <c r="O109">
        <v>-4</v>
      </c>
      <c r="P109">
        <v>-4</v>
      </c>
      <c r="Q109">
        <v>-728</v>
      </c>
      <c r="R109">
        <v>-1.94</v>
      </c>
      <c r="S109" s="2">
        <v>-98815</v>
      </c>
      <c r="T109" t="s">
        <v>157</v>
      </c>
      <c r="U109">
        <v>34.558</v>
      </c>
      <c r="V109" s="2">
        <v>-250000</v>
      </c>
      <c r="W109" t="s">
        <v>459</v>
      </c>
      <c r="X109" t="s">
        <v>159</v>
      </c>
      <c r="Y109" s="2">
        <v>-109259</v>
      </c>
      <c r="Z109" s="2">
        <v>109259</v>
      </c>
      <c r="AA109" t="b">
        <v>0</v>
      </c>
    </row>
    <row r="110" spans="1:27">
      <c r="A110" t="s">
        <v>466</v>
      </c>
      <c r="B110" t="s">
        <v>466</v>
      </c>
      <c r="C110" t="s">
        <v>467</v>
      </c>
      <c r="D110" t="s">
        <v>468</v>
      </c>
      <c r="E110" t="s">
        <v>153</v>
      </c>
      <c r="F110" s="1">
        <v>46175</v>
      </c>
      <c r="G110" t="s">
        <v>154</v>
      </c>
      <c r="H110" t="s">
        <v>178</v>
      </c>
      <c r="I110" s="2">
        <v>75000</v>
      </c>
      <c r="J110">
        <v>67.153000000000006</v>
      </c>
      <c r="K110" s="2">
        <v>1598</v>
      </c>
      <c r="L110">
        <v>-128</v>
      </c>
      <c r="M110">
        <v>6</v>
      </c>
      <c r="N110" t="s">
        <v>458</v>
      </c>
      <c r="O110">
        <v>11</v>
      </c>
      <c r="P110">
        <v>12</v>
      </c>
      <c r="Q110">
        <v>192</v>
      </c>
      <c r="R110">
        <v>0.51</v>
      </c>
      <c r="S110" s="2">
        <v>50365</v>
      </c>
      <c r="T110" t="s">
        <v>157</v>
      </c>
      <c r="U110">
        <v>67.323999999999998</v>
      </c>
      <c r="V110" s="2">
        <v>75000</v>
      </c>
      <c r="W110" t="s">
        <v>459</v>
      </c>
      <c r="X110" t="s">
        <v>159</v>
      </c>
      <c r="Y110" s="2">
        <v>52396</v>
      </c>
      <c r="Z110" s="2">
        <v>52396</v>
      </c>
      <c r="AA110" t="b">
        <v>0</v>
      </c>
    </row>
    <row r="111" spans="1:27">
      <c r="A111" t="s">
        <v>469</v>
      </c>
      <c r="B111" t="s">
        <v>469</v>
      </c>
      <c r="C111" t="s">
        <v>470</v>
      </c>
      <c r="D111" t="s">
        <v>471</v>
      </c>
      <c r="E111" t="s">
        <v>153</v>
      </c>
      <c r="F111" s="1">
        <v>46871</v>
      </c>
      <c r="G111" t="s">
        <v>154</v>
      </c>
      <c r="H111" t="s">
        <v>178</v>
      </c>
      <c r="I111" s="2">
        <v>1042000</v>
      </c>
      <c r="J111">
        <v>31.989000000000001</v>
      </c>
      <c r="K111" s="2">
        <v>3091</v>
      </c>
      <c r="L111" s="2">
        <v>-1980</v>
      </c>
      <c r="M111">
        <v>107</v>
      </c>
      <c r="N111" t="s">
        <v>472</v>
      </c>
      <c r="O111">
        <v>107</v>
      </c>
      <c r="P111">
        <v>112</v>
      </c>
      <c r="Q111" s="2">
        <v>3467</v>
      </c>
      <c r="R111">
        <v>9.25</v>
      </c>
      <c r="S111" s="2">
        <v>333325</v>
      </c>
      <c r="T111" t="s">
        <v>157</v>
      </c>
      <c r="U111">
        <v>32.179000000000002</v>
      </c>
      <c r="V111" s="2">
        <v>1042000</v>
      </c>
      <c r="W111" t="s">
        <v>459</v>
      </c>
      <c r="X111" t="s">
        <v>159</v>
      </c>
      <c r="Y111" s="2">
        <v>364264</v>
      </c>
      <c r="Z111" s="2">
        <v>364264</v>
      </c>
      <c r="AA111" t="b">
        <v>0</v>
      </c>
    </row>
    <row r="112" spans="1:27">
      <c r="A112" t="s">
        <v>473</v>
      </c>
      <c r="B112" t="s">
        <v>474</v>
      </c>
      <c r="C112" t="s">
        <v>475</v>
      </c>
      <c r="D112" t="s">
        <v>471</v>
      </c>
      <c r="E112" t="s">
        <v>153</v>
      </c>
      <c r="F112" s="1">
        <v>45946</v>
      </c>
      <c r="G112" t="s">
        <v>154</v>
      </c>
      <c r="H112" t="s">
        <v>164</v>
      </c>
      <c r="I112" s="2">
        <v>-400000</v>
      </c>
      <c r="J112">
        <v>37.43</v>
      </c>
      <c r="K112" s="2">
        <v>6391</v>
      </c>
      <c r="L112" s="2">
        <v>1516</v>
      </c>
      <c r="M112">
        <v>-53</v>
      </c>
      <c r="N112" t="s">
        <v>472</v>
      </c>
      <c r="O112">
        <v>-19</v>
      </c>
      <c r="P112">
        <v>-20</v>
      </c>
      <c r="Q112" s="2">
        <v>-1262</v>
      </c>
      <c r="R112">
        <v>-3.37</v>
      </c>
      <c r="S112" s="2">
        <v>-149720</v>
      </c>
      <c r="T112" t="s">
        <v>157</v>
      </c>
      <c r="U112">
        <v>37.808999999999997</v>
      </c>
      <c r="V112" s="2">
        <v>-400000</v>
      </c>
      <c r="W112" t="s">
        <v>459</v>
      </c>
      <c r="X112" t="s">
        <v>159</v>
      </c>
      <c r="Y112" s="2">
        <v>-160832</v>
      </c>
      <c r="Z112" s="2">
        <v>160832</v>
      </c>
      <c r="AA112" t="b">
        <v>0</v>
      </c>
    </row>
    <row r="113" spans="1:27">
      <c r="A113" t="s">
        <v>476</v>
      </c>
      <c r="B113" t="s">
        <v>476</v>
      </c>
      <c r="C113" t="s">
        <v>477</v>
      </c>
      <c r="D113" t="s">
        <v>478</v>
      </c>
      <c r="E113" t="s">
        <v>153</v>
      </c>
      <c r="F113" s="1">
        <v>46092</v>
      </c>
      <c r="G113" t="s">
        <v>154</v>
      </c>
      <c r="H113" t="s">
        <v>178</v>
      </c>
      <c r="I113" s="2">
        <v>600000</v>
      </c>
      <c r="J113">
        <v>35.906999999999996</v>
      </c>
      <c r="K113" s="2">
        <v>4377</v>
      </c>
      <c r="L113">
        <v>-600</v>
      </c>
      <c r="M113">
        <v>25</v>
      </c>
      <c r="N113" t="s">
        <v>472</v>
      </c>
      <c r="O113">
        <v>40</v>
      </c>
      <c r="P113">
        <v>42</v>
      </c>
      <c r="Q113" s="2">
        <v>1853</v>
      </c>
      <c r="R113">
        <v>4.9400000000000004</v>
      </c>
      <c r="S113" s="2">
        <v>215442</v>
      </c>
      <c r="T113" t="s">
        <v>157</v>
      </c>
      <c r="U113">
        <v>36.006999999999998</v>
      </c>
      <c r="V113" s="2">
        <v>600000</v>
      </c>
      <c r="W113" t="s">
        <v>459</v>
      </c>
      <c r="X113" t="s">
        <v>159</v>
      </c>
      <c r="Y113" s="2">
        <v>223752</v>
      </c>
      <c r="Z113" s="2">
        <v>223752</v>
      </c>
      <c r="AA113" t="b">
        <v>0</v>
      </c>
    </row>
    <row r="114" spans="1:27">
      <c r="A114" t="s">
        <v>479</v>
      </c>
      <c r="B114" t="s">
        <v>480</v>
      </c>
      <c r="C114" t="s">
        <v>481</v>
      </c>
      <c r="D114" t="s">
        <v>478</v>
      </c>
      <c r="E114" t="s">
        <v>153</v>
      </c>
      <c r="F114" s="1">
        <v>45313</v>
      </c>
      <c r="G114" t="s">
        <v>154</v>
      </c>
      <c r="H114" t="s">
        <v>169</v>
      </c>
      <c r="I114" s="2">
        <v>-400000</v>
      </c>
      <c r="J114">
        <v>59.292000000000002</v>
      </c>
      <c r="K114" s="2">
        <v>11852</v>
      </c>
      <c r="L114">
        <v>808</v>
      </c>
      <c r="M114">
        <v>-69</v>
      </c>
      <c r="N114" t="s">
        <v>458</v>
      </c>
      <c r="O114">
        <v>-10</v>
      </c>
      <c r="P114">
        <v>-8</v>
      </c>
      <c r="Q114">
        <v>-949</v>
      </c>
      <c r="R114">
        <v>-2.5299999999999998</v>
      </c>
      <c r="S114" s="2">
        <v>-237168</v>
      </c>
      <c r="T114" t="s">
        <v>416</v>
      </c>
      <c r="U114">
        <v>59.494</v>
      </c>
      <c r="V114" s="2">
        <v>-400000</v>
      </c>
      <c r="W114" t="s">
        <v>459</v>
      </c>
      <c r="X114" t="s">
        <v>159</v>
      </c>
      <c r="Y114" s="2">
        <v>-244801</v>
      </c>
      <c r="Z114" s="2">
        <v>244801</v>
      </c>
      <c r="AA114" t="b">
        <v>0</v>
      </c>
    </row>
    <row r="115" spans="1:27">
      <c r="A115" t="s">
        <v>482</v>
      </c>
      <c r="B115" t="s">
        <v>483</v>
      </c>
      <c r="C115" t="s">
        <v>484</v>
      </c>
      <c r="D115" t="s">
        <v>485</v>
      </c>
      <c r="E115" t="s">
        <v>153</v>
      </c>
      <c r="F115" s="1">
        <v>45985</v>
      </c>
      <c r="G115" t="s">
        <v>154</v>
      </c>
      <c r="H115" t="s">
        <v>155</v>
      </c>
      <c r="I115" s="2">
        <v>-100000</v>
      </c>
      <c r="J115">
        <v>88.748000000000005</v>
      </c>
      <c r="K115">
        <v>519</v>
      </c>
      <c r="L115">
        <v>-111</v>
      </c>
      <c r="M115">
        <v>-9</v>
      </c>
      <c r="N115" t="s">
        <v>458</v>
      </c>
      <c r="O115">
        <v>-20</v>
      </c>
      <c r="P115">
        <v>-21</v>
      </c>
      <c r="Q115">
        <v>-110</v>
      </c>
      <c r="R115">
        <v>-0.28999999999999998</v>
      </c>
      <c r="S115" s="2">
        <v>-88748</v>
      </c>
      <c r="T115" t="s">
        <v>157</v>
      </c>
      <c r="U115">
        <v>88.637</v>
      </c>
      <c r="V115" s="2">
        <v>-100000</v>
      </c>
      <c r="W115" t="s">
        <v>486</v>
      </c>
      <c r="X115" t="s">
        <v>159</v>
      </c>
      <c r="Y115" s="2">
        <v>-89433</v>
      </c>
      <c r="Z115" s="2">
        <v>89433</v>
      </c>
      <c r="AA115" t="b">
        <v>0</v>
      </c>
    </row>
    <row r="116" spans="1:27">
      <c r="A116" t="s">
        <v>487</v>
      </c>
      <c r="B116" t="s">
        <v>488</v>
      </c>
      <c r="C116" t="s">
        <v>489</v>
      </c>
      <c r="D116" t="s">
        <v>490</v>
      </c>
      <c r="E116" t="s">
        <v>153</v>
      </c>
      <c r="F116" s="1">
        <v>46377</v>
      </c>
      <c r="G116" t="s">
        <v>154</v>
      </c>
      <c r="H116" t="s">
        <v>155</v>
      </c>
      <c r="I116" s="2">
        <v>-2000000</v>
      </c>
      <c r="J116">
        <v>78.194999999999993</v>
      </c>
      <c r="K116">
        <v>524</v>
      </c>
      <c r="L116">
        <v>500</v>
      </c>
      <c r="M116">
        <v>0</v>
      </c>
      <c r="N116" t="s">
        <v>472</v>
      </c>
      <c r="O116">
        <v>-513</v>
      </c>
      <c r="P116">
        <v>-536</v>
      </c>
      <c r="Q116" s="2">
        <v>-2811</v>
      </c>
      <c r="R116">
        <v>-7.5</v>
      </c>
      <c r="S116" s="2">
        <v>-1563900</v>
      </c>
      <c r="T116" t="s">
        <v>157</v>
      </c>
      <c r="U116">
        <v>78.22</v>
      </c>
      <c r="V116" s="2">
        <v>-2000000</v>
      </c>
      <c r="W116" t="s">
        <v>486</v>
      </c>
      <c r="X116" t="s">
        <v>159</v>
      </c>
      <c r="Y116" s="2">
        <v>-1566742</v>
      </c>
      <c r="Z116" s="2">
        <v>1566742</v>
      </c>
      <c r="AA116" t="b">
        <v>0</v>
      </c>
    </row>
    <row r="117" spans="1:27">
      <c r="A117" t="s">
        <v>491</v>
      </c>
      <c r="B117" t="s">
        <v>492</v>
      </c>
      <c r="C117" t="s">
        <v>493</v>
      </c>
      <c r="D117" t="s">
        <v>494</v>
      </c>
      <c r="E117" t="s">
        <v>153</v>
      </c>
      <c r="F117" s="1">
        <v>46276</v>
      </c>
      <c r="G117" t="s">
        <v>154</v>
      </c>
      <c r="H117" t="s">
        <v>155</v>
      </c>
      <c r="I117" s="2">
        <v>-1200000</v>
      </c>
      <c r="J117">
        <v>83.757000000000005</v>
      </c>
      <c r="K117">
        <v>426</v>
      </c>
      <c r="L117">
        <v>-924</v>
      </c>
      <c r="M117">
        <v>-53</v>
      </c>
      <c r="N117" t="s">
        <v>472</v>
      </c>
      <c r="O117">
        <v>-305</v>
      </c>
      <c r="P117">
        <v>-319</v>
      </c>
      <c r="Q117" s="2">
        <v>-1362</v>
      </c>
      <c r="R117">
        <v>-3.63</v>
      </c>
      <c r="S117" s="2">
        <v>-1005084</v>
      </c>
      <c r="T117" t="s">
        <v>260</v>
      </c>
      <c r="U117">
        <v>83.68</v>
      </c>
      <c r="V117" s="2">
        <v>-1200000</v>
      </c>
      <c r="W117" t="s">
        <v>486</v>
      </c>
      <c r="X117" t="s">
        <v>159</v>
      </c>
      <c r="Y117" s="2">
        <v>-1018066</v>
      </c>
      <c r="Z117" s="2">
        <v>1018066</v>
      </c>
      <c r="AA117" t="b">
        <v>0</v>
      </c>
    </row>
    <row r="118" spans="1:27">
      <c r="A118" t="s">
        <v>495</v>
      </c>
      <c r="B118" t="s">
        <v>495</v>
      </c>
      <c r="C118" t="s">
        <v>496</v>
      </c>
      <c r="D118" t="s">
        <v>497</v>
      </c>
      <c r="E118" t="s">
        <v>153</v>
      </c>
      <c r="F118" s="1">
        <v>45789</v>
      </c>
      <c r="G118" t="s">
        <v>154</v>
      </c>
      <c r="H118" t="s">
        <v>178</v>
      </c>
      <c r="I118" s="2">
        <v>2600000</v>
      </c>
      <c r="J118">
        <v>93.003</v>
      </c>
      <c r="K118">
        <v>334</v>
      </c>
      <c r="L118">
        <v>-598</v>
      </c>
      <c r="M118">
        <v>169</v>
      </c>
      <c r="N118" t="s">
        <v>458</v>
      </c>
      <c r="O118">
        <v>392</v>
      </c>
      <c r="P118">
        <v>412</v>
      </c>
      <c r="Q118" s="2">
        <v>1373</v>
      </c>
      <c r="R118">
        <v>3.66</v>
      </c>
      <c r="S118" s="2">
        <v>2418078</v>
      </c>
      <c r="T118" t="s">
        <v>157</v>
      </c>
      <c r="U118">
        <v>93.025999999999996</v>
      </c>
      <c r="V118" s="2">
        <v>2600000</v>
      </c>
      <c r="W118" t="s">
        <v>486</v>
      </c>
      <c r="X118" t="s">
        <v>159</v>
      </c>
      <c r="Y118" s="2">
        <v>2479828</v>
      </c>
      <c r="Z118" s="2">
        <v>2479828</v>
      </c>
      <c r="AA118" t="b">
        <v>0</v>
      </c>
    </row>
    <row r="119" spans="1:27">
      <c r="A119" t="s">
        <v>498</v>
      </c>
      <c r="B119" t="s">
        <v>498</v>
      </c>
      <c r="C119" t="s">
        <v>499</v>
      </c>
      <c r="D119" t="s">
        <v>500</v>
      </c>
      <c r="E119" t="s">
        <v>153</v>
      </c>
      <c r="F119" s="1">
        <v>45587</v>
      </c>
      <c r="G119" t="s">
        <v>154</v>
      </c>
      <c r="H119" t="s">
        <v>178</v>
      </c>
      <c r="I119" s="2">
        <v>1500000</v>
      </c>
      <c r="J119">
        <v>100.301</v>
      </c>
      <c r="K119">
        <v>180</v>
      </c>
      <c r="L119" s="2">
        <v>1110</v>
      </c>
      <c r="M119">
        <v>231</v>
      </c>
      <c r="N119" t="s">
        <v>458</v>
      </c>
      <c r="O119">
        <v>204</v>
      </c>
      <c r="P119">
        <v>215</v>
      </c>
      <c r="Q119">
        <v>387</v>
      </c>
      <c r="R119">
        <v>1.03</v>
      </c>
      <c r="S119" s="2">
        <v>1504515</v>
      </c>
      <c r="T119" t="s">
        <v>157</v>
      </c>
      <c r="U119">
        <v>100.227</v>
      </c>
      <c r="V119" s="2">
        <v>1500000</v>
      </c>
      <c r="W119" t="s">
        <v>486</v>
      </c>
      <c r="X119" t="s">
        <v>159</v>
      </c>
      <c r="Y119" s="2">
        <v>1551210</v>
      </c>
      <c r="Z119" s="2">
        <v>1551210</v>
      </c>
      <c r="AA119" t="b">
        <v>0</v>
      </c>
    </row>
    <row r="120" spans="1:27">
      <c r="A120" t="s">
        <v>501</v>
      </c>
      <c r="B120" t="s">
        <v>502</v>
      </c>
      <c r="C120" t="s">
        <v>503</v>
      </c>
      <c r="D120" t="s">
        <v>504</v>
      </c>
      <c r="E120" t="s">
        <v>153</v>
      </c>
      <c r="F120" s="1">
        <v>46103</v>
      </c>
      <c r="G120" t="s">
        <v>154</v>
      </c>
      <c r="H120" t="s">
        <v>155</v>
      </c>
      <c r="I120" s="2">
        <v>-2700000</v>
      </c>
      <c r="J120">
        <v>92.85</v>
      </c>
      <c r="K120">
        <v>293</v>
      </c>
      <c r="L120" s="2">
        <v>-3753</v>
      </c>
      <c r="M120">
        <v>-240</v>
      </c>
      <c r="N120" t="s">
        <v>458</v>
      </c>
      <c r="O120">
        <v>-655</v>
      </c>
      <c r="P120">
        <v>-686</v>
      </c>
      <c r="Q120" s="2">
        <v>-2013</v>
      </c>
      <c r="R120">
        <v>-5.37</v>
      </c>
      <c r="S120" s="2">
        <v>-2506950</v>
      </c>
      <c r="T120" t="s">
        <v>157</v>
      </c>
      <c r="U120">
        <v>92.710999999999999</v>
      </c>
      <c r="V120" s="2">
        <v>-2700000</v>
      </c>
      <c r="W120" t="s">
        <v>486</v>
      </c>
      <c r="X120" t="s">
        <v>159</v>
      </c>
      <c r="Y120" s="2">
        <v>-2584843</v>
      </c>
      <c r="Z120" s="2">
        <v>2584843</v>
      </c>
      <c r="AA120" t="b">
        <v>0</v>
      </c>
    </row>
    <row r="121" spans="1:27">
      <c r="A121" t="s">
        <v>505</v>
      </c>
      <c r="B121" t="s">
        <v>502</v>
      </c>
      <c r="C121" t="s">
        <v>503</v>
      </c>
      <c r="D121" t="s">
        <v>504</v>
      </c>
      <c r="E121" t="s">
        <v>153</v>
      </c>
      <c r="F121" s="1">
        <v>46103</v>
      </c>
      <c r="G121" t="s">
        <v>154</v>
      </c>
      <c r="H121" t="s">
        <v>164</v>
      </c>
      <c r="I121" s="2">
        <v>-500000</v>
      </c>
      <c r="J121">
        <v>92.85</v>
      </c>
      <c r="K121">
        <v>293</v>
      </c>
      <c r="L121">
        <v>-695</v>
      </c>
      <c r="M121">
        <v>-45</v>
      </c>
      <c r="N121" t="s">
        <v>458</v>
      </c>
      <c r="O121">
        <v>-121</v>
      </c>
      <c r="P121">
        <v>-127</v>
      </c>
      <c r="Q121">
        <v>-373</v>
      </c>
      <c r="R121">
        <v>-0.99</v>
      </c>
      <c r="S121" s="2">
        <v>-464250</v>
      </c>
      <c r="T121" t="s">
        <v>157</v>
      </c>
      <c r="U121">
        <v>92.710999999999999</v>
      </c>
      <c r="V121" s="2">
        <v>-500000</v>
      </c>
      <c r="W121" t="s">
        <v>486</v>
      </c>
      <c r="X121" t="s">
        <v>159</v>
      </c>
      <c r="Y121" s="2">
        <v>-478675</v>
      </c>
      <c r="Z121" s="2">
        <v>478675</v>
      </c>
      <c r="AA121" t="b">
        <v>0</v>
      </c>
    </row>
    <row r="122" spans="1:27">
      <c r="A122" t="s">
        <v>506</v>
      </c>
      <c r="B122" t="s">
        <v>502</v>
      </c>
      <c r="C122" t="s">
        <v>503</v>
      </c>
      <c r="D122" t="s">
        <v>504</v>
      </c>
      <c r="E122" t="s">
        <v>153</v>
      </c>
      <c r="F122" s="1">
        <v>46103</v>
      </c>
      <c r="G122" t="s">
        <v>154</v>
      </c>
      <c r="H122" t="s">
        <v>169</v>
      </c>
      <c r="I122" s="2">
        <v>-700000</v>
      </c>
      <c r="J122">
        <v>92.85</v>
      </c>
      <c r="K122">
        <v>293</v>
      </c>
      <c r="L122">
        <v>-973</v>
      </c>
      <c r="M122">
        <v>-62</v>
      </c>
      <c r="N122" t="s">
        <v>458</v>
      </c>
      <c r="O122">
        <v>-170</v>
      </c>
      <c r="P122">
        <v>-178</v>
      </c>
      <c r="Q122">
        <v>-522</v>
      </c>
      <c r="R122">
        <v>-1.39</v>
      </c>
      <c r="S122" s="2">
        <v>-649950</v>
      </c>
      <c r="T122" t="s">
        <v>157</v>
      </c>
      <c r="U122">
        <v>92.710999999999999</v>
      </c>
      <c r="V122" s="2">
        <v>-700000</v>
      </c>
      <c r="W122" t="s">
        <v>486</v>
      </c>
      <c r="X122" t="s">
        <v>159</v>
      </c>
      <c r="Y122" s="2">
        <v>-670145</v>
      </c>
      <c r="Z122" s="2">
        <v>670145</v>
      </c>
      <c r="AA122" t="b">
        <v>0</v>
      </c>
    </row>
    <row r="123" spans="1:27">
      <c r="A123" t="s">
        <v>507</v>
      </c>
      <c r="B123" t="s">
        <v>508</v>
      </c>
      <c r="C123" t="s">
        <v>509</v>
      </c>
      <c r="D123" t="s">
        <v>504</v>
      </c>
      <c r="E123" t="s">
        <v>153</v>
      </c>
      <c r="F123" s="1">
        <v>47199</v>
      </c>
      <c r="G123" t="s">
        <v>154</v>
      </c>
      <c r="H123" t="s">
        <v>155</v>
      </c>
      <c r="I123" s="2">
        <v>-2000000</v>
      </c>
      <c r="J123">
        <v>86.905000000000001</v>
      </c>
      <c r="K123">
        <v>346</v>
      </c>
      <c r="L123" s="2">
        <v>-1600</v>
      </c>
      <c r="M123">
        <v>-199</v>
      </c>
      <c r="N123" t="s">
        <v>458</v>
      </c>
      <c r="O123">
        <v>-873</v>
      </c>
      <c r="P123">
        <v>-912</v>
      </c>
      <c r="Q123" s="2">
        <v>-3158</v>
      </c>
      <c r="R123">
        <v>-8.42</v>
      </c>
      <c r="S123" s="2">
        <v>-1738100</v>
      </c>
      <c r="T123" t="s">
        <v>157</v>
      </c>
      <c r="U123">
        <v>86.825000000000003</v>
      </c>
      <c r="V123" s="2">
        <v>-2000000</v>
      </c>
      <c r="W123" t="s">
        <v>486</v>
      </c>
      <c r="X123" t="s">
        <v>159</v>
      </c>
      <c r="Y123" s="2">
        <v>-1802456</v>
      </c>
      <c r="Z123" s="2">
        <v>1802456</v>
      </c>
      <c r="AA123" t="b">
        <v>0</v>
      </c>
    </row>
    <row r="124" spans="1:27">
      <c r="A124" t="s">
        <v>510</v>
      </c>
      <c r="B124" t="s">
        <v>511</v>
      </c>
      <c r="C124" t="s">
        <v>512</v>
      </c>
      <c r="D124" t="s">
        <v>513</v>
      </c>
      <c r="E124" t="s">
        <v>153</v>
      </c>
      <c r="F124" s="1">
        <v>45795</v>
      </c>
      <c r="G124" t="s">
        <v>154</v>
      </c>
      <c r="H124" t="s">
        <v>155</v>
      </c>
      <c r="I124" s="2">
        <v>-2040000</v>
      </c>
      <c r="J124">
        <v>90.265000000000001</v>
      </c>
      <c r="K124">
        <v>392</v>
      </c>
      <c r="L124" s="2">
        <v>-1877</v>
      </c>
      <c r="M124">
        <v>-105</v>
      </c>
      <c r="N124" t="s">
        <v>458</v>
      </c>
      <c r="O124">
        <v>-342</v>
      </c>
      <c r="P124">
        <v>-359</v>
      </c>
      <c r="Q124" s="2">
        <v>-1406</v>
      </c>
      <c r="R124">
        <v>-3.75</v>
      </c>
      <c r="S124" s="2">
        <v>-1841406</v>
      </c>
      <c r="T124" t="s">
        <v>157</v>
      </c>
      <c r="U124">
        <v>90.173000000000002</v>
      </c>
      <c r="V124" s="2">
        <v>-2040000</v>
      </c>
      <c r="W124" t="s">
        <v>486</v>
      </c>
      <c r="X124" t="s">
        <v>159</v>
      </c>
      <c r="Y124" s="2">
        <v>-1869371</v>
      </c>
      <c r="Z124" s="2">
        <v>1869371</v>
      </c>
      <c r="AA124" t="b">
        <v>0</v>
      </c>
    </row>
    <row r="125" spans="1:27">
      <c r="A125" t="s">
        <v>514</v>
      </c>
      <c r="B125" t="s">
        <v>515</v>
      </c>
      <c r="C125" t="s">
        <v>516</v>
      </c>
      <c r="D125" t="s">
        <v>517</v>
      </c>
      <c r="E125" t="s">
        <v>404</v>
      </c>
      <c r="F125" s="1">
        <v>45757</v>
      </c>
      <c r="G125" t="s">
        <v>154</v>
      </c>
      <c r="H125" t="s">
        <v>155</v>
      </c>
      <c r="I125" s="2">
        <v>-5100000</v>
      </c>
      <c r="J125">
        <v>94.965000000000003</v>
      </c>
      <c r="K125">
        <v>340</v>
      </c>
      <c r="L125" s="2">
        <v>-8474</v>
      </c>
      <c r="M125">
        <v>-838</v>
      </c>
      <c r="N125" t="s">
        <v>458</v>
      </c>
      <c r="O125">
        <v>-979</v>
      </c>
      <c r="P125" s="2">
        <v>-1018</v>
      </c>
      <c r="Q125" s="2">
        <v>-3463</v>
      </c>
      <c r="R125">
        <v>-9.24</v>
      </c>
      <c r="S125" s="2">
        <v>-5549754</v>
      </c>
      <c r="T125" t="s">
        <v>157</v>
      </c>
      <c r="U125">
        <v>94.82</v>
      </c>
      <c r="V125" s="2">
        <v>-5100000</v>
      </c>
      <c r="W125" t="s">
        <v>486</v>
      </c>
      <c r="X125" t="s">
        <v>159</v>
      </c>
      <c r="Y125" s="2">
        <v>-5573164</v>
      </c>
      <c r="Z125" s="2">
        <v>5573164</v>
      </c>
      <c r="AA125" t="b">
        <v>0</v>
      </c>
    </row>
    <row r="126" spans="1:27">
      <c r="A126" t="s">
        <v>518</v>
      </c>
      <c r="B126" t="s">
        <v>518</v>
      </c>
      <c r="C126" t="s">
        <v>519</v>
      </c>
      <c r="D126" t="s">
        <v>188</v>
      </c>
      <c r="E126" t="s">
        <v>153</v>
      </c>
      <c r="F126" s="1">
        <v>45769</v>
      </c>
      <c r="G126" t="s">
        <v>154</v>
      </c>
      <c r="H126" t="s">
        <v>178</v>
      </c>
      <c r="I126" s="2">
        <v>500000</v>
      </c>
      <c r="J126">
        <v>92.525000000000006</v>
      </c>
      <c r="K126">
        <v>227</v>
      </c>
      <c r="L126">
        <v>400</v>
      </c>
      <c r="M126">
        <v>13</v>
      </c>
      <c r="N126" t="s">
        <v>458</v>
      </c>
      <c r="O126">
        <v>74</v>
      </c>
      <c r="P126">
        <v>77</v>
      </c>
      <c r="Q126">
        <v>176</v>
      </c>
      <c r="R126">
        <v>0.47</v>
      </c>
      <c r="S126" s="2">
        <v>462625</v>
      </c>
      <c r="T126" t="s">
        <v>157</v>
      </c>
      <c r="U126">
        <v>92.444999999999993</v>
      </c>
      <c r="V126" s="2">
        <v>500000</v>
      </c>
      <c r="W126" t="s">
        <v>486</v>
      </c>
      <c r="X126" t="s">
        <v>159</v>
      </c>
      <c r="Y126" s="2">
        <v>462885</v>
      </c>
      <c r="Z126" s="2">
        <v>462885</v>
      </c>
      <c r="AA126" t="b">
        <v>0</v>
      </c>
    </row>
    <row r="127" spans="1:27">
      <c r="A127" t="s">
        <v>520</v>
      </c>
      <c r="B127" t="s">
        <v>520</v>
      </c>
      <c r="C127" t="s">
        <v>521</v>
      </c>
      <c r="D127" t="s">
        <v>522</v>
      </c>
      <c r="E127" t="s">
        <v>153</v>
      </c>
      <c r="F127" s="1">
        <v>46371</v>
      </c>
      <c r="G127" t="s">
        <v>154</v>
      </c>
      <c r="H127" t="s">
        <v>178</v>
      </c>
      <c r="I127" s="2">
        <v>1600000</v>
      </c>
      <c r="J127">
        <v>83.004000000000005</v>
      </c>
      <c r="K127">
        <v>557</v>
      </c>
      <c r="L127">
        <v>-112</v>
      </c>
      <c r="M127">
        <v>126</v>
      </c>
      <c r="N127" t="s">
        <v>458</v>
      </c>
      <c r="O127">
        <v>421</v>
      </c>
      <c r="P127">
        <v>441</v>
      </c>
      <c r="Q127" s="2">
        <v>2455</v>
      </c>
      <c r="R127">
        <v>6.55</v>
      </c>
      <c r="S127" s="2">
        <v>1328064</v>
      </c>
      <c r="T127" t="s">
        <v>157</v>
      </c>
      <c r="U127">
        <v>83.010999999999996</v>
      </c>
      <c r="V127" s="2">
        <v>1600000</v>
      </c>
      <c r="W127" t="s">
        <v>486</v>
      </c>
      <c r="X127" t="s">
        <v>159</v>
      </c>
      <c r="Y127" s="2">
        <v>1335354</v>
      </c>
      <c r="Z127" s="2">
        <v>1335354</v>
      </c>
      <c r="AA127" t="b">
        <v>0</v>
      </c>
    </row>
    <row r="128" spans="1:27">
      <c r="A128" t="s">
        <v>523</v>
      </c>
      <c r="B128" t="s">
        <v>523</v>
      </c>
      <c r="C128" t="s">
        <v>524</v>
      </c>
      <c r="D128" t="s">
        <v>522</v>
      </c>
      <c r="E128" t="s">
        <v>153</v>
      </c>
      <c r="F128" s="1">
        <v>46633</v>
      </c>
      <c r="G128" t="s">
        <v>154</v>
      </c>
      <c r="H128" t="s">
        <v>178</v>
      </c>
      <c r="I128" s="2">
        <v>600000</v>
      </c>
      <c r="J128">
        <v>82.227000000000004</v>
      </c>
      <c r="K128">
        <v>509</v>
      </c>
      <c r="L128">
        <v>-24</v>
      </c>
      <c r="M128">
        <v>49</v>
      </c>
      <c r="N128" t="s">
        <v>458</v>
      </c>
      <c r="O128">
        <v>186</v>
      </c>
      <c r="P128">
        <v>195</v>
      </c>
      <c r="Q128">
        <v>992</v>
      </c>
      <c r="R128">
        <v>2.65</v>
      </c>
      <c r="S128" s="2">
        <v>493362</v>
      </c>
      <c r="T128" t="s">
        <v>157</v>
      </c>
      <c r="U128">
        <v>82.230999999999995</v>
      </c>
      <c r="V128" s="2">
        <v>600000</v>
      </c>
      <c r="W128" t="s">
        <v>486</v>
      </c>
      <c r="X128" t="s">
        <v>159</v>
      </c>
      <c r="Y128" s="2">
        <v>501252</v>
      </c>
      <c r="Z128" s="2">
        <v>501252</v>
      </c>
      <c r="AA128" t="b">
        <v>0</v>
      </c>
    </row>
    <row r="129" spans="1:27">
      <c r="A129" t="s">
        <v>525</v>
      </c>
      <c r="B129" t="s">
        <v>525</v>
      </c>
      <c r="C129" t="s">
        <v>526</v>
      </c>
      <c r="D129" t="s">
        <v>522</v>
      </c>
      <c r="E129" t="s">
        <v>153</v>
      </c>
      <c r="F129" s="1">
        <v>45569</v>
      </c>
      <c r="G129" t="s">
        <v>154</v>
      </c>
      <c r="H129" t="s">
        <v>178</v>
      </c>
      <c r="I129" s="2">
        <v>5700000</v>
      </c>
      <c r="J129">
        <v>95.95</v>
      </c>
      <c r="K129">
        <v>414</v>
      </c>
      <c r="L129" s="2">
        <v>1881</v>
      </c>
      <c r="M129">
        <v>625</v>
      </c>
      <c r="N129" t="s">
        <v>458</v>
      </c>
      <c r="O129">
        <v>576</v>
      </c>
      <c r="P129">
        <v>608</v>
      </c>
      <c r="Q129" s="2">
        <v>2517</v>
      </c>
      <c r="R129">
        <v>6.71</v>
      </c>
      <c r="S129" s="2">
        <v>5469150</v>
      </c>
      <c r="T129" t="s">
        <v>157</v>
      </c>
      <c r="U129">
        <v>95.917000000000002</v>
      </c>
      <c r="V129" s="2">
        <v>5700000</v>
      </c>
      <c r="W129" t="s">
        <v>486</v>
      </c>
      <c r="X129" t="s">
        <v>159</v>
      </c>
      <c r="Y129" s="2">
        <v>5606575</v>
      </c>
      <c r="Z129" s="2">
        <v>5606575</v>
      </c>
      <c r="AA129" t="b">
        <v>0</v>
      </c>
    </row>
    <row r="130" spans="1:27">
      <c r="A130" t="s">
        <v>527</v>
      </c>
      <c r="B130" t="s">
        <v>528</v>
      </c>
      <c r="C130" t="s">
        <v>529</v>
      </c>
      <c r="D130" t="s">
        <v>522</v>
      </c>
      <c r="E130" t="s">
        <v>153</v>
      </c>
      <c r="F130" s="1">
        <v>45686</v>
      </c>
      <c r="G130" t="s">
        <v>154</v>
      </c>
      <c r="H130" t="s">
        <v>155</v>
      </c>
      <c r="I130" s="2">
        <v>-4300000</v>
      </c>
      <c r="J130">
        <v>96.194000000000003</v>
      </c>
      <c r="K130">
        <v>437</v>
      </c>
      <c r="L130" s="2">
        <v>-1849</v>
      </c>
      <c r="M130">
        <v>-633</v>
      </c>
      <c r="N130" t="s">
        <v>458</v>
      </c>
      <c r="O130">
        <v>-646</v>
      </c>
      <c r="P130">
        <v>-679</v>
      </c>
      <c r="Q130" s="2">
        <v>-2965</v>
      </c>
      <c r="R130">
        <v>-7.91</v>
      </c>
      <c r="S130" s="2">
        <v>-4136342</v>
      </c>
      <c r="T130" t="s">
        <v>157</v>
      </c>
      <c r="U130">
        <v>96.150999999999996</v>
      </c>
      <c r="V130" s="2">
        <v>-4300000</v>
      </c>
      <c r="W130" t="s">
        <v>486</v>
      </c>
      <c r="X130" t="s">
        <v>159</v>
      </c>
      <c r="Y130" s="2">
        <v>-4201564</v>
      </c>
      <c r="Z130" s="2">
        <v>4201564</v>
      </c>
      <c r="AA130" t="b">
        <v>0</v>
      </c>
    </row>
    <row r="131" spans="1:27">
      <c r="A131" t="s">
        <v>530</v>
      </c>
      <c r="B131" t="s">
        <v>530</v>
      </c>
      <c r="C131" t="s">
        <v>531</v>
      </c>
      <c r="D131" t="s">
        <v>522</v>
      </c>
      <c r="E131" t="s">
        <v>404</v>
      </c>
      <c r="F131" s="1">
        <v>46051</v>
      </c>
      <c r="G131" t="s">
        <v>154</v>
      </c>
      <c r="H131" t="s">
        <v>178</v>
      </c>
      <c r="I131" s="2">
        <v>100000</v>
      </c>
      <c r="J131">
        <v>89.421999999999997</v>
      </c>
      <c r="K131">
        <v>583</v>
      </c>
      <c r="L131">
        <v>85</v>
      </c>
      <c r="M131">
        <v>19</v>
      </c>
      <c r="N131" t="s">
        <v>458</v>
      </c>
      <c r="O131">
        <v>25</v>
      </c>
      <c r="P131">
        <v>26</v>
      </c>
      <c r="Q131">
        <v>149</v>
      </c>
      <c r="R131">
        <v>0.4</v>
      </c>
      <c r="S131" s="2">
        <v>102467</v>
      </c>
      <c r="T131" t="s">
        <v>157</v>
      </c>
      <c r="U131">
        <v>89.347999999999999</v>
      </c>
      <c r="V131" s="2">
        <v>100000</v>
      </c>
      <c r="W131" t="s">
        <v>486</v>
      </c>
      <c r="X131" t="s">
        <v>159</v>
      </c>
      <c r="Y131" s="2">
        <v>104174</v>
      </c>
      <c r="Z131" s="2">
        <v>104174</v>
      </c>
      <c r="AA131" t="b">
        <v>0</v>
      </c>
    </row>
    <row r="132" spans="1:27">
      <c r="A132" t="s">
        <v>532</v>
      </c>
      <c r="B132" t="s">
        <v>532</v>
      </c>
      <c r="C132" t="s">
        <v>533</v>
      </c>
      <c r="D132" t="s">
        <v>534</v>
      </c>
      <c r="E132" t="s">
        <v>153</v>
      </c>
      <c r="F132" s="1">
        <v>47375</v>
      </c>
      <c r="G132" t="s">
        <v>154</v>
      </c>
      <c r="H132" t="s">
        <v>178</v>
      </c>
      <c r="I132" s="2">
        <v>800000</v>
      </c>
      <c r="J132">
        <v>76.34</v>
      </c>
      <c r="K132">
        <v>384</v>
      </c>
      <c r="L132">
        <v>544</v>
      </c>
      <c r="M132">
        <v>41</v>
      </c>
      <c r="N132" t="s">
        <v>458</v>
      </c>
      <c r="O132">
        <v>329</v>
      </c>
      <c r="P132">
        <v>344</v>
      </c>
      <c r="Q132" s="2">
        <v>1322</v>
      </c>
      <c r="R132">
        <v>3.53</v>
      </c>
      <c r="S132" s="2">
        <v>610720</v>
      </c>
      <c r="T132" t="s">
        <v>157</v>
      </c>
      <c r="U132">
        <v>76.272000000000006</v>
      </c>
      <c r="V132" s="2">
        <v>800000</v>
      </c>
      <c r="W132" t="s">
        <v>486</v>
      </c>
      <c r="X132" t="s">
        <v>159</v>
      </c>
      <c r="Y132" s="2">
        <v>620583</v>
      </c>
      <c r="Z132" s="2">
        <v>620583</v>
      </c>
      <c r="AA132" t="b">
        <v>0</v>
      </c>
    </row>
    <row r="133" spans="1:27">
      <c r="A133" t="s">
        <v>535</v>
      </c>
      <c r="B133" t="s">
        <v>536</v>
      </c>
      <c r="C133" t="s">
        <v>537</v>
      </c>
      <c r="D133" t="s">
        <v>534</v>
      </c>
      <c r="E133" t="s">
        <v>153</v>
      </c>
      <c r="F133" s="1">
        <v>46236</v>
      </c>
      <c r="G133" t="s">
        <v>154</v>
      </c>
      <c r="H133" t="s">
        <v>155</v>
      </c>
      <c r="I133" s="2">
        <v>-800000</v>
      </c>
      <c r="J133">
        <v>87.742999999999995</v>
      </c>
      <c r="K133">
        <v>346</v>
      </c>
      <c r="L133">
        <v>-808</v>
      </c>
      <c r="M133">
        <v>-41</v>
      </c>
      <c r="N133" t="s">
        <v>458</v>
      </c>
      <c r="O133">
        <v>-192</v>
      </c>
      <c r="P133">
        <v>-201</v>
      </c>
      <c r="Q133">
        <v>-695</v>
      </c>
      <c r="R133">
        <v>-1.85</v>
      </c>
      <c r="S133" s="2">
        <v>-701944</v>
      </c>
      <c r="T133" t="s">
        <v>157</v>
      </c>
      <c r="U133">
        <v>87.641999999999996</v>
      </c>
      <c r="V133" s="2">
        <v>-800000</v>
      </c>
      <c r="W133" t="s">
        <v>486</v>
      </c>
      <c r="X133" t="s">
        <v>159</v>
      </c>
      <c r="Y133" s="2">
        <v>-713574</v>
      </c>
      <c r="Z133" s="2">
        <v>713574</v>
      </c>
      <c r="AA133" t="b">
        <v>0</v>
      </c>
    </row>
    <row r="134" spans="1:27">
      <c r="A134" t="s">
        <v>538</v>
      </c>
      <c r="B134" t="s">
        <v>536</v>
      </c>
      <c r="C134" t="s">
        <v>537</v>
      </c>
      <c r="D134" t="s">
        <v>534</v>
      </c>
      <c r="E134" t="s">
        <v>153</v>
      </c>
      <c r="F134" s="1">
        <v>46236</v>
      </c>
      <c r="G134" t="s">
        <v>154</v>
      </c>
      <c r="H134" t="s">
        <v>164</v>
      </c>
      <c r="I134" s="2">
        <v>-1800000</v>
      </c>
      <c r="J134">
        <v>87.742999999999995</v>
      </c>
      <c r="K134">
        <v>346</v>
      </c>
      <c r="L134" s="2">
        <v>-1818</v>
      </c>
      <c r="M134">
        <v>-92</v>
      </c>
      <c r="N134" t="s">
        <v>458</v>
      </c>
      <c r="O134">
        <v>-431</v>
      </c>
      <c r="P134">
        <v>-452</v>
      </c>
      <c r="Q134" s="2">
        <v>-1564</v>
      </c>
      <c r="R134">
        <v>-4.17</v>
      </c>
      <c r="S134" s="2">
        <v>-1579374</v>
      </c>
      <c r="T134" t="s">
        <v>157</v>
      </c>
      <c r="U134">
        <v>87.641999999999996</v>
      </c>
      <c r="V134" s="2">
        <v>-1800000</v>
      </c>
      <c r="W134" t="s">
        <v>486</v>
      </c>
      <c r="X134" t="s">
        <v>159</v>
      </c>
      <c r="Y134" s="2">
        <v>-1605542</v>
      </c>
      <c r="Z134" s="2">
        <v>1605542</v>
      </c>
      <c r="AA134" t="b">
        <v>0</v>
      </c>
    </row>
    <row r="135" spans="1:27">
      <c r="A135" t="s">
        <v>539</v>
      </c>
      <c r="B135" t="s">
        <v>540</v>
      </c>
      <c r="C135" t="s">
        <v>541</v>
      </c>
      <c r="D135" t="s">
        <v>534</v>
      </c>
      <c r="E135" t="s">
        <v>153</v>
      </c>
      <c r="F135" s="1">
        <v>45858</v>
      </c>
      <c r="G135" t="s">
        <v>154</v>
      </c>
      <c r="H135" t="s">
        <v>155</v>
      </c>
      <c r="I135" s="2">
        <v>-1700000</v>
      </c>
      <c r="J135">
        <v>91.375</v>
      </c>
      <c r="K135">
        <v>324</v>
      </c>
      <c r="L135" s="2">
        <v>-1428</v>
      </c>
      <c r="M135">
        <v>-79</v>
      </c>
      <c r="N135" t="s">
        <v>458</v>
      </c>
      <c r="O135">
        <v>-279</v>
      </c>
      <c r="P135">
        <v>-293</v>
      </c>
      <c r="Q135">
        <v>-951</v>
      </c>
      <c r="R135">
        <v>-2.54</v>
      </c>
      <c r="S135" s="2">
        <v>-1553375</v>
      </c>
      <c r="T135" t="s">
        <v>157</v>
      </c>
      <c r="U135">
        <v>91.290999999999997</v>
      </c>
      <c r="V135" s="2">
        <v>-1700000</v>
      </c>
      <c r="W135" t="s">
        <v>486</v>
      </c>
      <c r="X135" t="s">
        <v>159</v>
      </c>
      <c r="Y135" s="2">
        <v>-1576812</v>
      </c>
      <c r="Z135" s="2">
        <v>1576812</v>
      </c>
      <c r="AA135" t="b">
        <v>0</v>
      </c>
    </row>
    <row r="136" spans="1:27">
      <c r="A136" t="s">
        <v>542</v>
      </c>
      <c r="B136" t="s">
        <v>543</v>
      </c>
      <c r="C136" t="s">
        <v>544</v>
      </c>
      <c r="D136" t="s">
        <v>534</v>
      </c>
      <c r="E136" t="s">
        <v>153</v>
      </c>
      <c r="F136" s="1">
        <v>46866</v>
      </c>
      <c r="G136" t="s">
        <v>154</v>
      </c>
      <c r="H136" t="s">
        <v>164</v>
      </c>
      <c r="I136" s="2">
        <v>-1300000</v>
      </c>
      <c r="J136">
        <v>98.995000000000005</v>
      </c>
      <c r="K136">
        <v>326</v>
      </c>
      <c r="L136">
        <v>-936</v>
      </c>
      <c r="M136">
        <v>-211</v>
      </c>
      <c r="N136" t="s">
        <v>458</v>
      </c>
      <c r="O136">
        <v>-512</v>
      </c>
      <c r="P136">
        <v>-536</v>
      </c>
      <c r="Q136" s="2">
        <v>-1745</v>
      </c>
      <c r="R136">
        <v>-4.6500000000000004</v>
      </c>
      <c r="S136" s="2">
        <v>-1286935</v>
      </c>
      <c r="T136" t="s">
        <v>157</v>
      </c>
      <c r="U136">
        <v>98.923000000000002</v>
      </c>
      <c r="V136" s="2">
        <v>-1300000</v>
      </c>
      <c r="W136" t="s">
        <v>486</v>
      </c>
      <c r="X136" t="s">
        <v>159</v>
      </c>
      <c r="Y136" s="2">
        <v>-1290946</v>
      </c>
      <c r="Z136" s="2">
        <v>1290946</v>
      </c>
      <c r="AA136" t="b">
        <v>0</v>
      </c>
    </row>
    <row r="137" spans="1:27">
      <c r="A137" t="s">
        <v>545</v>
      </c>
      <c r="B137" t="s">
        <v>546</v>
      </c>
      <c r="C137" t="s">
        <v>547</v>
      </c>
      <c r="D137" t="s">
        <v>194</v>
      </c>
      <c r="E137" t="s">
        <v>153</v>
      </c>
      <c r="F137" s="1">
        <v>45601</v>
      </c>
      <c r="G137" t="s">
        <v>154</v>
      </c>
      <c r="H137" t="s">
        <v>155</v>
      </c>
      <c r="I137" s="2">
        <v>-1400000</v>
      </c>
      <c r="J137">
        <v>93.322000000000003</v>
      </c>
      <c r="K137">
        <v>332</v>
      </c>
      <c r="L137">
        <v>84</v>
      </c>
      <c r="M137">
        <v>-43</v>
      </c>
      <c r="N137" t="s">
        <v>458</v>
      </c>
      <c r="O137">
        <v>-149</v>
      </c>
      <c r="P137">
        <v>-157</v>
      </c>
      <c r="Q137">
        <v>-523</v>
      </c>
      <c r="R137">
        <v>-1.39</v>
      </c>
      <c r="S137" s="2">
        <v>-1306508</v>
      </c>
      <c r="T137" t="s">
        <v>157</v>
      </c>
      <c r="U137">
        <v>93.328000000000003</v>
      </c>
      <c r="V137" s="2">
        <v>-1400000</v>
      </c>
      <c r="W137" t="s">
        <v>486</v>
      </c>
      <c r="X137" t="s">
        <v>159</v>
      </c>
      <c r="Y137" s="2">
        <v>-1314620</v>
      </c>
      <c r="Z137" s="2">
        <v>1314620</v>
      </c>
      <c r="AA137" t="b">
        <v>0</v>
      </c>
    </row>
    <row r="138" spans="1:27">
      <c r="A138" t="s">
        <v>548</v>
      </c>
      <c r="B138" t="s">
        <v>549</v>
      </c>
      <c r="C138" t="s">
        <v>550</v>
      </c>
      <c r="D138" t="s">
        <v>194</v>
      </c>
      <c r="E138" t="s">
        <v>153</v>
      </c>
      <c r="F138" s="1">
        <v>46904</v>
      </c>
      <c r="G138" t="s">
        <v>154</v>
      </c>
      <c r="H138" t="s">
        <v>164</v>
      </c>
      <c r="I138" s="2">
        <v>-3000000</v>
      </c>
      <c r="J138">
        <v>78.783000000000001</v>
      </c>
      <c r="K138">
        <v>353</v>
      </c>
      <c r="L138" s="2">
        <v>-3960</v>
      </c>
      <c r="M138">
        <v>-113</v>
      </c>
      <c r="N138" t="s">
        <v>458</v>
      </c>
      <c r="O138" s="2">
        <v>-1085</v>
      </c>
      <c r="P138" s="2">
        <v>-1134</v>
      </c>
      <c r="Q138" s="2">
        <v>-4002</v>
      </c>
      <c r="R138">
        <v>-10.67</v>
      </c>
      <c r="S138" s="2">
        <v>-2363490</v>
      </c>
      <c r="T138" t="s">
        <v>157</v>
      </c>
      <c r="U138">
        <v>78.650999999999996</v>
      </c>
      <c r="V138" s="2">
        <v>-3000000</v>
      </c>
      <c r="W138" t="s">
        <v>486</v>
      </c>
      <c r="X138" t="s">
        <v>159</v>
      </c>
      <c r="Y138" s="2">
        <v>-2392195</v>
      </c>
      <c r="Z138" s="2">
        <v>2392195</v>
      </c>
      <c r="AA138" t="b">
        <v>0</v>
      </c>
    </row>
    <row r="139" spans="1:27">
      <c r="A139" t="s">
        <v>551</v>
      </c>
      <c r="B139" t="s">
        <v>551</v>
      </c>
      <c r="C139" t="s">
        <v>552</v>
      </c>
      <c r="D139" t="s">
        <v>194</v>
      </c>
      <c r="E139" t="s">
        <v>153</v>
      </c>
      <c r="F139" s="1">
        <v>46111</v>
      </c>
      <c r="G139" t="s">
        <v>154</v>
      </c>
      <c r="H139" t="s">
        <v>178</v>
      </c>
      <c r="I139" s="2">
        <v>2000000</v>
      </c>
      <c r="J139">
        <v>88.956999999999994</v>
      </c>
      <c r="K139">
        <v>308</v>
      </c>
      <c r="L139">
        <v>300</v>
      </c>
      <c r="M139">
        <v>103</v>
      </c>
      <c r="N139" t="s">
        <v>472</v>
      </c>
      <c r="O139">
        <v>473</v>
      </c>
      <c r="P139">
        <v>495</v>
      </c>
      <c r="Q139" s="2">
        <v>1526</v>
      </c>
      <c r="R139">
        <v>4.07</v>
      </c>
      <c r="S139" s="2">
        <v>1779140</v>
      </c>
      <c r="T139" t="s">
        <v>157</v>
      </c>
      <c r="U139">
        <v>88.941999999999993</v>
      </c>
      <c r="V139" s="2">
        <v>2000000</v>
      </c>
      <c r="W139" t="s">
        <v>486</v>
      </c>
      <c r="X139" t="s">
        <v>159</v>
      </c>
      <c r="Y139" s="2">
        <v>1811708</v>
      </c>
      <c r="Z139" s="2">
        <v>1811708</v>
      </c>
      <c r="AA139" t="b">
        <v>0</v>
      </c>
    </row>
    <row r="140" spans="1:27">
      <c r="A140" t="s">
        <v>553</v>
      </c>
      <c r="B140" t="s">
        <v>553</v>
      </c>
      <c r="C140" t="s">
        <v>554</v>
      </c>
      <c r="D140" t="s">
        <v>194</v>
      </c>
      <c r="E140" t="s">
        <v>153</v>
      </c>
      <c r="F140" s="1">
        <v>48365</v>
      </c>
      <c r="G140" t="s">
        <v>154</v>
      </c>
      <c r="H140" t="s">
        <v>178</v>
      </c>
      <c r="I140" s="2">
        <v>4700000</v>
      </c>
      <c r="J140">
        <v>70.661000000000001</v>
      </c>
      <c r="K140">
        <v>398</v>
      </c>
      <c r="L140" s="2">
        <v>4089</v>
      </c>
      <c r="M140">
        <v>274</v>
      </c>
      <c r="N140" t="s">
        <v>458</v>
      </c>
      <c r="O140" s="2">
        <v>2348</v>
      </c>
      <c r="P140" s="2">
        <v>2454</v>
      </c>
      <c r="Q140" s="2">
        <v>9769</v>
      </c>
      <c r="R140">
        <v>26.05</v>
      </c>
      <c r="S140" s="2">
        <v>3321067</v>
      </c>
      <c r="T140" t="s">
        <v>157</v>
      </c>
      <c r="U140">
        <v>70.573999999999998</v>
      </c>
      <c r="V140" s="2">
        <v>4700000</v>
      </c>
      <c r="W140" t="s">
        <v>486</v>
      </c>
      <c r="X140" t="s">
        <v>159</v>
      </c>
      <c r="Y140" s="2">
        <v>3390569</v>
      </c>
      <c r="Z140" s="2">
        <v>3390569</v>
      </c>
      <c r="AA140" t="b">
        <v>0</v>
      </c>
    </row>
    <row r="141" spans="1:27">
      <c r="A141" t="s">
        <v>555</v>
      </c>
      <c r="B141" t="s">
        <v>556</v>
      </c>
      <c r="C141" t="s">
        <v>557</v>
      </c>
      <c r="D141" t="s">
        <v>558</v>
      </c>
      <c r="E141" t="s">
        <v>153</v>
      </c>
      <c r="F141" s="1">
        <v>45801</v>
      </c>
      <c r="G141" t="s">
        <v>154</v>
      </c>
      <c r="H141" t="s">
        <v>164</v>
      </c>
      <c r="I141" s="2">
        <v>-1500000</v>
      </c>
      <c r="J141">
        <v>95.355000000000004</v>
      </c>
      <c r="K141">
        <v>292</v>
      </c>
      <c r="L141">
        <v>-495</v>
      </c>
      <c r="M141">
        <v>-144</v>
      </c>
      <c r="N141" t="s">
        <v>458</v>
      </c>
      <c r="O141">
        <v>-237</v>
      </c>
      <c r="P141">
        <v>-249</v>
      </c>
      <c r="Q141">
        <v>-725</v>
      </c>
      <c r="R141">
        <v>-1.93</v>
      </c>
      <c r="S141" s="2">
        <v>-1430325</v>
      </c>
      <c r="T141" t="s">
        <v>157</v>
      </c>
      <c r="U141">
        <v>95.322000000000003</v>
      </c>
      <c r="V141" s="2">
        <v>-1500000</v>
      </c>
      <c r="W141" t="s">
        <v>486</v>
      </c>
      <c r="X141" t="s">
        <v>159</v>
      </c>
      <c r="Y141" s="2">
        <v>-1481099</v>
      </c>
      <c r="Z141" s="2">
        <v>1481099</v>
      </c>
      <c r="AA141" t="b">
        <v>0</v>
      </c>
    </row>
    <row r="142" spans="1:27">
      <c r="A142" t="s">
        <v>559</v>
      </c>
      <c r="B142" t="s">
        <v>560</v>
      </c>
      <c r="C142" t="s">
        <v>561</v>
      </c>
      <c r="D142" t="s">
        <v>558</v>
      </c>
      <c r="E142" t="s">
        <v>153</v>
      </c>
      <c r="F142" s="1">
        <v>46350</v>
      </c>
      <c r="G142" t="s">
        <v>154</v>
      </c>
      <c r="H142" t="s">
        <v>164</v>
      </c>
      <c r="I142" s="2">
        <v>-1350000</v>
      </c>
      <c r="J142">
        <v>92.048000000000002</v>
      </c>
      <c r="K142">
        <v>308</v>
      </c>
      <c r="L142" s="2">
        <v>-1026</v>
      </c>
      <c r="M142">
        <v>-125</v>
      </c>
      <c r="N142" t="s">
        <v>458</v>
      </c>
      <c r="O142">
        <v>-369</v>
      </c>
      <c r="P142">
        <v>-386</v>
      </c>
      <c r="Q142" s="2">
        <v>-1189</v>
      </c>
      <c r="R142">
        <v>-3.17</v>
      </c>
      <c r="S142" s="2">
        <v>-1242648</v>
      </c>
      <c r="T142" t="s">
        <v>157</v>
      </c>
      <c r="U142">
        <v>91.971999999999994</v>
      </c>
      <c r="V142" s="2">
        <v>-1350000</v>
      </c>
      <c r="W142" t="s">
        <v>486</v>
      </c>
      <c r="X142" t="s">
        <v>159</v>
      </c>
      <c r="Y142" s="2">
        <v>-1263744</v>
      </c>
      <c r="Z142" s="2">
        <v>1263744</v>
      </c>
      <c r="AA142" t="b">
        <v>0</v>
      </c>
    </row>
    <row r="143" spans="1:27">
      <c r="A143" t="s">
        <v>562</v>
      </c>
      <c r="B143" t="s">
        <v>563</v>
      </c>
      <c r="C143" t="s">
        <v>564</v>
      </c>
      <c r="D143" t="s">
        <v>558</v>
      </c>
      <c r="E143" t="s">
        <v>153</v>
      </c>
      <c r="F143" s="1">
        <v>46859</v>
      </c>
      <c r="G143" t="s">
        <v>154</v>
      </c>
      <c r="H143" t="s">
        <v>164</v>
      </c>
      <c r="I143" s="2">
        <v>-1400000</v>
      </c>
      <c r="J143">
        <v>101.142</v>
      </c>
      <c r="K143">
        <v>315</v>
      </c>
      <c r="L143">
        <v>-532</v>
      </c>
      <c r="M143">
        <v>-245</v>
      </c>
      <c r="N143" t="s">
        <v>458</v>
      </c>
      <c r="O143">
        <v>-558</v>
      </c>
      <c r="P143">
        <v>-584</v>
      </c>
      <c r="Q143" s="2">
        <v>-1841</v>
      </c>
      <c r="R143">
        <v>-4.91</v>
      </c>
      <c r="S143" s="2">
        <v>-1415988</v>
      </c>
      <c r="T143" t="s">
        <v>157</v>
      </c>
      <c r="U143">
        <v>101.104</v>
      </c>
      <c r="V143" s="2">
        <v>-1400000</v>
      </c>
      <c r="W143" t="s">
        <v>486</v>
      </c>
      <c r="X143" t="s">
        <v>159</v>
      </c>
      <c r="Y143" s="2">
        <v>-1444352</v>
      </c>
      <c r="Z143" s="2">
        <v>1444352</v>
      </c>
      <c r="AA143" t="b">
        <v>0</v>
      </c>
    </row>
    <row r="144" spans="1:27">
      <c r="A144" t="s">
        <v>565</v>
      </c>
      <c r="B144" t="s">
        <v>563</v>
      </c>
      <c r="C144" t="s">
        <v>564</v>
      </c>
      <c r="D144" t="s">
        <v>558</v>
      </c>
      <c r="E144" t="s">
        <v>153</v>
      </c>
      <c r="F144" s="1">
        <v>46859</v>
      </c>
      <c r="G144" t="s">
        <v>154</v>
      </c>
      <c r="H144" t="s">
        <v>155</v>
      </c>
      <c r="I144" s="2">
        <v>-3000000</v>
      </c>
      <c r="J144">
        <v>101.142</v>
      </c>
      <c r="K144">
        <v>315</v>
      </c>
      <c r="L144" s="2">
        <v>-1140</v>
      </c>
      <c r="M144">
        <v>-524</v>
      </c>
      <c r="N144" t="s">
        <v>458</v>
      </c>
      <c r="O144" s="2">
        <v>-1196</v>
      </c>
      <c r="P144" s="2">
        <v>-1251</v>
      </c>
      <c r="Q144" s="2">
        <v>-3944</v>
      </c>
      <c r="R144">
        <v>-10.52</v>
      </c>
      <c r="S144" s="2">
        <v>-3034260</v>
      </c>
      <c r="T144" t="s">
        <v>157</v>
      </c>
      <c r="U144">
        <v>101.104</v>
      </c>
      <c r="V144" s="2">
        <v>-3000000</v>
      </c>
      <c r="W144" t="s">
        <v>486</v>
      </c>
      <c r="X144" t="s">
        <v>159</v>
      </c>
      <c r="Y144" s="2">
        <v>-3095041</v>
      </c>
      <c r="Z144" s="2">
        <v>3095041</v>
      </c>
      <c r="AA144" t="b">
        <v>0</v>
      </c>
    </row>
    <row r="145" spans="1:27">
      <c r="A145" t="s">
        <v>566</v>
      </c>
      <c r="B145" t="s">
        <v>567</v>
      </c>
      <c r="C145" t="s">
        <v>568</v>
      </c>
      <c r="D145" t="s">
        <v>569</v>
      </c>
      <c r="E145" t="s">
        <v>153</v>
      </c>
      <c r="F145" s="1">
        <v>47312</v>
      </c>
      <c r="G145" t="s">
        <v>154</v>
      </c>
      <c r="H145" t="s">
        <v>164</v>
      </c>
      <c r="I145" s="2">
        <v>-2400000</v>
      </c>
      <c r="J145">
        <v>83.888999999999996</v>
      </c>
      <c r="K145">
        <v>373</v>
      </c>
      <c r="L145" s="2">
        <v>-1560</v>
      </c>
      <c r="M145">
        <v>-222</v>
      </c>
      <c r="N145" t="s">
        <v>458</v>
      </c>
      <c r="O145" s="2">
        <v>-1060</v>
      </c>
      <c r="P145" s="2">
        <v>-1108</v>
      </c>
      <c r="Q145" s="2">
        <v>-4138</v>
      </c>
      <c r="R145">
        <v>-11.03</v>
      </c>
      <c r="S145" s="2">
        <v>-2013336</v>
      </c>
      <c r="T145" t="s">
        <v>157</v>
      </c>
      <c r="U145">
        <v>83.823999999999998</v>
      </c>
      <c r="V145" s="2">
        <v>-2400000</v>
      </c>
      <c r="W145" t="s">
        <v>486</v>
      </c>
      <c r="X145" t="s">
        <v>159</v>
      </c>
      <c r="Y145" s="2">
        <v>-2060161</v>
      </c>
      <c r="Z145" s="2">
        <v>2060161</v>
      </c>
      <c r="AA145" t="b">
        <v>0</v>
      </c>
    </row>
    <row r="146" spans="1:27">
      <c r="A146" t="s">
        <v>570</v>
      </c>
      <c r="B146" t="s">
        <v>570</v>
      </c>
      <c r="C146" t="s">
        <v>571</v>
      </c>
      <c r="D146" t="s">
        <v>572</v>
      </c>
      <c r="E146" t="s">
        <v>153</v>
      </c>
      <c r="F146" s="1">
        <v>46001</v>
      </c>
      <c r="G146" t="s">
        <v>154</v>
      </c>
      <c r="H146" t="s">
        <v>178</v>
      </c>
      <c r="I146" s="2">
        <v>1700000</v>
      </c>
      <c r="J146">
        <v>90.902000000000001</v>
      </c>
      <c r="K146">
        <v>401</v>
      </c>
      <c r="L146">
        <v>-969</v>
      </c>
      <c r="M146">
        <v>133</v>
      </c>
      <c r="N146" t="s">
        <v>472</v>
      </c>
      <c r="O146">
        <v>329</v>
      </c>
      <c r="P146">
        <v>344</v>
      </c>
      <c r="Q146" s="2">
        <v>1382</v>
      </c>
      <c r="R146">
        <v>3.68</v>
      </c>
      <c r="S146" s="2">
        <v>1545334</v>
      </c>
      <c r="T146" t="s">
        <v>157</v>
      </c>
      <c r="U146">
        <v>90.959000000000003</v>
      </c>
      <c r="V146" s="2">
        <v>1700000</v>
      </c>
      <c r="W146" t="s">
        <v>486</v>
      </c>
      <c r="X146" t="s">
        <v>159</v>
      </c>
      <c r="Y146" s="2">
        <v>1565643</v>
      </c>
      <c r="Z146" s="2">
        <v>1565643</v>
      </c>
      <c r="AA146" t="b">
        <v>0</v>
      </c>
    </row>
    <row r="147" spans="1:27">
      <c r="A147" t="s">
        <v>573</v>
      </c>
      <c r="B147" t="s">
        <v>574</v>
      </c>
      <c r="C147" t="s">
        <v>575</v>
      </c>
      <c r="D147" t="s">
        <v>207</v>
      </c>
      <c r="E147" t="s">
        <v>153</v>
      </c>
      <c r="F147" s="1">
        <v>46427</v>
      </c>
      <c r="G147" t="s">
        <v>154</v>
      </c>
      <c r="H147" t="s">
        <v>155</v>
      </c>
      <c r="I147" s="2">
        <v>-500000</v>
      </c>
      <c r="J147">
        <v>85.492999999999995</v>
      </c>
      <c r="K147">
        <v>319</v>
      </c>
      <c r="L147">
        <v>-425</v>
      </c>
      <c r="M147">
        <v>-20</v>
      </c>
      <c r="N147" t="s">
        <v>458</v>
      </c>
      <c r="O147">
        <v>-138</v>
      </c>
      <c r="P147">
        <v>-144</v>
      </c>
      <c r="Q147">
        <v>-459</v>
      </c>
      <c r="R147">
        <v>-1.22</v>
      </c>
      <c r="S147" s="2">
        <v>-427465</v>
      </c>
      <c r="T147" t="s">
        <v>260</v>
      </c>
      <c r="U147">
        <v>85.408000000000001</v>
      </c>
      <c r="V147" s="2">
        <v>-500000</v>
      </c>
      <c r="W147" t="s">
        <v>486</v>
      </c>
      <c r="X147" t="s">
        <v>159</v>
      </c>
      <c r="Y147" s="2">
        <v>-429292</v>
      </c>
      <c r="Z147" s="2">
        <v>429292</v>
      </c>
      <c r="AA147" t="b">
        <v>0</v>
      </c>
    </row>
    <row r="148" spans="1:27">
      <c r="A148" t="s">
        <v>576</v>
      </c>
      <c r="B148" t="s">
        <v>577</v>
      </c>
      <c r="C148" t="s">
        <v>578</v>
      </c>
      <c r="D148" t="s">
        <v>207</v>
      </c>
      <c r="E148" t="s">
        <v>153</v>
      </c>
      <c r="F148" s="1">
        <v>46707</v>
      </c>
      <c r="G148" t="s">
        <v>154</v>
      </c>
      <c r="H148" t="s">
        <v>155</v>
      </c>
      <c r="I148" s="2">
        <v>1400000</v>
      </c>
      <c r="J148">
        <v>83.543999999999997</v>
      </c>
      <c r="K148">
        <v>313</v>
      </c>
      <c r="L148" s="2">
        <v>1190</v>
      </c>
      <c r="M148">
        <v>60</v>
      </c>
      <c r="N148" t="s">
        <v>458</v>
      </c>
      <c r="O148">
        <v>456</v>
      </c>
      <c r="P148">
        <v>477</v>
      </c>
      <c r="Q148" s="2">
        <v>1495</v>
      </c>
      <c r="R148">
        <v>3.99</v>
      </c>
      <c r="S148" s="2">
        <v>1169616</v>
      </c>
      <c r="T148" t="s">
        <v>157</v>
      </c>
      <c r="U148">
        <v>83.459000000000003</v>
      </c>
      <c r="V148" s="2">
        <v>1400000</v>
      </c>
      <c r="W148" t="s">
        <v>486</v>
      </c>
      <c r="X148" t="s">
        <v>159</v>
      </c>
      <c r="Y148" s="2">
        <v>1180309</v>
      </c>
      <c r="Z148" s="2">
        <v>1180309</v>
      </c>
      <c r="AA148" t="b">
        <v>0</v>
      </c>
    </row>
    <row r="149" spans="1:27">
      <c r="A149" t="s">
        <v>579</v>
      </c>
      <c r="B149" t="s">
        <v>580</v>
      </c>
      <c r="C149" t="s">
        <v>581</v>
      </c>
      <c r="D149" t="s">
        <v>207</v>
      </c>
      <c r="E149" t="s">
        <v>153</v>
      </c>
      <c r="F149" s="1">
        <v>47523</v>
      </c>
      <c r="G149" t="s">
        <v>154</v>
      </c>
      <c r="H149" t="s">
        <v>155</v>
      </c>
      <c r="I149" s="2">
        <v>-3000000</v>
      </c>
      <c r="J149">
        <v>76.89</v>
      </c>
      <c r="K149">
        <v>354</v>
      </c>
      <c r="L149" s="2">
        <v>-5730</v>
      </c>
      <c r="M149">
        <v>-150</v>
      </c>
      <c r="N149" t="s">
        <v>458</v>
      </c>
      <c r="O149" s="2">
        <v>-1280</v>
      </c>
      <c r="P149" s="2">
        <v>-1337</v>
      </c>
      <c r="Q149" s="2">
        <v>-4730</v>
      </c>
      <c r="R149">
        <v>-12.61</v>
      </c>
      <c r="S149" s="2">
        <v>-2306700</v>
      </c>
      <c r="T149" t="s">
        <v>260</v>
      </c>
      <c r="U149">
        <v>76.698999999999998</v>
      </c>
      <c r="V149" s="2">
        <v>-3000000</v>
      </c>
      <c r="W149" t="s">
        <v>486</v>
      </c>
      <c r="X149" t="s">
        <v>159</v>
      </c>
      <c r="Y149" s="2">
        <v>-2320500</v>
      </c>
      <c r="Z149" s="2">
        <v>2320500</v>
      </c>
      <c r="AA149" t="b">
        <v>0</v>
      </c>
    </row>
    <row r="150" spans="1:27">
      <c r="A150" t="s">
        <v>582</v>
      </c>
      <c r="B150" t="s">
        <v>583</v>
      </c>
      <c r="C150" t="s">
        <v>584</v>
      </c>
      <c r="D150" t="s">
        <v>207</v>
      </c>
      <c r="E150" t="s">
        <v>153</v>
      </c>
      <c r="F150" s="1">
        <v>46959</v>
      </c>
      <c r="G150" t="s">
        <v>154</v>
      </c>
      <c r="H150" t="s">
        <v>155</v>
      </c>
      <c r="I150" s="2">
        <v>-2200000</v>
      </c>
      <c r="J150">
        <v>96.713999999999999</v>
      </c>
      <c r="K150">
        <v>274</v>
      </c>
      <c r="L150" s="2">
        <v>-2728</v>
      </c>
      <c r="M150">
        <v>-294</v>
      </c>
      <c r="N150" t="s">
        <v>458</v>
      </c>
      <c r="O150">
        <v>-906</v>
      </c>
      <c r="P150">
        <v>-947</v>
      </c>
      <c r="Q150" s="2">
        <v>-2594</v>
      </c>
      <c r="R150">
        <v>-6.92</v>
      </c>
      <c r="S150" s="2">
        <v>-2127708</v>
      </c>
      <c r="T150" t="s">
        <v>157</v>
      </c>
      <c r="U150">
        <v>96.59</v>
      </c>
      <c r="V150" s="2">
        <v>-2200000</v>
      </c>
      <c r="W150" t="s">
        <v>486</v>
      </c>
      <c r="X150" t="s">
        <v>159</v>
      </c>
      <c r="Y150" s="2">
        <v>-2159148</v>
      </c>
      <c r="Z150" s="2">
        <v>2159148</v>
      </c>
      <c r="AA150" t="b">
        <v>0</v>
      </c>
    </row>
    <row r="151" spans="1:27">
      <c r="A151" t="s">
        <v>585</v>
      </c>
      <c r="B151" t="s">
        <v>585</v>
      </c>
      <c r="C151" t="s">
        <v>586</v>
      </c>
      <c r="D151" t="s">
        <v>412</v>
      </c>
      <c r="E151" t="s">
        <v>153</v>
      </c>
      <c r="F151" s="1">
        <v>45696</v>
      </c>
      <c r="G151" t="s">
        <v>154</v>
      </c>
      <c r="H151" t="s">
        <v>178</v>
      </c>
      <c r="I151" s="2">
        <v>1300000</v>
      </c>
      <c r="J151">
        <v>94.679000000000002</v>
      </c>
      <c r="K151">
        <v>229</v>
      </c>
      <c r="L151">
        <v>143</v>
      </c>
      <c r="M151">
        <v>71</v>
      </c>
      <c r="N151" t="s">
        <v>472</v>
      </c>
      <c r="O151">
        <v>172</v>
      </c>
      <c r="P151">
        <v>181</v>
      </c>
      <c r="Q151">
        <v>414</v>
      </c>
      <c r="R151">
        <v>1.1000000000000001</v>
      </c>
      <c r="S151" s="2">
        <v>1230827</v>
      </c>
      <c r="T151" t="s">
        <v>260</v>
      </c>
      <c r="U151">
        <v>94.668000000000006</v>
      </c>
      <c r="V151" s="2">
        <v>1300000</v>
      </c>
      <c r="W151" t="s">
        <v>486</v>
      </c>
      <c r="X151" t="s">
        <v>159</v>
      </c>
      <c r="Y151" s="2">
        <v>1237452</v>
      </c>
      <c r="Z151" s="2">
        <v>1237452</v>
      </c>
      <c r="AA151" t="b">
        <v>0</v>
      </c>
    </row>
    <row r="152" spans="1:27">
      <c r="A152" t="s">
        <v>587</v>
      </c>
      <c r="B152" t="s">
        <v>588</v>
      </c>
      <c r="C152" t="s">
        <v>589</v>
      </c>
      <c r="D152" t="s">
        <v>412</v>
      </c>
      <c r="E152" t="s">
        <v>153</v>
      </c>
      <c r="F152" s="1">
        <v>46742</v>
      </c>
      <c r="G152" t="s">
        <v>154</v>
      </c>
      <c r="H152" t="s">
        <v>164</v>
      </c>
      <c r="I152" s="2">
        <v>-5500000</v>
      </c>
      <c r="J152">
        <v>100.81</v>
      </c>
      <c r="K152">
        <v>282</v>
      </c>
      <c r="L152" s="2">
        <v>-2145</v>
      </c>
      <c r="M152">
        <v>-904</v>
      </c>
      <c r="N152" t="s">
        <v>472</v>
      </c>
      <c r="O152" s="2">
        <v>-2078</v>
      </c>
      <c r="P152" s="2">
        <v>-2173</v>
      </c>
      <c r="Q152" s="2">
        <v>-6132</v>
      </c>
      <c r="R152">
        <v>-16.350000000000001</v>
      </c>
      <c r="S152" s="2">
        <v>-5544550</v>
      </c>
      <c r="T152" t="s">
        <v>157</v>
      </c>
      <c r="U152">
        <v>100.771</v>
      </c>
      <c r="V152" s="2">
        <v>-5500000</v>
      </c>
      <c r="W152" t="s">
        <v>486</v>
      </c>
      <c r="X152" t="s">
        <v>159</v>
      </c>
      <c r="Y152" s="2">
        <v>-5672934</v>
      </c>
      <c r="Z152" s="2">
        <v>5672934</v>
      </c>
      <c r="AA152" t="b">
        <v>0</v>
      </c>
    </row>
    <row r="153" spans="1:27">
      <c r="A153" t="s">
        <v>590</v>
      </c>
      <c r="B153" t="s">
        <v>590</v>
      </c>
      <c r="C153" t="s">
        <v>591</v>
      </c>
      <c r="D153" t="s">
        <v>592</v>
      </c>
      <c r="E153" t="s">
        <v>153</v>
      </c>
      <c r="F153" s="1">
        <v>46349</v>
      </c>
      <c r="G153" t="s">
        <v>154</v>
      </c>
      <c r="H153" t="s">
        <v>178</v>
      </c>
      <c r="I153" s="2">
        <v>5200000</v>
      </c>
      <c r="J153">
        <v>87.471000000000004</v>
      </c>
      <c r="K153">
        <v>345</v>
      </c>
      <c r="L153" s="2">
        <v>3432</v>
      </c>
      <c r="M153">
        <v>343</v>
      </c>
      <c r="N153" t="s">
        <v>458</v>
      </c>
      <c r="O153" s="2">
        <v>1458</v>
      </c>
      <c r="P153" s="2">
        <v>1527</v>
      </c>
      <c r="Q153" s="2">
        <v>5267</v>
      </c>
      <c r="R153">
        <v>14.04</v>
      </c>
      <c r="S153" s="2">
        <v>4548492</v>
      </c>
      <c r="T153" t="s">
        <v>157</v>
      </c>
      <c r="U153">
        <v>87.405000000000001</v>
      </c>
      <c r="V153" s="2">
        <v>5200000</v>
      </c>
      <c r="W153" t="s">
        <v>486</v>
      </c>
      <c r="X153" t="s">
        <v>159</v>
      </c>
      <c r="Y153" s="2">
        <v>4575582</v>
      </c>
      <c r="Z153" s="2">
        <v>4575582</v>
      </c>
      <c r="AA153" t="b">
        <v>0</v>
      </c>
    </row>
    <row r="154" spans="1:27">
      <c r="A154" t="s">
        <v>593</v>
      </c>
      <c r="B154" t="s">
        <v>593</v>
      </c>
      <c r="C154" t="s">
        <v>594</v>
      </c>
      <c r="D154" t="s">
        <v>595</v>
      </c>
      <c r="E154" t="s">
        <v>153</v>
      </c>
      <c r="F154" s="1">
        <v>46174</v>
      </c>
      <c r="G154" t="s">
        <v>154</v>
      </c>
      <c r="H154" t="s">
        <v>178</v>
      </c>
      <c r="I154" s="2">
        <v>3500000</v>
      </c>
      <c r="J154">
        <v>89.277000000000001</v>
      </c>
      <c r="K154">
        <v>342</v>
      </c>
      <c r="L154">
        <v>735</v>
      </c>
      <c r="M154">
        <v>240</v>
      </c>
      <c r="N154" t="s">
        <v>458</v>
      </c>
      <c r="O154">
        <v>871</v>
      </c>
      <c r="P154">
        <v>911</v>
      </c>
      <c r="Q154" s="2">
        <v>3113</v>
      </c>
      <c r="R154">
        <v>8.3000000000000007</v>
      </c>
      <c r="S154" s="2">
        <v>3124695</v>
      </c>
      <c r="T154" t="s">
        <v>157</v>
      </c>
      <c r="U154">
        <v>89.256</v>
      </c>
      <c r="V154" s="2">
        <v>3500000</v>
      </c>
      <c r="W154" t="s">
        <v>486</v>
      </c>
      <c r="X154" t="s">
        <v>159</v>
      </c>
      <c r="Y154" s="2">
        <v>3185346</v>
      </c>
      <c r="Z154" s="2">
        <v>3185346</v>
      </c>
      <c r="AA154" t="b">
        <v>0</v>
      </c>
    </row>
    <row r="155" spans="1:27">
      <c r="A155" t="s">
        <v>596</v>
      </c>
      <c r="B155" t="s">
        <v>596</v>
      </c>
      <c r="C155" t="s">
        <v>597</v>
      </c>
      <c r="D155" t="s">
        <v>595</v>
      </c>
      <c r="E155" t="s">
        <v>153</v>
      </c>
      <c r="F155" s="1">
        <v>47270</v>
      </c>
      <c r="G155" t="s">
        <v>154</v>
      </c>
      <c r="H155" t="s">
        <v>178</v>
      </c>
      <c r="I155" s="2">
        <v>4100000</v>
      </c>
      <c r="J155">
        <v>82.6</v>
      </c>
      <c r="K155">
        <v>353</v>
      </c>
      <c r="L155">
        <v>574</v>
      </c>
      <c r="M155">
        <v>323</v>
      </c>
      <c r="N155" t="s">
        <v>458</v>
      </c>
      <c r="O155" s="2">
        <v>1778</v>
      </c>
      <c r="P155" s="2">
        <v>1858</v>
      </c>
      <c r="Q155" s="2">
        <v>6564</v>
      </c>
      <c r="R155">
        <v>17.5</v>
      </c>
      <c r="S155" s="2">
        <v>3386600</v>
      </c>
      <c r="T155" t="s">
        <v>157</v>
      </c>
      <c r="U155">
        <v>82.585999999999999</v>
      </c>
      <c r="V155" s="2">
        <v>4100000</v>
      </c>
      <c r="W155" t="s">
        <v>486</v>
      </c>
      <c r="X155" t="s">
        <v>159</v>
      </c>
      <c r="Y155" s="2">
        <v>3468305</v>
      </c>
      <c r="Z155" s="2">
        <v>3468305</v>
      </c>
      <c r="AA155" t="b">
        <v>0</v>
      </c>
    </row>
    <row r="156" spans="1:27">
      <c r="A156" t="s">
        <v>598</v>
      </c>
      <c r="B156" t="s">
        <v>599</v>
      </c>
      <c r="C156" t="s">
        <v>600</v>
      </c>
      <c r="D156" t="s">
        <v>227</v>
      </c>
      <c r="E156" t="s">
        <v>153</v>
      </c>
      <c r="F156" s="1">
        <v>47160</v>
      </c>
      <c r="G156" t="s">
        <v>154</v>
      </c>
      <c r="H156" t="s">
        <v>169</v>
      </c>
      <c r="I156" s="2">
        <v>-1900000</v>
      </c>
      <c r="J156">
        <v>79.947000000000003</v>
      </c>
      <c r="K156">
        <v>264</v>
      </c>
      <c r="L156">
        <v>437</v>
      </c>
      <c r="M156">
        <v>-71</v>
      </c>
      <c r="N156" t="s">
        <v>458</v>
      </c>
      <c r="O156">
        <v>-797</v>
      </c>
      <c r="P156">
        <v>-833</v>
      </c>
      <c r="Q156" s="2">
        <v>-2201</v>
      </c>
      <c r="R156">
        <v>-5.87</v>
      </c>
      <c r="S156" s="2">
        <v>-1518993</v>
      </c>
      <c r="T156" t="s">
        <v>157</v>
      </c>
      <c r="U156">
        <v>79.97</v>
      </c>
      <c r="V156" s="2">
        <v>-1900000</v>
      </c>
      <c r="W156" t="s">
        <v>486</v>
      </c>
      <c r="X156" t="s">
        <v>159</v>
      </c>
      <c r="Y156" s="2">
        <v>-1519064</v>
      </c>
      <c r="Z156" s="2">
        <v>1519064</v>
      </c>
      <c r="AA156" t="b">
        <v>0</v>
      </c>
    </row>
    <row r="157" spans="1:27">
      <c r="A157" t="s">
        <v>601</v>
      </c>
      <c r="B157" t="s">
        <v>602</v>
      </c>
      <c r="C157" t="s">
        <v>603</v>
      </c>
      <c r="D157" t="s">
        <v>227</v>
      </c>
      <c r="E157" t="s">
        <v>153</v>
      </c>
      <c r="F157" s="1">
        <v>46296</v>
      </c>
      <c r="G157" t="s">
        <v>154</v>
      </c>
      <c r="H157" t="s">
        <v>155</v>
      </c>
      <c r="I157" s="2">
        <v>-5200000</v>
      </c>
      <c r="J157">
        <v>100.209</v>
      </c>
      <c r="K157">
        <v>188</v>
      </c>
      <c r="L157">
        <v>-208</v>
      </c>
      <c r="M157">
        <v>-712</v>
      </c>
      <c r="N157" t="s">
        <v>458</v>
      </c>
      <c r="O157" s="2">
        <v>-1589</v>
      </c>
      <c r="P157" s="2">
        <v>-1663</v>
      </c>
      <c r="Q157" s="2">
        <v>-3132</v>
      </c>
      <c r="R157">
        <v>-8.35</v>
      </c>
      <c r="S157" s="2">
        <v>-5210868</v>
      </c>
      <c r="T157" t="s">
        <v>157</v>
      </c>
      <c r="U157">
        <v>100.205</v>
      </c>
      <c r="V157" s="2">
        <v>-5200000</v>
      </c>
      <c r="W157" t="s">
        <v>486</v>
      </c>
      <c r="X157" t="s">
        <v>159</v>
      </c>
      <c r="Y157" s="2">
        <v>-5369717</v>
      </c>
      <c r="Z157" s="2">
        <v>5369717</v>
      </c>
      <c r="AA157" t="b">
        <v>0</v>
      </c>
    </row>
    <row r="158" spans="1:27">
      <c r="A158" t="s">
        <v>604</v>
      </c>
      <c r="B158" t="s">
        <v>605</v>
      </c>
      <c r="C158" t="s">
        <v>606</v>
      </c>
      <c r="D158" t="s">
        <v>607</v>
      </c>
      <c r="E158" t="s">
        <v>153</v>
      </c>
      <c r="F158" s="1">
        <v>47897</v>
      </c>
      <c r="G158" t="s">
        <v>154</v>
      </c>
      <c r="H158" t="s">
        <v>164</v>
      </c>
      <c r="I158" s="2">
        <v>-2100000</v>
      </c>
      <c r="J158">
        <v>73.84</v>
      </c>
      <c r="K158">
        <v>316</v>
      </c>
      <c r="L158" s="2">
        <v>-1740</v>
      </c>
      <c r="M158">
        <v>-123</v>
      </c>
      <c r="N158" t="s">
        <v>458</v>
      </c>
      <c r="O158" s="2">
        <v>-1004</v>
      </c>
      <c r="P158" s="2">
        <v>-1050</v>
      </c>
      <c r="Q158" s="2">
        <v>-3316</v>
      </c>
      <c r="R158">
        <v>-8.84</v>
      </c>
      <c r="S158" s="2">
        <v>-1550640</v>
      </c>
      <c r="T158" t="s">
        <v>157</v>
      </c>
      <c r="U158">
        <v>73.844999999999999</v>
      </c>
      <c r="V158" s="2">
        <v>-3000000</v>
      </c>
      <c r="W158" t="s">
        <v>486</v>
      </c>
      <c r="X158" t="s">
        <v>159</v>
      </c>
      <c r="Y158" s="2">
        <v>-1557692</v>
      </c>
      <c r="Z158" s="2">
        <v>1557692</v>
      </c>
      <c r="AA158" t="b">
        <v>0</v>
      </c>
    </row>
    <row r="159" spans="1:27">
      <c r="A159" t="s">
        <v>608</v>
      </c>
      <c r="B159" t="s">
        <v>608</v>
      </c>
      <c r="C159" t="s">
        <v>609</v>
      </c>
      <c r="D159" t="s">
        <v>607</v>
      </c>
      <c r="E159" t="s">
        <v>153</v>
      </c>
      <c r="F159" s="1">
        <v>46639</v>
      </c>
      <c r="G159" t="s">
        <v>154</v>
      </c>
      <c r="H159" t="s">
        <v>178</v>
      </c>
      <c r="I159" s="2">
        <v>200000</v>
      </c>
      <c r="J159">
        <v>85.391999999999996</v>
      </c>
      <c r="K159">
        <v>271</v>
      </c>
      <c r="L159">
        <v>94</v>
      </c>
      <c r="M159">
        <v>10</v>
      </c>
      <c r="N159" t="s">
        <v>458</v>
      </c>
      <c r="O159">
        <v>133</v>
      </c>
      <c r="P159">
        <v>135</v>
      </c>
      <c r="Q159">
        <v>365</v>
      </c>
      <c r="R159">
        <v>0.97</v>
      </c>
      <c r="S159" s="2">
        <v>170784</v>
      </c>
      <c r="T159" t="s">
        <v>157</v>
      </c>
      <c r="U159">
        <v>85.344999999999999</v>
      </c>
      <c r="V159" s="2">
        <v>200000</v>
      </c>
      <c r="W159" t="s">
        <v>486</v>
      </c>
      <c r="X159" t="s">
        <v>159</v>
      </c>
      <c r="Y159" s="2">
        <v>172261</v>
      </c>
      <c r="Z159" s="2">
        <v>172261</v>
      </c>
      <c r="AA159" t="b">
        <v>0</v>
      </c>
    </row>
    <row r="160" spans="1:27">
      <c r="A160" t="s">
        <v>610</v>
      </c>
      <c r="B160" t="s">
        <v>610</v>
      </c>
      <c r="C160" t="s">
        <v>611</v>
      </c>
      <c r="D160" t="s">
        <v>607</v>
      </c>
      <c r="E160" t="s">
        <v>153</v>
      </c>
      <c r="F160" s="1">
        <v>47095</v>
      </c>
      <c r="G160" t="s">
        <v>154</v>
      </c>
      <c r="H160" t="s">
        <v>178</v>
      </c>
      <c r="I160" s="2">
        <v>810000</v>
      </c>
      <c r="J160">
        <v>99.44</v>
      </c>
      <c r="K160">
        <v>246</v>
      </c>
      <c r="L160">
        <v>-214</v>
      </c>
      <c r="M160">
        <v>289</v>
      </c>
      <c r="N160" t="s">
        <v>458</v>
      </c>
      <c r="O160">
        <v>416</v>
      </c>
      <c r="P160">
        <v>424</v>
      </c>
      <c r="Q160" s="2">
        <v>1042</v>
      </c>
      <c r="R160">
        <v>2.78</v>
      </c>
      <c r="S160" s="2">
        <v>805464</v>
      </c>
      <c r="T160" t="s">
        <v>157</v>
      </c>
      <c r="U160">
        <v>99.382000000000005</v>
      </c>
      <c r="V160" s="2">
        <v>2010000</v>
      </c>
      <c r="W160" t="s">
        <v>486</v>
      </c>
      <c r="X160" t="s">
        <v>159</v>
      </c>
      <c r="Y160" s="2">
        <v>823005</v>
      </c>
      <c r="Z160" s="2">
        <v>823005</v>
      </c>
      <c r="AA160" t="b">
        <v>0</v>
      </c>
    </row>
    <row r="161" spans="1:27">
      <c r="A161" t="s">
        <v>612</v>
      </c>
      <c r="B161" t="s">
        <v>610</v>
      </c>
      <c r="C161" t="s">
        <v>611</v>
      </c>
      <c r="D161" t="s">
        <v>607</v>
      </c>
      <c r="E161" t="s">
        <v>153</v>
      </c>
      <c r="F161" s="1">
        <v>47095</v>
      </c>
      <c r="G161" t="s">
        <v>154</v>
      </c>
      <c r="H161" t="s">
        <v>164</v>
      </c>
      <c r="I161" s="2">
        <v>700000</v>
      </c>
      <c r="J161">
        <v>99.44</v>
      </c>
      <c r="K161">
        <v>246</v>
      </c>
      <c r="L161">
        <v>406</v>
      </c>
      <c r="M161">
        <v>101</v>
      </c>
      <c r="N161" t="s">
        <v>458</v>
      </c>
      <c r="O161">
        <v>359</v>
      </c>
      <c r="P161">
        <v>366</v>
      </c>
      <c r="Q161">
        <v>900</v>
      </c>
      <c r="R161">
        <v>2.4</v>
      </c>
      <c r="S161" s="2">
        <v>696080</v>
      </c>
      <c r="T161" t="s">
        <v>157</v>
      </c>
      <c r="U161">
        <v>99.382000000000005</v>
      </c>
      <c r="V161" s="2">
        <v>700000</v>
      </c>
      <c r="W161" t="s">
        <v>486</v>
      </c>
      <c r="X161" t="s">
        <v>159</v>
      </c>
      <c r="Y161" s="2">
        <v>711686</v>
      </c>
      <c r="Z161" s="2">
        <v>711686</v>
      </c>
      <c r="AA161" t="b">
        <v>0</v>
      </c>
    </row>
    <row r="162" spans="1:27">
      <c r="A162" t="s">
        <v>613</v>
      </c>
      <c r="B162" t="s">
        <v>614</v>
      </c>
      <c r="C162" t="s">
        <v>615</v>
      </c>
      <c r="D162" t="s">
        <v>616</v>
      </c>
      <c r="E162" t="s">
        <v>153</v>
      </c>
      <c r="F162" s="1">
        <v>46378</v>
      </c>
      <c r="G162" t="s">
        <v>154</v>
      </c>
      <c r="H162" t="s">
        <v>155</v>
      </c>
      <c r="I162" s="2">
        <v>-1182000</v>
      </c>
      <c r="J162">
        <v>87.427000000000007</v>
      </c>
      <c r="K162">
        <v>352</v>
      </c>
      <c r="L162">
        <v>-319</v>
      </c>
      <c r="M162">
        <v>-81</v>
      </c>
      <c r="N162" t="s">
        <v>458</v>
      </c>
      <c r="O162">
        <v>-338</v>
      </c>
      <c r="P162">
        <v>-354</v>
      </c>
      <c r="Q162" s="2">
        <v>-1244</v>
      </c>
      <c r="R162">
        <v>-3.32</v>
      </c>
      <c r="S162" s="2">
        <v>-1033387</v>
      </c>
      <c r="T162" t="s">
        <v>157</v>
      </c>
      <c r="U162">
        <v>87.4</v>
      </c>
      <c r="V162" s="2">
        <v>-1182000</v>
      </c>
      <c r="W162" t="s">
        <v>486</v>
      </c>
      <c r="X162" t="s">
        <v>159</v>
      </c>
      <c r="Y162" s="2">
        <v>-1037505</v>
      </c>
      <c r="Z162" s="2">
        <v>1037505</v>
      </c>
      <c r="AA162" t="b">
        <v>0</v>
      </c>
    </row>
    <row r="163" spans="1:27">
      <c r="A163" t="s">
        <v>617</v>
      </c>
      <c r="B163" t="s">
        <v>614</v>
      </c>
      <c r="C163" t="s">
        <v>615</v>
      </c>
      <c r="D163" t="s">
        <v>616</v>
      </c>
      <c r="E163" t="s">
        <v>153</v>
      </c>
      <c r="F163" s="1">
        <v>46378</v>
      </c>
      <c r="G163" t="s">
        <v>154</v>
      </c>
      <c r="H163" t="s">
        <v>164</v>
      </c>
      <c r="I163" s="2">
        <v>-1100000</v>
      </c>
      <c r="J163">
        <v>87.427000000000007</v>
      </c>
      <c r="K163">
        <v>352</v>
      </c>
      <c r="L163">
        <v>-297</v>
      </c>
      <c r="M163">
        <v>-75</v>
      </c>
      <c r="N163" t="s">
        <v>458</v>
      </c>
      <c r="O163">
        <v>-315</v>
      </c>
      <c r="P163">
        <v>-329</v>
      </c>
      <c r="Q163" s="2">
        <v>-1158</v>
      </c>
      <c r="R163">
        <v>-3.09</v>
      </c>
      <c r="S163" s="2">
        <v>-961697</v>
      </c>
      <c r="T163" t="s">
        <v>157</v>
      </c>
      <c r="U163">
        <v>87.4</v>
      </c>
      <c r="V163" s="2">
        <v>-1100000</v>
      </c>
      <c r="W163" t="s">
        <v>486</v>
      </c>
      <c r="X163" t="s">
        <v>159</v>
      </c>
      <c r="Y163" s="2">
        <v>-965529</v>
      </c>
      <c r="Z163" s="2">
        <v>965529</v>
      </c>
      <c r="AA163" t="b">
        <v>0</v>
      </c>
    </row>
    <row r="164" spans="1:27">
      <c r="A164" t="s">
        <v>618</v>
      </c>
      <c r="B164" t="s">
        <v>619</v>
      </c>
      <c r="C164" t="s">
        <v>620</v>
      </c>
      <c r="D164" t="s">
        <v>616</v>
      </c>
      <c r="E164" t="s">
        <v>153</v>
      </c>
      <c r="F164" s="1">
        <v>45741</v>
      </c>
      <c r="G164" t="s">
        <v>154</v>
      </c>
      <c r="H164" t="s">
        <v>155</v>
      </c>
      <c r="I164" s="2">
        <v>-1400000</v>
      </c>
      <c r="J164">
        <v>97.83</v>
      </c>
      <c r="K164">
        <v>237</v>
      </c>
      <c r="L164">
        <v>-630</v>
      </c>
      <c r="M164">
        <v>-172</v>
      </c>
      <c r="N164" t="s">
        <v>458</v>
      </c>
      <c r="O164">
        <v>-237</v>
      </c>
      <c r="P164">
        <v>-249</v>
      </c>
      <c r="Q164">
        <v>-590</v>
      </c>
      <c r="R164">
        <v>-1.57</v>
      </c>
      <c r="S164" s="2">
        <v>-1369620</v>
      </c>
      <c r="T164" t="s">
        <v>157</v>
      </c>
      <c r="U164">
        <v>97.784999999999997</v>
      </c>
      <c r="V164" s="2">
        <v>-1400000</v>
      </c>
      <c r="W164" t="s">
        <v>486</v>
      </c>
      <c r="X164" t="s">
        <v>159</v>
      </c>
      <c r="Y164" s="2">
        <v>-1377882</v>
      </c>
      <c r="Z164" s="2">
        <v>1377882</v>
      </c>
      <c r="AA164" t="b">
        <v>0</v>
      </c>
    </row>
    <row r="165" spans="1:27">
      <c r="A165" t="s">
        <v>621</v>
      </c>
      <c r="B165" t="s">
        <v>621</v>
      </c>
      <c r="C165" t="s">
        <v>622</v>
      </c>
      <c r="D165" t="s">
        <v>623</v>
      </c>
      <c r="E165" t="s">
        <v>153</v>
      </c>
      <c r="F165" s="1">
        <v>46645</v>
      </c>
      <c r="G165" t="s">
        <v>154</v>
      </c>
      <c r="H165" t="s">
        <v>178</v>
      </c>
      <c r="I165" s="2">
        <v>100000</v>
      </c>
      <c r="J165">
        <v>78.858000000000004</v>
      </c>
      <c r="K165">
        <v>521</v>
      </c>
      <c r="L165">
        <v>101</v>
      </c>
      <c r="M165">
        <v>5</v>
      </c>
      <c r="N165" t="s">
        <v>458</v>
      </c>
      <c r="O165">
        <v>29</v>
      </c>
      <c r="P165">
        <v>30</v>
      </c>
      <c r="Q165">
        <v>157</v>
      </c>
      <c r="R165">
        <v>0.42</v>
      </c>
      <c r="S165" s="2">
        <v>78858</v>
      </c>
      <c r="T165" t="s">
        <v>157</v>
      </c>
      <c r="U165">
        <v>78.757000000000005</v>
      </c>
      <c r="V165" s="2">
        <v>100000</v>
      </c>
      <c r="W165" t="s">
        <v>486</v>
      </c>
      <c r="X165" t="s">
        <v>159</v>
      </c>
      <c r="Y165" s="2">
        <v>80086</v>
      </c>
      <c r="Z165" s="2">
        <v>80086</v>
      </c>
      <c r="AA165" t="b">
        <v>0</v>
      </c>
    </row>
    <row r="166" spans="1:27">
      <c r="A166" t="s">
        <v>624</v>
      </c>
      <c r="B166" t="s">
        <v>621</v>
      </c>
      <c r="C166" t="s">
        <v>622</v>
      </c>
      <c r="D166" t="s">
        <v>623</v>
      </c>
      <c r="E166" t="s">
        <v>153</v>
      </c>
      <c r="F166" s="1">
        <v>46645</v>
      </c>
      <c r="G166" t="s">
        <v>154</v>
      </c>
      <c r="H166" t="s">
        <v>164</v>
      </c>
      <c r="I166" s="2">
        <v>5000000</v>
      </c>
      <c r="J166">
        <v>78.858000000000004</v>
      </c>
      <c r="K166">
        <v>521</v>
      </c>
      <c r="L166" s="2">
        <v>5050</v>
      </c>
      <c r="M166">
        <v>257</v>
      </c>
      <c r="N166" t="s">
        <v>458</v>
      </c>
      <c r="O166" s="2">
        <v>1442</v>
      </c>
      <c r="P166" s="2">
        <v>1507</v>
      </c>
      <c r="Q166" s="2">
        <v>7852</v>
      </c>
      <c r="R166">
        <v>20.94</v>
      </c>
      <c r="S166" s="2">
        <v>3942900</v>
      </c>
      <c r="T166" t="s">
        <v>157</v>
      </c>
      <c r="U166">
        <v>78.757000000000005</v>
      </c>
      <c r="V166" s="2">
        <v>5000000</v>
      </c>
      <c r="W166" t="s">
        <v>486</v>
      </c>
      <c r="X166" t="s">
        <v>159</v>
      </c>
      <c r="Y166" s="2">
        <v>4004287</v>
      </c>
      <c r="Z166" s="2">
        <v>4004287</v>
      </c>
      <c r="AA166" t="b">
        <v>0</v>
      </c>
    </row>
    <row r="167" spans="1:27">
      <c r="A167" t="s">
        <v>625</v>
      </c>
      <c r="B167" t="s">
        <v>626</v>
      </c>
      <c r="C167" t="s">
        <v>627</v>
      </c>
      <c r="D167" t="s">
        <v>628</v>
      </c>
      <c r="E167" t="s">
        <v>153</v>
      </c>
      <c r="F167" s="1">
        <v>46387</v>
      </c>
      <c r="G167" t="s">
        <v>154</v>
      </c>
      <c r="H167" t="s">
        <v>155</v>
      </c>
      <c r="I167" s="2">
        <v>-1000000</v>
      </c>
      <c r="J167">
        <v>85.031999999999996</v>
      </c>
      <c r="K167">
        <v>324</v>
      </c>
      <c r="L167" s="2">
        <v>-2290</v>
      </c>
      <c r="M167">
        <v>-41</v>
      </c>
      <c r="N167" t="s">
        <v>458</v>
      </c>
      <c r="O167">
        <v>-285</v>
      </c>
      <c r="P167">
        <v>-298</v>
      </c>
      <c r="Q167">
        <v>-963</v>
      </c>
      <c r="R167">
        <v>-2.57</v>
      </c>
      <c r="S167" s="2">
        <v>-850320</v>
      </c>
      <c r="T167" t="s">
        <v>157</v>
      </c>
      <c r="U167">
        <v>84.802999999999997</v>
      </c>
      <c r="V167" s="2">
        <v>-1000000</v>
      </c>
      <c r="W167" t="s">
        <v>486</v>
      </c>
      <c r="X167" t="s">
        <v>159</v>
      </c>
      <c r="Y167" s="2">
        <v>-852041</v>
      </c>
      <c r="Z167" s="2">
        <v>852041</v>
      </c>
      <c r="AA167" t="b">
        <v>0</v>
      </c>
    </row>
    <row r="168" spans="1:27">
      <c r="A168" t="s">
        <v>629</v>
      </c>
      <c r="B168" t="s">
        <v>626</v>
      </c>
      <c r="C168" t="s">
        <v>627</v>
      </c>
      <c r="D168" t="s">
        <v>628</v>
      </c>
      <c r="E168" t="s">
        <v>153</v>
      </c>
      <c r="F168" s="1">
        <v>46387</v>
      </c>
      <c r="G168" t="s">
        <v>154</v>
      </c>
      <c r="H168" t="s">
        <v>169</v>
      </c>
      <c r="I168" s="2">
        <v>-3000000</v>
      </c>
      <c r="J168">
        <v>85.031999999999996</v>
      </c>
      <c r="K168">
        <v>324</v>
      </c>
      <c r="L168" s="2">
        <v>-6870</v>
      </c>
      <c r="M168">
        <v>-123</v>
      </c>
      <c r="N168" t="s">
        <v>458</v>
      </c>
      <c r="O168">
        <v>-854</v>
      </c>
      <c r="P168">
        <v>-893</v>
      </c>
      <c r="Q168" s="2">
        <v>-2888</v>
      </c>
      <c r="R168">
        <v>-7.7</v>
      </c>
      <c r="S168" s="2">
        <v>-2550960</v>
      </c>
      <c r="T168" t="s">
        <v>157</v>
      </c>
      <c r="U168">
        <v>84.802999999999997</v>
      </c>
      <c r="V168" s="2">
        <v>-3000000</v>
      </c>
      <c r="W168" t="s">
        <v>486</v>
      </c>
      <c r="X168" t="s">
        <v>159</v>
      </c>
      <c r="Y168" s="2">
        <v>-2556124</v>
      </c>
      <c r="Z168" s="2">
        <v>2556124</v>
      </c>
      <c r="AA168" t="b">
        <v>0</v>
      </c>
    </row>
    <row r="169" spans="1:27">
      <c r="A169" t="s">
        <v>630</v>
      </c>
      <c r="B169" t="s">
        <v>630</v>
      </c>
      <c r="C169" t="s">
        <v>631</v>
      </c>
      <c r="D169" t="s">
        <v>255</v>
      </c>
      <c r="E169" t="s">
        <v>153</v>
      </c>
      <c r="F169" s="1">
        <v>45718</v>
      </c>
      <c r="G169" t="s">
        <v>154</v>
      </c>
      <c r="H169" t="s">
        <v>178</v>
      </c>
      <c r="I169" s="2">
        <v>4900000</v>
      </c>
      <c r="J169">
        <v>92.278000000000006</v>
      </c>
      <c r="K169">
        <v>422</v>
      </c>
      <c r="L169" s="2">
        <v>5978</v>
      </c>
      <c r="M169">
        <v>385</v>
      </c>
      <c r="N169" t="s">
        <v>458</v>
      </c>
      <c r="O169">
        <v>746</v>
      </c>
      <c r="P169">
        <v>784</v>
      </c>
      <c r="Q169" s="2">
        <v>3314</v>
      </c>
      <c r="R169">
        <v>8.84</v>
      </c>
      <c r="S169" s="2">
        <v>4521622</v>
      </c>
      <c r="T169" t="s">
        <v>157</v>
      </c>
      <c r="U169">
        <v>92.156000000000006</v>
      </c>
      <c r="V169" s="2">
        <v>4900000</v>
      </c>
      <c r="W169" t="s">
        <v>486</v>
      </c>
      <c r="X169" t="s">
        <v>159</v>
      </c>
      <c r="Y169" s="2">
        <v>4525856</v>
      </c>
      <c r="Z169" s="2">
        <v>4525856</v>
      </c>
      <c r="AA169" t="b">
        <v>0</v>
      </c>
    </row>
    <row r="170" spans="1:27">
      <c r="A170" t="s">
        <v>632</v>
      </c>
      <c r="B170" t="s">
        <v>633</v>
      </c>
      <c r="C170" t="s">
        <v>634</v>
      </c>
      <c r="D170" t="s">
        <v>635</v>
      </c>
      <c r="E170" t="s">
        <v>153</v>
      </c>
      <c r="F170" s="1">
        <v>46562</v>
      </c>
      <c r="G170" t="s">
        <v>154</v>
      </c>
      <c r="H170" t="s">
        <v>155</v>
      </c>
      <c r="I170" s="2">
        <v>-5000000</v>
      </c>
      <c r="J170">
        <v>85.453999999999994</v>
      </c>
      <c r="K170">
        <v>412</v>
      </c>
      <c r="L170" s="2">
        <v>2500</v>
      </c>
      <c r="M170">
        <v>-394</v>
      </c>
      <c r="N170" t="s">
        <v>458</v>
      </c>
      <c r="O170" s="2">
        <v>-1564</v>
      </c>
      <c r="P170" s="2">
        <v>-1635</v>
      </c>
      <c r="Q170" s="2">
        <v>-6729</v>
      </c>
      <c r="R170">
        <v>-17.940000000000001</v>
      </c>
      <c r="S170" s="2">
        <v>-4272700</v>
      </c>
      <c r="T170" t="s">
        <v>157</v>
      </c>
      <c r="U170">
        <v>85.504000000000005</v>
      </c>
      <c r="V170" s="2">
        <v>-5000000</v>
      </c>
      <c r="W170" t="s">
        <v>486</v>
      </c>
      <c r="X170" t="s">
        <v>159</v>
      </c>
      <c r="Y170" s="2">
        <v>-4363282</v>
      </c>
      <c r="Z170" s="2">
        <v>4363282</v>
      </c>
      <c r="AA170" t="b">
        <v>0</v>
      </c>
    </row>
    <row r="171" spans="1:27">
      <c r="A171" t="s">
        <v>636</v>
      </c>
      <c r="B171" t="s">
        <v>633</v>
      </c>
      <c r="C171" t="s">
        <v>634</v>
      </c>
      <c r="D171" t="s">
        <v>635</v>
      </c>
      <c r="E171" t="s">
        <v>153</v>
      </c>
      <c r="F171" s="1">
        <v>46562</v>
      </c>
      <c r="G171" t="s">
        <v>154</v>
      </c>
      <c r="H171" t="s">
        <v>164</v>
      </c>
      <c r="I171" s="2">
        <v>-1100000</v>
      </c>
      <c r="J171">
        <v>85.453999999999994</v>
      </c>
      <c r="K171">
        <v>412</v>
      </c>
      <c r="L171">
        <v>550</v>
      </c>
      <c r="M171">
        <v>-87</v>
      </c>
      <c r="N171" t="s">
        <v>458</v>
      </c>
      <c r="O171">
        <v>-344</v>
      </c>
      <c r="P171">
        <v>-360</v>
      </c>
      <c r="Q171" s="2">
        <v>-1480</v>
      </c>
      <c r="R171">
        <v>-3.95</v>
      </c>
      <c r="S171" s="2">
        <v>-939994</v>
      </c>
      <c r="T171" t="s">
        <v>157</v>
      </c>
      <c r="U171">
        <v>85.504000000000005</v>
      </c>
      <c r="V171" s="2">
        <v>-1100000</v>
      </c>
      <c r="W171" t="s">
        <v>486</v>
      </c>
      <c r="X171" t="s">
        <v>159</v>
      </c>
      <c r="Y171" s="2">
        <v>-959922</v>
      </c>
      <c r="Z171" s="2">
        <v>959922</v>
      </c>
      <c r="AA171" t="b">
        <v>0</v>
      </c>
    </row>
    <row r="172" spans="1:27">
      <c r="A172" t="s">
        <v>637</v>
      </c>
      <c r="B172" t="s">
        <v>637</v>
      </c>
      <c r="C172" t="s">
        <v>638</v>
      </c>
      <c r="D172" t="s">
        <v>635</v>
      </c>
      <c r="E172" t="s">
        <v>153</v>
      </c>
      <c r="F172" s="1">
        <v>46287</v>
      </c>
      <c r="G172" t="s">
        <v>154</v>
      </c>
      <c r="H172" t="s">
        <v>178</v>
      </c>
      <c r="I172" s="2">
        <v>3300000</v>
      </c>
      <c r="J172">
        <v>92.646000000000001</v>
      </c>
      <c r="K172">
        <v>350</v>
      </c>
      <c r="L172">
        <v>561</v>
      </c>
      <c r="M172">
        <v>350</v>
      </c>
      <c r="N172" t="s">
        <v>458</v>
      </c>
      <c r="O172">
        <v>855</v>
      </c>
      <c r="P172">
        <v>895</v>
      </c>
      <c r="Q172" s="2">
        <v>3129</v>
      </c>
      <c r="R172">
        <v>8.34</v>
      </c>
      <c r="S172" s="2">
        <v>3057318</v>
      </c>
      <c r="T172" t="s">
        <v>157</v>
      </c>
      <c r="U172">
        <v>92.629000000000005</v>
      </c>
      <c r="V172" s="2">
        <v>3300000</v>
      </c>
      <c r="W172" t="s">
        <v>486</v>
      </c>
      <c r="X172" t="s">
        <v>159</v>
      </c>
      <c r="Y172" s="2">
        <v>3138597</v>
      </c>
      <c r="Z172" s="2">
        <v>3138597</v>
      </c>
      <c r="AA172" t="b">
        <v>0</v>
      </c>
    </row>
    <row r="173" spans="1:27">
      <c r="A173" t="s">
        <v>639</v>
      </c>
      <c r="B173" t="s">
        <v>640</v>
      </c>
      <c r="C173" t="s">
        <v>641</v>
      </c>
      <c r="D173" t="s">
        <v>635</v>
      </c>
      <c r="E173" t="s">
        <v>153</v>
      </c>
      <c r="F173" s="1">
        <v>45730</v>
      </c>
      <c r="G173" t="s">
        <v>154</v>
      </c>
      <c r="H173" t="s">
        <v>155</v>
      </c>
      <c r="I173" s="2">
        <v>-1700000</v>
      </c>
      <c r="J173">
        <v>97.769000000000005</v>
      </c>
      <c r="K173">
        <v>235</v>
      </c>
      <c r="L173">
        <v>51</v>
      </c>
      <c r="M173">
        <v>-203</v>
      </c>
      <c r="N173" t="s">
        <v>458</v>
      </c>
      <c r="O173">
        <v>-246</v>
      </c>
      <c r="P173">
        <v>-260</v>
      </c>
      <c r="Q173">
        <v>-611</v>
      </c>
      <c r="R173">
        <v>-1.63</v>
      </c>
      <c r="S173" s="2">
        <v>-1662073</v>
      </c>
      <c r="T173" t="s">
        <v>157</v>
      </c>
      <c r="U173">
        <v>97.772000000000006</v>
      </c>
      <c r="V173" s="2">
        <v>-1700000</v>
      </c>
      <c r="W173" t="s">
        <v>486</v>
      </c>
      <c r="X173" t="s">
        <v>159</v>
      </c>
      <c r="Y173" s="2">
        <v>-1674062</v>
      </c>
      <c r="Z173" s="2">
        <v>1674062</v>
      </c>
      <c r="AA173" t="b">
        <v>0</v>
      </c>
    </row>
    <row r="174" spans="1:27">
      <c r="A174" t="s">
        <v>642</v>
      </c>
      <c r="B174" t="s">
        <v>642</v>
      </c>
      <c r="C174" t="s">
        <v>643</v>
      </c>
      <c r="D174" t="s">
        <v>635</v>
      </c>
      <c r="E174" t="s">
        <v>153</v>
      </c>
      <c r="F174" s="1">
        <v>47606</v>
      </c>
      <c r="G174" t="s">
        <v>154</v>
      </c>
      <c r="H174" t="s">
        <v>178</v>
      </c>
      <c r="I174" s="2">
        <v>1000000</v>
      </c>
      <c r="J174">
        <v>97.143000000000001</v>
      </c>
      <c r="K174">
        <v>374</v>
      </c>
      <c r="L174">
        <v>300</v>
      </c>
      <c r="M174">
        <v>168</v>
      </c>
      <c r="N174" t="s">
        <v>458</v>
      </c>
      <c r="O174">
        <v>520</v>
      </c>
      <c r="P174">
        <v>544</v>
      </c>
      <c r="Q174" s="2">
        <v>2035</v>
      </c>
      <c r="R174">
        <v>5.43</v>
      </c>
      <c r="S174" s="2">
        <v>971430</v>
      </c>
      <c r="T174" t="s">
        <v>260</v>
      </c>
      <c r="U174">
        <v>97.113</v>
      </c>
      <c r="V174" s="2">
        <v>1000000</v>
      </c>
      <c r="W174" t="s">
        <v>486</v>
      </c>
      <c r="X174" t="s">
        <v>159</v>
      </c>
      <c r="Y174" s="2">
        <v>988066</v>
      </c>
      <c r="Z174" s="2">
        <v>988066</v>
      </c>
      <c r="AA174" t="b">
        <v>0</v>
      </c>
    </row>
    <row r="175" spans="1:27">
      <c r="A175" t="s">
        <v>644</v>
      </c>
      <c r="B175" t="s">
        <v>645</v>
      </c>
      <c r="C175" t="s">
        <v>646</v>
      </c>
      <c r="D175" t="s">
        <v>635</v>
      </c>
      <c r="E175" t="s">
        <v>153</v>
      </c>
      <c r="F175" s="1">
        <v>46988</v>
      </c>
      <c r="G175" t="s">
        <v>154</v>
      </c>
      <c r="H175" t="s">
        <v>155</v>
      </c>
      <c r="I175" s="2">
        <v>-2500000</v>
      </c>
      <c r="J175">
        <v>102.056</v>
      </c>
      <c r="K175">
        <v>372</v>
      </c>
      <c r="L175" s="2">
        <v>-1250</v>
      </c>
      <c r="M175">
        <v>-488</v>
      </c>
      <c r="N175" t="s">
        <v>458</v>
      </c>
      <c r="O175" s="2">
        <v>-1098</v>
      </c>
      <c r="P175" s="2">
        <v>-1148</v>
      </c>
      <c r="Q175" s="2">
        <v>-4268</v>
      </c>
      <c r="R175">
        <v>-11.38</v>
      </c>
      <c r="S175" s="2">
        <v>-2551400</v>
      </c>
      <c r="T175" t="s">
        <v>157</v>
      </c>
      <c r="U175">
        <v>102.006</v>
      </c>
      <c r="V175" s="2">
        <v>-2500000</v>
      </c>
      <c r="W175" t="s">
        <v>486</v>
      </c>
      <c r="X175" t="s">
        <v>159</v>
      </c>
      <c r="Y175" s="2">
        <v>-2634362</v>
      </c>
      <c r="Z175" s="2">
        <v>2634362</v>
      </c>
      <c r="AA175" t="b">
        <v>0</v>
      </c>
    </row>
    <row r="176" spans="1:27">
      <c r="A176" t="s">
        <v>647</v>
      </c>
      <c r="B176" t="s">
        <v>648</v>
      </c>
      <c r="C176" t="s">
        <v>649</v>
      </c>
      <c r="D176" t="s">
        <v>268</v>
      </c>
      <c r="E176" t="s">
        <v>153</v>
      </c>
      <c r="F176" s="1">
        <v>46742</v>
      </c>
      <c r="G176" t="s">
        <v>154</v>
      </c>
      <c r="H176" t="s">
        <v>155</v>
      </c>
      <c r="I176" s="2">
        <v>-3200000</v>
      </c>
      <c r="J176">
        <v>96.959000000000003</v>
      </c>
      <c r="K176">
        <v>246</v>
      </c>
      <c r="L176">
        <v>928</v>
      </c>
      <c r="M176">
        <v>-405</v>
      </c>
      <c r="N176" t="s">
        <v>472</v>
      </c>
      <c r="O176" s="2">
        <v>-1192</v>
      </c>
      <c r="P176" s="2">
        <v>-1246</v>
      </c>
      <c r="Q176" s="2">
        <v>-3067</v>
      </c>
      <c r="R176">
        <v>-8.18</v>
      </c>
      <c r="S176" s="2">
        <v>-3102688</v>
      </c>
      <c r="T176" t="s">
        <v>157</v>
      </c>
      <c r="U176">
        <v>96.988</v>
      </c>
      <c r="V176" s="2">
        <v>-3200000</v>
      </c>
      <c r="W176" t="s">
        <v>486</v>
      </c>
      <c r="X176" t="s">
        <v>159</v>
      </c>
      <c r="Y176" s="2">
        <v>-3197165</v>
      </c>
      <c r="Z176" s="2">
        <v>3197165</v>
      </c>
      <c r="AA176" t="b">
        <v>0</v>
      </c>
    </row>
    <row r="177" spans="1:27">
      <c r="A177" t="s">
        <v>650</v>
      </c>
      <c r="B177" t="s">
        <v>650</v>
      </c>
      <c r="C177" t="s">
        <v>651</v>
      </c>
      <c r="D177" t="s">
        <v>652</v>
      </c>
      <c r="E177" t="s">
        <v>153</v>
      </c>
      <c r="F177" s="1">
        <v>46792</v>
      </c>
      <c r="G177" t="s">
        <v>154</v>
      </c>
      <c r="H177" t="s">
        <v>178</v>
      </c>
      <c r="I177">
        <v>0</v>
      </c>
      <c r="J177">
        <v>84.119</v>
      </c>
      <c r="K177">
        <v>358</v>
      </c>
      <c r="L177">
        <v>0</v>
      </c>
      <c r="M177">
        <v>0</v>
      </c>
      <c r="N177" t="s">
        <v>458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157</v>
      </c>
      <c r="U177">
        <v>84.119</v>
      </c>
      <c r="V177">
        <v>0</v>
      </c>
      <c r="W177" t="s">
        <v>486</v>
      </c>
      <c r="X177" t="s">
        <v>159</v>
      </c>
      <c r="Y177">
        <v>0</v>
      </c>
      <c r="Z177">
        <v>0</v>
      </c>
    </row>
    <row r="178" spans="1:27">
      <c r="A178" t="s">
        <v>653</v>
      </c>
      <c r="B178" t="s">
        <v>650</v>
      </c>
      <c r="C178" t="s">
        <v>651</v>
      </c>
      <c r="D178" t="s">
        <v>652</v>
      </c>
      <c r="E178" t="s">
        <v>153</v>
      </c>
      <c r="F178" s="1">
        <v>46792</v>
      </c>
      <c r="G178" t="s">
        <v>154</v>
      </c>
      <c r="H178" t="s">
        <v>155</v>
      </c>
      <c r="I178">
        <v>0</v>
      </c>
      <c r="J178">
        <v>84.119</v>
      </c>
      <c r="K178">
        <v>358</v>
      </c>
      <c r="L178">
        <v>0</v>
      </c>
      <c r="M178">
        <v>-52</v>
      </c>
      <c r="N178" t="s">
        <v>458</v>
      </c>
      <c r="O178">
        <v>0</v>
      </c>
      <c r="P178">
        <v>0</v>
      </c>
      <c r="Q178">
        <v>0</v>
      </c>
      <c r="R178">
        <v>0</v>
      </c>
      <c r="S178">
        <v>0</v>
      </c>
      <c r="T178" t="s">
        <v>157</v>
      </c>
      <c r="U178">
        <v>84.119</v>
      </c>
      <c r="V178">
        <v>0</v>
      </c>
      <c r="W178" t="s">
        <v>486</v>
      </c>
      <c r="X178" t="s">
        <v>159</v>
      </c>
      <c r="Y178">
        <v>0</v>
      </c>
      <c r="Z178">
        <v>0</v>
      </c>
    </row>
    <row r="179" spans="1:27">
      <c r="A179" t="s">
        <v>654</v>
      </c>
      <c r="B179" t="s">
        <v>655</v>
      </c>
      <c r="C179" t="s">
        <v>656</v>
      </c>
      <c r="D179" t="s">
        <v>431</v>
      </c>
      <c r="E179" t="s">
        <v>153</v>
      </c>
      <c r="F179" s="1">
        <v>45386</v>
      </c>
      <c r="G179" t="s">
        <v>154</v>
      </c>
      <c r="H179" t="s">
        <v>155</v>
      </c>
      <c r="I179" s="2">
        <v>-1650000</v>
      </c>
      <c r="J179">
        <v>96.488</v>
      </c>
      <c r="K179">
        <v>214</v>
      </c>
      <c r="L179">
        <v>33</v>
      </c>
      <c r="M179">
        <v>-79</v>
      </c>
      <c r="N179" t="s">
        <v>458</v>
      </c>
      <c r="O179">
        <v>-135</v>
      </c>
      <c r="P179">
        <v>-141</v>
      </c>
      <c r="Q179">
        <v>-302</v>
      </c>
      <c r="R179">
        <v>-0.81</v>
      </c>
      <c r="S179" s="2">
        <v>-1592052</v>
      </c>
      <c r="T179" t="s">
        <v>157</v>
      </c>
      <c r="U179">
        <v>96.49</v>
      </c>
      <c r="V179" s="2">
        <v>-1650000</v>
      </c>
      <c r="W179" t="s">
        <v>486</v>
      </c>
      <c r="X179" t="s">
        <v>159</v>
      </c>
      <c r="Y179" s="2">
        <v>-1595050</v>
      </c>
      <c r="Z179" s="2">
        <v>1595050</v>
      </c>
      <c r="AA179" t="b">
        <v>0</v>
      </c>
    </row>
    <row r="180" spans="1:27">
      <c r="A180" t="s">
        <v>657</v>
      </c>
      <c r="B180" t="s">
        <v>658</v>
      </c>
      <c r="C180" t="s">
        <v>659</v>
      </c>
      <c r="D180" t="s">
        <v>431</v>
      </c>
      <c r="E180" t="s">
        <v>153</v>
      </c>
      <c r="F180" s="1">
        <v>46777</v>
      </c>
      <c r="G180" t="s">
        <v>154</v>
      </c>
      <c r="H180" t="s">
        <v>164</v>
      </c>
      <c r="I180" s="2">
        <v>-2000000</v>
      </c>
      <c r="J180">
        <v>83.099000000000004</v>
      </c>
      <c r="K180">
        <v>314</v>
      </c>
      <c r="L180" s="2">
        <v>-1320</v>
      </c>
      <c r="M180">
        <v>-89</v>
      </c>
      <c r="N180" t="s">
        <v>458</v>
      </c>
      <c r="O180">
        <v>-676</v>
      </c>
      <c r="P180">
        <v>-706</v>
      </c>
      <c r="Q180" s="2">
        <v>-2219</v>
      </c>
      <c r="R180">
        <v>-5.92</v>
      </c>
      <c r="S180" s="2">
        <v>-1661980</v>
      </c>
      <c r="T180" t="s">
        <v>260</v>
      </c>
      <c r="U180">
        <v>83.033000000000001</v>
      </c>
      <c r="V180" s="2">
        <v>-2000000</v>
      </c>
      <c r="W180" t="s">
        <v>486</v>
      </c>
      <c r="X180" t="s">
        <v>159</v>
      </c>
      <c r="Y180" s="2">
        <v>-1671507</v>
      </c>
      <c r="Z180" s="2">
        <v>1671507</v>
      </c>
      <c r="AA180" t="b">
        <v>0</v>
      </c>
    </row>
    <row r="181" spans="1:27">
      <c r="A181" t="s">
        <v>660</v>
      </c>
      <c r="B181" t="s">
        <v>660</v>
      </c>
      <c r="C181" t="s">
        <v>661</v>
      </c>
      <c r="D181" t="s">
        <v>431</v>
      </c>
      <c r="E181" t="s">
        <v>153</v>
      </c>
      <c r="F181" s="1">
        <v>48604</v>
      </c>
      <c r="G181" t="s">
        <v>154</v>
      </c>
      <c r="H181" t="s">
        <v>178</v>
      </c>
      <c r="I181">
        <v>0</v>
      </c>
      <c r="J181">
        <v>72.393000000000001</v>
      </c>
      <c r="K181">
        <v>324</v>
      </c>
      <c r="L181">
        <v>245</v>
      </c>
      <c r="M181">
        <v>29</v>
      </c>
      <c r="N181" t="s">
        <v>458</v>
      </c>
      <c r="O181">
        <v>0</v>
      </c>
      <c r="P181">
        <v>0</v>
      </c>
      <c r="Q181">
        <v>0</v>
      </c>
      <c r="R181">
        <v>0</v>
      </c>
      <c r="S181">
        <v>0</v>
      </c>
      <c r="T181" t="s">
        <v>157</v>
      </c>
      <c r="U181">
        <v>72.340999999999994</v>
      </c>
      <c r="V181" s="2">
        <v>500000</v>
      </c>
      <c r="W181" t="s">
        <v>486</v>
      </c>
      <c r="X181" t="s">
        <v>159</v>
      </c>
      <c r="Y181">
        <v>-87</v>
      </c>
      <c r="Z181">
        <v>87</v>
      </c>
      <c r="AA181" t="b">
        <v>0</v>
      </c>
    </row>
    <row r="182" spans="1:27">
      <c r="A182" t="s">
        <v>662</v>
      </c>
      <c r="B182" t="s">
        <v>660</v>
      </c>
      <c r="C182" t="s">
        <v>661</v>
      </c>
      <c r="D182" t="s">
        <v>431</v>
      </c>
      <c r="E182" t="s">
        <v>153</v>
      </c>
      <c r="F182" s="1">
        <v>48604</v>
      </c>
      <c r="G182" t="s">
        <v>154</v>
      </c>
      <c r="H182" t="s">
        <v>164</v>
      </c>
      <c r="I182" s="2">
        <v>5000000</v>
      </c>
      <c r="J182">
        <v>72.393000000000001</v>
      </c>
      <c r="K182">
        <v>324</v>
      </c>
      <c r="L182" s="2">
        <v>2600</v>
      </c>
      <c r="M182">
        <v>291</v>
      </c>
      <c r="N182" t="s">
        <v>458</v>
      </c>
      <c r="O182" s="2">
        <v>2827</v>
      </c>
      <c r="P182" s="2">
        <v>2955</v>
      </c>
      <c r="Q182" s="2">
        <v>9585</v>
      </c>
      <c r="R182">
        <v>25.56</v>
      </c>
      <c r="S182" s="2">
        <v>3619650</v>
      </c>
      <c r="T182" t="s">
        <v>157</v>
      </c>
      <c r="U182">
        <v>72.340999999999994</v>
      </c>
      <c r="V182" s="2">
        <v>5000000</v>
      </c>
      <c r="W182" t="s">
        <v>486</v>
      </c>
      <c r="X182" t="s">
        <v>159</v>
      </c>
      <c r="Y182" s="2">
        <v>3650797</v>
      </c>
      <c r="Z182" s="2">
        <v>3650797</v>
      </c>
      <c r="AA182" t="b">
        <v>0</v>
      </c>
    </row>
    <row r="183" spans="1:27">
      <c r="A183" t="s">
        <v>663</v>
      </c>
      <c r="B183" t="s">
        <v>664</v>
      </c>
      <c r="C183" t="s">
        <v>665</v>
      </c>
      <c r="D183" t="s">
        <v>431</v>
      </c>
      <c r="E183" t="s">
        <v>153</v>
      </c>
      <c r="F183" s="1">
        <v>45714</v>
      </c>
      <c r="G183" t="s">
        <v>154</v>
      </c>
      <c r="H183" t="s">
        <v>164</v>
      </c>
      <c r="I183" s="2">
        <v>-2600000</v>
      </c>
      <c r="J183">
        <v>94.962999999999994</v>
      </c>
      <c r="K183">
        <v>225</v>
      </c>
      <c r="L183">
        <v>208</v>
      </c>
      <c r="M183">
        <v>-187</v>
      </c>
      <c r="N183" t="s">
        <v>458</v>
      </c>
      <c r="O183">
        <v>-414</v>
      </c>
      <c r="P183">
        <v>-434</v>
      </c>
      <c r="Q183">
        <v>-979</v>
      </c>
      <c r="R183">
        <v>-2.61</v>
      </c>
      <c r="S183" s="2">
        <v>-2469038</v>
      </c>
      <c r="T183" t="s">
        <v>260</v>
      </c>
      <c r="U183">
        <v>94.971000000000004</v>
      </c>
      <c r="V183" s="2">
        <v>-2600000</v>
      </c>
      <c r="W183" t="s">
        <v>486</v>
      </c>
      <c r="X183" t="s">
        <v>159</v>
      </c>
      <c r="Y183" s="2">
        <v>-2483062</v>
      </c>
      <c r="Z183" s="2">
        <v>2483062</v>
      </c>
      <c r="AA183" t="b">
        <v>0</v>
      </c>
    </row>
    <row r="184" spans="1:27">
      <c r="A184" t="s">
        <v>666</v>
      </c>
      <c r="B184" t="s">
        <v>667</v>
      </c>
      <c r="C184" t="s">
        <v>668</v>
      </c>
      <c r="D184" t="s">
        <v>431</v>
      </c>
      <c r="E184" t="s">
        <v>153</v>
      </c>
      <c r="F184" s="1">
        <v>46494</v>
      </c>
      <c r="G184" t="s">
        <v>154</v>
      </c>
      <c r="H184" t="s">
        <v>164</v>
      </c>
      <c r="I184" s="2">
        <v>-1400000</v>
      </c>
      <c r="J184">
        <v>87.010999999999996</v>
      </c>
      <c r="K184">
        <v>305</v>
      </c>
      <c r="L184">
        <v>-350</v>
      </c>
      <c r="M184">
        <v>-77</v>
      </c>
      <c r="N184" t="s">
        <v>458</v>
      </c>
      <c r="O184">
        <v>-410</v>
      </c>
      <c r="P184">
        <v>-429</v>
      </c>
      <c r="Q184" s="2">
        <v>-1310</v>
      </c>
      <c r="R184">
        <v>-3.49</v>
      </c>
      <c r="S184" s="2">
        <v>-1218154</v>
      </c>
      <c r="T184" t="s">
        <v>260</v>
      </c>
      <c r="U184">
        <v>86.986000000000004</v>
      </c>
      <c r="V184" s="2">
        <v>-1400000</v>
      </c>
      <c r="W184" t="s">
        <v>486</v>
      </c>
      <c r="X184" t="s">
        <v>159</v>
      </c>
      <c r="Y184" s="2">
        <v>-1220067</v>
      </c>
      <c r="Z184" s="2">
        <v>1220067</v>
      </c>
      <c r="AA184" t="b">
        <v>0</v>
      </c>
    </row>
    <row r="185" spans="1:27">
      <c r="A185" t="s">
        <v>669</v>
      </c>
      <c r="B185" t="s">
        <v>669</v>
      </c>
      <c r="C185" t="s">
        <v>670</v>
      </c>
      <c r="D185" t="s">
        <v>671</v>
      </c>
      <c r="E185" t="s">
        <v>404</v>
      </c>
      <c r="F185" s="1">
        <v>46933</v>
      </c>
      <c r="G185" t="s">
        <v>154</v>
      </c>
      <c r="H185" t="s">
        <v>178</v>
      </c>
      <c r="I185" s="2">
        <v>913000</v>
      </c>
      <c r="J185">
        <v>81.152000000000001</v>
      </c>
      <c r="K185">
        <v>266</v>
      </c>
      <c r="L185">
        <v>-628</v>
      </c>
      <c r="M185">
        <v>72</v>
      </c>
      <c r="N185" t="s">
        <v>458</v>
      </c>
      <c r="O185">
        <v>348</v>
      </c>
      <c r="P185">
        <v>370</v>
      </c>
      <c r="Q185">
        <v>984</v>
      </c>
      <c r="R185">
        <v>2.62</v>
      </c>
      <c r="S185" s="2">
        <v>849005</v>
      </c>
      <c r="T185" t="s">
        <v>260</v>
      </c>
      <c r="U185">
        <v>81.212000000000003</v>
      </c>
      <c r="V185" s="2">
        <v>913000</v>
      </c>
      <c r="W185" t="s">
        <v>486</v>
      </c>
      <c r="X185" t="s">
        <v>159</v>
      </c>
      <c r="Y185" s="2">
        <v>868828</v>
      </c>
      <c r="Z185" s="2">
        <v>868828</v>
      </c>
      <c r="AA185" t="b">
        <v>0</v>
      </c>
    </row>
    <row r="186" spans="1:27">
      <c r="A186" t="s">
        <v>672</v>
      </c>
      <c r="B186" t="s">
        <v>673</v>
      </c>
      <c r="C186" t="s">
        <v>674</v>
      </c>
      <c r="D186" t="s">
        <v>671</v>
      </c>
      <c r="E186" t="s">
        <v>153</v>
      </c>
      <c r="F186" s="1">
        <v>46465</v>
      </c>
      <c r="G186" t="s">
        <v>154</v>
      </c>
      <c r="H186" t="s">
        <v>164</v>
      </c>
      <c r="I186" s="2">
        <v>-500000</v>
      </c>
      <c r="J186">
        <v>91.602999999999994</v>
      </c>
      <c r="K186">
        <v>250</v>
      </c>
      <c r="L186">
        <v>-100</v>
      </c>
      <c r="M186">
        <v>-41</v>
      </c>
      <c r="N186" t="s">
        <v>458</v>
      </c>
      <c r="O186">
        <v>-160</v>
      </c>
      <c r="P186">
        <v>-167</v>
      </c>
      <c r="Q186">
        <v>-418</v>
      </c>
      <c r="R186">
        <v>-1.1100000000000001</v>
      </c>
      <c r="S186" s="2">
        <v>-458015</v>
      </c>
      <c r="T186" t="s">
        <v>157</v>
      </c>
      <c r="U186">
        <v>91.582999999999998</v>
      </c>
      <c r="V186" s="2">
        <v>-500000</v>
      </c>
      <c r="W186" t="s">
        <v>486</v>
      </c>
      <c r="X186" t="s">
        <v>159</v>
      </c>
      <c r="Y186" s="2">
        <v>-460228</v>
      </c>
      <c r="Z186" s="2">
        <v>460228</v>
      </c>
      <c r="AA186" t="b">
        <v>0</v>
      </c>
    </row>
    <row r="187" spans="1:27">
      <c r="A187" t="s">
        <v>675</v>
      </c>
      <c r="B187" t="s">
        <v>675</v>
      </c>
      <c r="C187" t="s">
        <v>676</v>
      </c>
      <c r="D187" t="s">
        <v>291</v>
      </c>
      <c r="E187" t="s">
        <v>153</v>
      </c>
      <c r="F187" s="1">
        <v>46277</v>
      </c>
      <c r="G187" t="s">
        <v>154</v>
      </c>
      <c r="H187" t="s">
        <v>178</v>
      </c>
      <c r="I187" s="2">
        <v>1000000</v>
      </c>
      <c r="J187">
        <v>87.227999999999994</v>
      </c>
      <c r="K187">
        <v>330</v>
      </c>
      <c r="L187">
        <v>-650</v>
      </c>
      <c r="M187">
        <v>45</v>
      </c>
      <c r="N187" t="s">
        <v>458</v>
      </c>
      <c r="O187">
        <v>245</v>
      </c>
      <c r="P187">
        <v>257</v>
      </c>
      <c r="Q187">
        <v>847</v>
      </c>
      <c r="R187">
        <v>2.2599999999999998</v>
      </c>
      <c r="S187" s="2">
        <v>872280</v>
      </c>
      <c r="T187" t="s">
        <v>157</v>
      </c>
      <c r="U187">
        <v>87.293000000000006</v>
      </c>
      <c r="V187" s="2">
        <v>1000000</v>
      </c>
      <c r="W187" t="s">
        <v>486</v>
      </c>
      <c r="X187" t="s">
        <v>159</v>
      </c>
      <c r="Y187" s="2">
        <v>883054</v>
      </c>
      <c r="Z187" s="2">
        <v>883054</v>
      </c>
      <c r="AA187" t="b">
        <v>0</v>
      </c>
    </row>
    <row r="188" spans="1:27">
      <c r="A188" t="s">
        <v>677</v>
      </c>
      <c r="B188" t="s">
        <v>675</v>
      </c>
      <c r="C188" t="s">
        <v>676</v>
      </c>
      <c r="D188" t="s">
        <v>291</v>
      </c>
      <c r="E188" t="s">
        <v>153</v>
      </c>
      <c r="F188" s="1">
        <v>46277</v>
      </c>
      <c r="G188" t="s">
        <v>154</v>
      </c>
      <c r="H188" t="s">
        <v>164</v>
      </c>
      <c r="I188" s="2">
        <v>4000000</v>
      </c>
      <c r="J188">
        <v>87.227999999999994</v>
      </c>
      <c r="K188">
        <v>330</v>
      </c>
      <c r="L188" s="2">
        <v>-2600</v>
      </c>
      <c r="M188">
        <v>178</v>
      </c>
      <c r="N188" t="s">
        <v>458</v>
      </c>
      <c r="O188">
        <v>982</v>
      </c>
      <c r="P188" s="2">
        <v>1027</v>
      </c>
      <c r="Q188" s="2">
        <v>3388</v>
      </c>
      <c r="R188">
        <v>9.0399999999999991</v>
      </c>
      <c r="S188" s="2">
        <v>3489120</v>
      </c>
      <c r="T188" t="s">
        <v>157</v>
      </c>
      <c r="U188">
        <v>87.293000000000006</v>
      </c>
      <c r="V188" s="2">
        <v>4000000</v>
      </c>
      <c r="W188" t="s">
        <v>486</v>
      </c>
      <c r="X188" t="s">
        <v>159</v>
      </c>
      <c r="Y188" s="2">
        <v>3532216</v>
      </c>
      <c r="Z188" s="2">
        <v>3532216</v>
      </c>
      <c r="AA188" t="b">
        <v>0</v>
      </c>
    </row>
    <row r="189" spans="1:27">
      <c r="A189" t="s">
        <v>678</v>
      </c>
      <c r="B189" t="s">
        <v>678</v>
      </c>
      <c r="C189" t="s">
        <v>679</v>
      </c>
      <c r="D189" t="s">
        <v>291</v>
      </c>
      <c r="E189" t="s">
        <v>153</v>
      </c>
      <c r="F189" s="1">
        <v>47138</v>
      </c>
      <c r="G189" t="s">
        <v>154</v>
      </c>
      <c r="H189" t="s">
        <v>178</v>
      </c>
      <c r="I189" s="2">
        <v>1800000</v>
      </c>
      <c r="J189">
        <v>82.620999999999995</v>
      </c>
      <c r="K189">
        <v>331</v>
      </c>
      <c r="L189">
        <v>252</v>
      </c>
      <c r="M189">
        <v>123</v>
      </c>
      <c r="N189" t="s">
        <v>458</v>
      </c>
      <c r="O189">
        <v>746</v>
      </c>
      <c r="P189">
        <v>781</v>
      </c>
      <c r="Q189" s="2">
        <v>2586</v>
      </c>
      <c r="R189">
        <v>6.9</v>
      </c>
      <c r="S189" s="2">
        <v>1487178</v>
      </c>
      <c r="T189" t="s">
        <v>157</v>
      </c>
      <c r="U189">
        <v>82.606999999999999</v>
      </c>
      <c r="V189" s="2">
        <v>1800000</v>
      </c>
      <c r="W189" t="s">
        <v>486</v>
      </c>
      <c r="X189" t="s">
        <v>159</v>
      </c>
      <c r="Y189" s="2">
        <v>1489883</v>
      </c>
      <c r="Z189" s="2">
        <v>1489883</v>
      </c>
      <c r="AA189" t="b">
        <v>0</v>
      </c>
    </row>
    <row r="190" spans="1:27">
      <c r="A190" t="s">
        <v>680</v>
      </c>
      <c r="B190" t="s">
        <v>681</v>
      </c>
      <c r="C190" t="s">
        <v>682</v>
      </c>
      <c r="D190" t="s">
        <v>291</v>
      </c>
      <c r="E190" t="s">
        <v>153</v>
      </c>
      <c r="F190" s="1">
        <v>46706</v>
      </c>
      <c r="G190" t="s">
        <v>154</v>
      </c>
      <c r="H190" t="s">
        <v>164</v>
      </c>
      <c r="I190" s="2">
        <v>-600000</v>
      </c>
      <c r="J190">
        <v>83.444999999999993</v>
      </c>
      <c r="K190">
        <v>341</v>
      </c>
      <c r="L190">
        <v>-48</v>
      </c>
      <c r="M190">
        <v>-33</v>
      </c>
      <c r="N190" t="s">
        <v>458</v>
      </c>
      <c r="O190">
        <v>-204</v>
      </c>
      <c r="P190">
        <v>-213</v>
      </c>
      <c r="Q190">
        <v>-727</v>
      </c>
      <c r="R190">
        <v>-1.94</v>
      </c>
      <c r="S190" s="2">
        <v>-500670</v>
      </c>
      <c r="T190" t="s">
        <v>157</v>
      </c>
      <c r="U190">
        <v>83.436999999999998</v>
      </c>
      <c r="V190" s="2">
        <v>-600000</v>
      </c>
      <c r="W190" t="s">
        <v>486</v>
      </c>
      <c r="X190" t="s">
        <v>159</v>
      </c>
      <c r="Y190" s="2">
        <v>-503497</v>
      </c>
      <c r="Z190" s="2">
        <v>503497</v>
      </c>
      <c r="AA190" t="b">
        <v>0</v>
      </c>
    </row>
    <row r="191" spans="1:27">
      <c r="A191" t="s">
        <v>683</v>
      </c>
      <c r="B191" t="s">
        <v>683</v>
      </c>
      <c r="C191" t="s">
        <v>684</v>
      </c>
      <c r="D191" t="s">
        <v>299</v>
      </c>
      <c r="E191" t="s">
        <v>153</v>
      </c>
      <c r="F191" s="1">
        <v>47630</v>
      </c>
      <c r="G191" t="s">
        <v>154</v>
      </c>
      <c r="H191" t="s">
        <v>178</v>
      </c>
      <c r="I191" s="2">
        <v>500000</v>
      </c>
      <c r="J191">
        <v>81.298000000000002</v>
      </c>
      <c r="K191">
        <v>351</v>
      </c>
      <c r="L191">
        <v>15</v>
      </c>
      <c r="M191">
        <v>41</v>
      </c>
      <c r="N191" t="s">
        <v>458</v>
      </c>
      <c r="O191">
        <v>246</v>
      </c>
      <c r="P191">
        <v>256</v>
      </c>
      <c r="Q191">
        <v>898</v>
      </c>
      <c r="R191">
        <v>2.39</v>
      </c>
      <c r="S191" s="2">
        <v>406490</v>
      </c>
      <c r="T191" t="s">
        <v>157</v>
      </c>
      <c r="U191">
        <v>81.295000000000002</v>
      </c>
      <c r="V191" s="2">
        <v>500000</v>
      </c>
      <c r="W191" t="s">
        <v>486</v>
      </c>
      <c r="X191" t="s">
        <v>159</v>
      </c>
      <c r="Y191" s="2">
        <v>417093</v>
      </c>
      <c r="Z191" s="2">
        <v>417093</v>
      </c>
      <c r="AA191" t="b">
        <v>0</v>
      </c>
    </row>
    <row r="192" spans="1:27">
      <c r="A192" t="s">
        <v>685</v>
      </c>
      <c r="B192" t="s">
        <v>686</v>
      </c>
      <c r="C192" t="s">
        <v>687</v>
      </c>
      <c r="D192" t="s">
        <v>299</v>
      </c>
      <c r="E192" t="s">
        <v>153</v>
      </c>
      <c r="F192" s="1">
        <v>46937</v>
      </c>
      <c r="G192" t="s">
        <v>154</v>
      </c>
      <c r="H192" t="s">
        <v>164</v>
      </c>
      <c r="I192" s="2">
        <v>-500000</v>
      </c>
      <c r="J192">
        <v>91.524000000000001</v>
      </c>
      <c r="K192">
        <v>326</v>
      </c>
      <c r="L192">
        <v>-145</v>
      </c>
      <c r="M192">
        <v>-58</v>
      </c>
      <c r="N192" t="s">
        <v>458</v>
      </c>
      <c r="O192">
        <v>-203</v>
      </c>
      <c r="P192">
        <v>-212</v>
      </c>
      <c r="Q192">
        <v>-690</v>
      </c>
      <c r="R192">
        <v>-1.84</v>
      </c>
      <c r="S192" s="2">
        <v>-457620</v>
      </c>
      <c r="T192" t="s">
        <v>157</v>
      </c>
      <c r="U192">
        <v>91.495000000000005</v>
      </c>
      <c r="V192" s="2">
        <v>-500000</v>
      </c>
      <c r="W192" t="s">
        <v>486</v>
      </c>
      <c r="X192" t="s">
        <v>159</v>
      </c>
      <c r="Y192" s="2">
        <v>-470335</v>
      </c>
      <c r="Z192" s="2">
        <v>470335</v>
      </c>
      <c r="AA192" t="b">
        <v>0</v>
      </c>
    </row>
    <row r="193" spans="1:27">
      <c r="A193" t="s">
        <v>688</v>
      </c>
      <c r="B193" t="s">
        <v>689</v>
      </c>
      <c r="C193" t="s">
        <v>690</v>
      </c>
      <c r="D193" t="s">
        <v>299</v>
      </c>
      <c r="E193" t="s">
        <v>691</v>
      </c>
      <c r="F193" s="1">
        <v>55126</v>
      </c>
      <c r="G193" t="s">
        <v>154</v>
      </c>
      <c r="H193" t="s">
        <v>155</v>
      </c>
      <c r="I193" s="2">
        <v>-120000</v>
      </c>
      <c r="J193">
        <v>75.388999999999996</v>
      </c>
      <c r="K193">
        <v>381</v>
      </c>
      <c r="L193">
        <v>102</v>
      </c>
      <c r="M193">
        <v>-16</v>
      </c>
      <c r="N193" t="s">
        <v>458</v>
      </c>
      <c r="O193">
        <v>-105</v>
      </c>
      <c r="P193">
        <v>-110</v>
      </c>
      <c r="Q193">
        <v>-418</v>
      </c>
      <c r="R193">
        <v>-1.1100000000000001</v>
      </c>
      <c r="S193" s="2">
        <v>-82868</v>
      </c>
      <c r="T193" t="s">
        <v>157</v>
      </c>
      <c r="U193">
        <v>75.481999999999999</v>
      </c>
      <c r="V193" s="2">
        <v>-120000</v>
      </c>
      <c r="W193" t="s">
        <v>486</v>
      </c>
      <c r="X193" t="s">
        <v>159</v>
      </c>
      <c r="Y193" s="2">
        <v>-85567</v>
      </c>
      <c r="Z193" s="2">
        <v>85567</v>
      </c>
      <c r="AA193" t="b">
        <v>0</v>
      </c>
    </row>
    <row r="194" spans="1:27">
      <c r="A194" t="s">
        <v>692</v>
      </c>
      <c r="B194" t="s">
        <v>692</v>
      </c>
      <c r="C194" t="s">
        <v>693</v>
      </c>
      <c r="D194" t="s">
        <v>694</v>
      </c>
      <c r="E194" t="s">
        <v>153</v>
      </c>
      <c r="F194" s="1">
        <v>45825</v>
      </c>
      <c r="G194" t="s">
        <v>154</v>
      </c>
      <c r="H194" t="s">
        <v>178</v>
      </c>
      <c r="I194" s="2">
        <v>600000</v>
      </c>
      <c r="J194">
        <v>93.912000000000006</v>
      </c>
      <c r="K194">
        <v>341</v>
      </c>
      <c r="L194">
        <v>-240</v>
      </c>
      <c r="M194">
        <v>58</v>
      </c>
      <c r="N194" t="s">
        <v>458</v>
      </c>
      <c r="O194">
        <v>108</v>
      </c>
      <c r="P194">
        <v>114</v>
      </c>
      <c r="Q194">
        <v>388</v>
      </c>
      <c r="R194">
        <v>1.03</v>
      </c>
      <c r="S194" s="2">
        <v>563472</v>
      </c>
      <c r="T194" t="s">
        <v>157</v>
      </c>
      <c r="U194">
        <v>93.951999999999998</v>
      </c>
      <c r="V194" s="2">
        <v>600000</v>
      </c>
      <c r="W194" t="s">
        <v>486</v>
      </c>
      <c r="X194" t="s">
        <v>159</v>
      </c>
      <c r="Y194" s="2">
        <v>582401</v>
      </c>
      <c r="Z194" s="2">
        <v>582401</v>
      </c>
      <c r="AA194" t="b">
        <v>0</v>
      </c>
    </row>
    <row r="195" spans="1:27">
      <c r="A195" t="s">
        <v>695</v>
      </c>
      <c r="B195" t="s">
        <v>695</v>
      </c>
      <c r="C195" t="s">
        <v>696</v>
      </c>
      <c r="D195" t="s">
        <v>694</v>
      </c>
      <c r="E195" t="s">
        <v>153</v>
      </c>
      <c r="F195" s="1">
        <v>47286</v>
      </c>
      <c r="G195" t="s">
        <v>154</v>
      </c>
      <c r="H195" t="s">
        <v>178</v>
      </c>
      <c r="I195" s="2">
        <v>800000</v>
      </c>
      <c r="J195">
        <v>84.305999999999997</v>
      </c>
      <c r="K195">
        <v>423</v>
      </c>
      <c r="L195" s="2">
        <v>1528</v>
      </c>
      <c r="M195">
        <v>85</v>
      </c>
      <c r="N195" t="s">
        <v>458</v>
      </c>
      <c r="O195">
        <v>345</v>
      </c>
      <c r="P195">
        <v>361</v>
      </c>
      <c r="Q195" s="2">
        <v>1526</v>
      </c>
      <c r="R195">
        <v>4.07</v>
      </c>
      <c r="S195" s="2">
        <v>674448</v>
      </c>
      <c r="T195" t="s">
        <v>157</v>
      </c>
      <c r="U195">
        <v>84.114999999999995</v>
      </c>
      <c r="V195" s="2">
        <v>800000</v>
      </c>
      <c r="W195" t="s">
        <v>486</v>
      </c>
      <c r="X195" t="s">
        <v>159</v>
      </c>
      <c r="Y195" s="2">
        <v>702390</v>
      </c>
      <c r="Z195" s="2">
        <v>702390</v>
      </c>
      <c r="AA195" t="b">
        <v>0</v>
      </c>
    </row>
    <row r="196" spans="1:27">
      <c r="A196" t="s">
        <v>697</v>
      </c>
      <c r="B196" t="s">
        <v>698</v>
      </c>
      <c r="C196" t="s">
        <v>696</v>
      </c>
      <c r="D196" t="s">
        <v>694</v>
      </c>
      <c r="E196" t="s">
        <v>153</v>
      </c>
      <c r="F196" s="1">
        <v>46552</v>
      </c>
      <c r="G196" t="s">
        <v>154</v>
      </c>
      <c r="H196" t="s">
        <v>164</v>
      </c>
      <c r="I196" s="2">
        <v>-1200000</v>
      </c>
      <c r="J196">
        <v>89.733000000000004</v>
      </c>
      <c r="K196">
        <v>387</v>
      </c>
      <c r="L196" s="2">
        <v>-1032</v>
      </c>
      <c r="M196">
        <v>-127</v>
      </c>
      <c r="N196" t="s">
        <v>458</v>
      </c>
      <c r="O196">
        <v>-387</v>
      </c>
      <c r="P196">
        <v>-405</v>
      </c>
      <c r="Q196" s="2">
        <v>-1568</v>
      </c>
      <c r="R196">
        <v>-4.18</v>
      </c>
      <c r="S196" s="2">
        <v>-1076796</v>
      </c>
      <c r="T196" t="s">
        <v>157</v>
      </c>
      <c r="U196">
        <v>89.647000000000006</v>
      </c>
      <c r="V196" s="2">
        <v>-1200000</v>
      </c>
      <c r="W196" t="s">
        <v>486</v>
      </c>
      <c r="X196" t="s">
        <v>159</v>
      </c>
      <c r="Y196" s="2">
        <v>-1119092</v>
      </c>
      <c r="Z196" s="2">
        <v>1119092</v>
      </c>
      <c r="AA196" t="b">
        <v>0</v>
      </c>
    </row>
    <row r="197" spans="1:27">
      <c r="A197" t="s">
        <v>699</v>
      </c>
      <c r="B197" t="s">
        <v>699</v>
      </c>
      <c r="C197" t="s">
        <v>700</v>
      </c>
      <c r="D197" t="s">
        <v>694</v>
      </c>
      <c r="E197" t="s">
        <v>153</v>
      </c>
      <c r="F197" s="1">
        <v>46749</v>
      </c>
      <c r="G197" t="s">
        <v>154</v>
      </c>
      <c r="H197" t="s">
        <v>178</v>
      </c>
      <c r="I197" s="2">
        <v>700000</v>
      </c>
      <c r="J197">
        <v>87.424000000000007</v>
      </c>
      <c r="K197">
        <v>409</v>
      </c>
      <c r="L197">
        <v>553</v>
      </c>
      <c r="M197">
        <v>72</v>
      </c>
      <c r="N197" t="s">
        <v>458</v>
      </c>
      <c r="O197">
        <v>247</v>
      </c>
      <c r="P197">
        <v>258</v>
      </c>
      <c r="Q197" s="2">
        <v>1053</v>
      </c>
      <c r="R197">
        <v>2.81</v>
      </c>
      <c r="S197" s="2">
        <v>611968</v>
      </c>
      <c r="T197" t="s">
        <v>157</v>
      </c>
      <c r="U197">
        <v>87.344999999999999</v>
      </c>
      <c r="V197" s="2">
        <v>700000</v>
      </c>
      <c r="W197" t="s">
        <v>486</v>
      </c>
      <c r="X197" t="s">
        <v>159</v>
      </c>
      <c r="Y197" s="2">
        <v>621672</v>
      </c>
      <c r="Z197" s="2">
        <v>621672</v>
      </c>
      <c r="AA197" t="b">
        <v>0</v>
      </c>
    </row>
    <row r="198" spans="1:27">
      <c r="A198" t="s">
        <v>701</v>
      </c>
      <c r="B198" t="s">
        <v>701</v>
      </c>
      <c r="C198" t="s">
        <v>702</v>
      </c>
      <c r="D198" t="s">
        <v>694</v>
      </c>
      <c r="E198" t="s">
        <v>153</v>
      </c>
      <c r="F198" s="1">
        <v>47935</v>
      </c>
      <c r="G198" t="s">
        <v>154</v>
      </c>
      <c r="H198" t="s">
        <v>178</v>
      </c>
      <c r="I198" s="2">
        <v>1000000</v>
      </c>
      <c r="J198">
        <v>83.215999999999994</v>
      </c>
      <c r="K198">
        <v>434</v>
      </c>
      <c r="L198" s="2">
        <v>1690</v>
      </c>
      <c r="M198">
        <v>120</v>
      </c>
      <c r="N198" t="s">
        <v>458</v>
      </c>
      <c r="O198">
        <v>521</v>
      </c>
      <c r="P198">
        <v>544</v>
      </c>
      <c r="Q198" s="2">
        <v>2361</v>
      </c>
      <c r="R198">
        <v>6.3</v>
      </c>
      <c r="S198" s="2">
        <v>832160</v>
      </c>
      <c r="T198" t="s">
        <v>157</v>
      </c>
      <c r="U198">
        <v>83.046999999999997</v>
      </c>
      <c r="V198" s="2">
        <v>1000000</v>
      </c>
      <c r="W198" t="s">
        <v>486</v>
      </c>
      <c r="X198" t="s">
        <v>159</v>
      </c>
      <c r="Y198" s="2">
        <v>837539</v>
      </c>
      <c r="Z198" s="2">
        <v>837539</v>
      </c>
      <c r="AA198" t="b">
        <v>0</v>
      </c>
    </row>
    <row r="199" spans="1:27">
      <c r="A199" t="s">
        <v>703</v>
      </c>
      <c r="B199" t="s">
        <v>703</v>
      </c>
      <c r="C199" t="s">
        <v>704</v>
      </c>
      <c r="D199" t="s">
        <v>705</v>
      </c>
      <c r="E199" t="s">
        <v>153</v>
      </c>
      <c r="F199" s="1">
        <v>47138</v>
      </c>
      <c r="G199" t="s">
        <v>154</v>
      </c>
      <c r="H199" t="s">
        <v>178</v>
      </c>
      <c r="I199" s="2">
        <v>900000</v>
      </c>
      <c r="J199">
        <v>76.777000000000001</v>
      </c>
      <c r="K199">
        <v>585</v>
      </c>
      <c r="L199" s="2">
        <v>1206</v>
      </c>
      <c r="M199">
        <v>74</v>
      </c>
      <c r="N199" t="s">
        <v>472</v>
      </c>
      <c r="O199">
        <v>307</v>
      </c>
      <c r="P199">
        <v>321</v>
      </c>
      <c r="Q199" s="2">
        <v>1875</v>
      </c>
      <c r="R199">
        <v>5</v>
      </c>
      <c r="S199" s="2">
        <v>690993</v>
      </c>
      <c r="T199" t="s">
        <v>157</v>
      </c>
      <c r="U199">
        <v>76.643000000000001</v>
      </c>
      <c r="V199" s="2">
        <v>900000</v>
      </c>
      <c r="W199" t="s">
        <v>486</v>
      </c>
      <c r="X199" t="s">
        <v>159</v>
      </c>
      <c r="Y199" s="2">
        <v>699278</v>
      </c>
      <c r="Z199" s="2">
        <v>699278</v>
      </c>
      <c r="AA199" t="b">
        <v>0</v>
      </c>
    </row>
    <row r="200" spans="1:27">
      <c r="A200" t="s">
        <v>706</v>
      </c>
      <c r="B200" t="s">
        <v>707</v>
      </c>
      <c r="C200" t="s">
        <v>707</v>
      </c>
      <c r="E200" t="s">
        <v>153</v>
      </c>
      <c r="G200" t="s">
        <v>708</v>
      </c>
      <c r="H200" t="s">
        <v>178</v>
      </c>
      <c r="I200" s="2">
        <v>28750</v>
      </c>
      <c r="J200">
        <v>79.843999999999994</v>
      </c>
      <c r="L200" s="2">
        <v>1409</v>
      </c>
      <c r="M200">
        <v>0</v>
      </c>
      <c r="N200" t="s">
        <v>156</v>
      </c>
      <c r="O200">
        <v>0</v>
      </c>
      <c r="P200" s="2">
        <v>1025</v>
      </c>
      <c r="Q200">
        <v>0</v>
      </c>
      <c r="R200">
        <v>7.5</v>
      </c>
      <c r="S200" s="2">
        <v>2295529</v>
      </c>
      <c r="T200" t="s">
        <v>709</v>
      </c>
      <c r="U200">
        <v>79.795000000000002</v>
      </c>
      <c r="V200" s="2">
        <v>28750</v>
      </c>
      <c r="W200" t="s">
        <v>486</v>
      </c>
      <c r="X200" t="s">
        <v>159</v>
      </c>
      <c r="Y200" s="2">
        <v>2295529</v>
      </c>
      <c r="Z200" s="2">
        <v>2295529</v>
      </c>
      <c r="AA200" t="b">
        <v>0</v>
      </c>
    </row>
    <row r="201" spans="1:27">
      <c r="A201" t="s">
        <v>710</v>
      </c>
      <c r="B201" t="s">
        <v>710</v>
      </c>
      <c r="C201" t="s">
        <v>711</v>
      </c>
      <c r="D201" t="s">
        <v>712</v>
      </c>
      <c r="E201" t="s">
        <v>153</v>
      </c>
      <c r="F201" s="1">
        <v>45265</v>
      </c>
      <c r="G201" t="s">
        <v>154</v>
      </c>
      <c r="H201" t="s">
        <v>178</v>
      </c>
      <c r="I201" s="2">
        <v>1000000</v>
      </c>
      <c r="J201">
        <v>99.167000000000002</v>
      </c>
      <c r="K201">
        <v>181</v>
      </c>
      <c r="L201">
        <v>-60</v>
      </c>
      <c r="M201">
        <v>75</v>
      </c>
      <c r="N201" t="s">
        <v>458</v>
      </c>
      <c r="O201">
        <v>31</v>
      </c>
      <c r="P201">
        <v>31</v>
      </c>
      <c r="Q201">
        <v>56</v>
      </c>
      <c r="R201">
        <v>0.15</v>
      </c>
      <c r="S201" s="2">
        <v>991670</v>
      </c>
      <c r="T201" t="s">
        <v>157</v>
      </c>
      <c r="U201">
        <v>99.173000000000002</v>
      </c>
      <c r="V201" s="2">
        <v>1000000</v>
      </c>
      <c r="W201" t="s">
        <v>713</v>
      </c>
      <c r="X201" t="s">
        <v>159</v>
      </c>
      <c r="Y201" s="2">
        <v>1003574</v>
      </c>
      <c r="Z201" s="2">
        <v>1003574</v>
      </c>
      <c r="AA201" t="b">
        <v>0</v>
      </c>
    </row>
    <row r="202" spans="1:27">
      <c r="A202" t="s">
        <v>714</v>
      </c>
      <c r="B202" t="s">
        <v>715</v>
      </c>
      <c r="C202" t="s">
        <v>716</v>
      </c>
      <c r="D202" t="s">
        <v>207</v>
      </c>
      <c r="E202" t="s">
        <v>153</v>
      </c>
      <c r="F202" s="1">
        <v>45068</v>
      </c>
      <c r="G202" t="s">
        <v>154</v>
      </c>
      <c r="H202" t="s">
        <v>164</v>
      </c>
      <c r="I202" s="2">
        <v>4000000</v>
      </c>
      <c r="J202">
        <v>99.94</v>
      </c>
      <c r="K202">
        <v>667</v>
      </c>
      <c r="L202">
        <v>0</v>
      </c>
      <c r="M202">
        <v>211</v>
      </c>
      <c r="N202" t="s">
        <v>458</v>
      </c>
      <c r="O202">
        <v>0</v>
      </c>
      <c r="P202">
        <v>0</v>
      </c>
      <c r="Q202">
        <v>0</v>
      </c>
      <c r="R202">
        <v>0</v>
      </c>
      <c r="S202" s="2">
        <v>3997600</v>
      </c>
      <c r="T202" t="s">
        <v>157</v>
      </c>
      <c r="U202">
        <v>99.94</v>
      </c>
      <c r="V202" s="2">
        <v>4000000</v>
      </c>
      <c r="W202" t="s">
        <v>713</v>
      </c>
      <c r="X202" t="s">
        <v>159</v>
      </c>
      <c r="Y202" s="2">
        <v>4072600</v>
      </c>
      <c r="Z202" s="2">
        <v>4072600</v>
      </c>
      <c r="AA202" t="b">
        <v>0</v>
      </c>
    </row>
    <row r="203" spans="1:27">
      <c r="A203" t="s">
        <v>717</v>
      </c>
      <c r="B203" t="s">
        <v>718</v>
      </c>
      <c r="C203" t="s">
        <v>719</v>
      </c>
      <c r="D203" t="s">
        <v>720</v>
      </c>
      <c r="E203" t="s">
        <v>153</v>
      </c>
      <c r="F203" s="1">
        <v>45355</v>
      </c>
      <c r="G203" t="s">
        <v>154</v>
      </c>
      <c r="H203" t="s">
        <v>164</v>
      </c>
      <c r="I203" s="2">
        <v>8000000</v>
      </c>
      <c r="J203">
        <v>99.36</v>
      </c>
      <c r="K203">
        <v>171</v>
      </c>
      <c r="L203" s="2">
        <v>-4320</v>
      </c>
      <c r="M203" s="2">
        <v>1236</v>
      </c>
      <c r="N203" t="s">
        <v>458</v>
      </c>
      <c r="O203">
        <v>432</v>
      </c>
      <c r="P203">
        <v>445</v>
      </c>
      <c r="Q203">
        <v>760</v>
      </c>
      <c r="R203">
        <v>2.0299999999999998</v>
      </c>
      <c r="S203" s="2">
        <v>7948800</v>
      </c>
      <c r="T203" t="s">
        <v>157</v>
      </c>
      <c r="U203">
        <v>99.414000000000001</v>
      </c>
      <c r="V203" s="2">
        <v>8000000</v>
      </c>
      <c r="W203" t="s">
        <v>713</v>
      </c>
      <c r="X203" t="s">
        <v>159</v>
      </c>
      <c r="Y203" s="2">
        <v>8034109</v>
      </c>
      <c r="Z203" s="2">
        <v>8034109</v>
      </c>
      <c r="AA203" t="b">
        <v>0</v>
      </c>
    </row>
    <row r="204" spans="1:27">
      <c r="A204" t="s">
        <v>721</v>
      </c>
      <c r="B204" t="s">
        <v>721</v>
      </c>
      <c r="C204" t="s">
        <v>722</v>
      </c>
      <c r="D204" t="s">
        <v>720</v>
      </c>
      <c r="E204" t="s">
        <v>153</v>
      </c>
      <c r="F204" s="1">
        <v>45242</v>
      </c>
      <c r="G204" t="s">
        <v>154</v>
      </c>
      <c r="H204" t="s">
        <v>178</v>
      </c>
      <c r="I204" s="2">
        <v>2500000</v>
      </c>
      <c r="J204">
        <v>100.139</v>
      </c>
      <c r="K204">
        <v>133</v>
      </c>
      <c r="L204">
        <v>-500</v>
      </c>
      <c r="M204">
        <v>372</v>
      </c>
      <c r="N204" t="s">
        <v>458</v>
      </c>
      <c r="O204">
        <v>124</v>
      </c>
      <c r="P204">
        <v>128</v>
      </c>
      <c r="Q204">
        <v>170</v>
      </c>
      <c r="R204">
        <v>0.45</v>
      </c>
      <c r="S204" s="2">
        <v>2503475</v>
      </c>
      <c r="T204" t="s">
        <v>157</v>
      </c>
      <c r="U204">
        <v>100.15900000000001</v>
      </c>
      <c r="V204" s="2">
        <v>2500000</v>
      </c>
      <c r="W204" t="s">
        <v>713</v>
      </c>
      <c r="X204" t="s">
        <v>159</v>
      </c>
      <c r="Y204" s="2">
        <v>2570730</v>
      </c>
      <c r="Z204" s="2">
        <v>2570730</v>
      </c>
      <c r="AA204" t="b">
        <v>0</v>
      </c>
    </row>
    <row r="205" spans="1:27">
      <c r="A205" t="s">
        <v>723</v>
      </c>
      <c r="B205" t="s">
        <v>723</v>
      </c>
      <c r="C205" t="s">
        <v>724</v>
      </c>
      <c r="D205" t="s">
        <v>635</v>
      </c>
      <c r="E205" t="s">
        <v>153</v>
      </c>
      <c r="F205" s="1">
        <v>45264</v>
      </c>
      <c r="G205" t="s">
        <v>154</v>
      </c>
      <c r="H205" t="s">
        <v>178</v>
      </c>
      <c r="I205" s="2">
        <v>100000</v>
      </c>
      <c r="J205">
        <v>98.89</v>
      </c>
      <c r="K205">
        <v>305</v>
      </c>
      <c r="L205">
        <v>0</v>
      </c>
      <c r="M205">
        <v>11</v>
      </c>
      <c r="N205" t="s">
        <v>458</v>
      </c>
      <c r="O205">
        <v>3</v>
      </c>
      <c r="P205">
        <v>3</v>
      </c>
      <c r="Q205">
        <v>9</v>
      </c>
      <c r="R205">
        <v>0.02</v>
      </c>
      <c r="S205" s="2">
        <v>98890</v>
      </c>
      <c r="T205" t="s">
        <v>157</v>
      </c>
      <c r="U205">
        <v>98.89</v>
      </c>
      <c r="V205" s="2">
        <v>100000</v>
      </c>
      <c r="W205" t="s">
        <v>713</v>
      </c>
      <c r="X205" t="s">
        <v>159</v>
      </c>
      <c r="Y205" s="2">
        <v>100631</v>
      </c>
      <c r="Z205" s="2">
        <v>100631</v>
      </c>
      <c r="AA205" t="b">
        <v>0</v>
      </c>
    </row>
    <row r="206" spans="1:27">
      <c r="A206" t="s">
        <v>725</v>
      </c>
      <c r="B206" t="s">
        <v>725</v>
      </c>
      <c r="C206" t="s">
        <v>726</v>
      </c>
      <c r="D206" t="s">
        <v>271</v>
      </c>
      <c r="E206" t="s">
        <v>153</v>
      </c>
      <c r="F206" s="1">
        <v>45444</v>
      </c>
      <c r="G206" t="s">
        <v>154</v>
      </c>
      <c r="H206" t="s">
        <v>178</v>
      </c>
      <c r="I206" s="2">
        <v>550000</v>
      </c>
      <c r="J206">
        <v>98.495999999999995</v>
      </c>
      <c r="K206">
        <v>117</v>
      </c>
      <c r="L206">
        <v>77</v>
      </c>
      <c r="M206">
        <v>45</v>
      </c>
      <c r="N206" t="s">
        <v>458</v>
      </c>
      <c r="O206">
        <v>41</v>
      </c>
      <c r="P206">
        <v>43</v>
      </c>
      <c r="Q206">
        <v>51</v>
      </c>
      <c r="R206">
        <v>0.14000000000000001</v>
      </c>
      <c r="S206" s="2">
        <v>541728</v>
      </c>
      <c r="T206" t="s">
        <v>157</v>
      </c>
      <c r="U206">
        <v>98.481999999999999</v>
      </c>
      <c r="V206" s="2">
        <v>550000</v>
      </c>
      <c r="W206" t="s">
        <v>713</v>
      </c>
      <c r="X206" t="s">
        <v>159</v>
      </c>
      <c r="Y206" s="2">
        <v>557298</v>
      </c>
      <c r="Z206" s="2">
        <v>557298</v>
      </c>
      <c r="AA206" t="b">
        <v>0</v>
      </c>
    </row>
    <row r="207" spans="1:27">
      <c r="A207" t="s">
        <v>727</v>
      </c>
      <c r="B207" t="s">
        <v>727</v>
      </c>
      <c r="C207" t="s">
        <v>728</v>
      </c>
      <c r="D207" t="s">
        <v>299</v>
      </c>
      <c r="E207" t="s">
        <v>153</v>
      </c>
      <c r="F207" s="1">
        <v>45202</v>
      </c>
      <c r="G207" t="s">
        <v>154</v>
      </c>
      <c r="H207" t="s">
        <v>178</v>
      </c>
      <c r="I207" s="2">
        <v>7400000</v>
      </c>
      <c r="J207">
        <v>98.861999999999995</v>
      </c>
      <c r="K207">
        <v>245</v>
      </c>
      <c r="L207">
        <v>518</v>
      </c>
      <c r="M207">
        <v>11</v>
      </c>
      <c r="N207" t="s">
        <v>458</v>
      </c>
      <c r="O207">
        <v>279</v>
      </c>
      <c r="P207">
        <v>283</v>
      </c>
      <c r="Q207">
        <v>694</v>
      </c>
      <c r="R207">
        <v>1.85</v>
      </c>
      <c r="S207" s="2">
        <v>7315788</v>
      </c>
      <c r="T207" t="s">
        <v>157</v>
      </c>
      <c r="U207">
        <v>98.855000000000004</v>
      </c>
      <c r="V207" s="2">
        <v>7400000</v>
      </c>
      <c r="W207" t="s">
        <v>713</v>
      </c>
      <c r="X207" t="s">
        <v>159</v>
      </c>
      <c r="Y207" s="2">
        <v>7317261</v>
      </c>
      <c r="Z207" s="2">
        <v>7317261</v>
      </c>
      <c r="AA207" t="b">
        <v>0</v>
      </c>
    </row>
    <row r="208" spans="1:27">
      <c r="A208" t="s">
        <v>729</v>
      </c>
      <c r="B208" t="s">
        <v>730</v>
      </c>
      <c r="C208" t="s">
        <v>730</v>
      </c>
      <c r="E208" t="s">
        <v>153</v>
      </c>
      <c r="F208" s="1">
        <v>46924</v>
      </c>
      <c r="G208" t="s">
        <v>313</v>
      </c>
      <c r="H208" t="s">
        <v>178</v>
      </c>
      <c r="I208" s="2">
        <v>10000000</v>
      </c>
      <c r="J208">
        <v>-0.60099999999999998</v>
      </c>
      <c r="K208">
        <v>87</v>
      </c>
      <c r="L208">
        <v>360</v>
      </c>
      <c r="M208">
        <v>-278</v>
      </c>
      <c r="N208" t="s">
        <v>156</v>
      </c>
      <c r="O208">
        <v>15</v>
      </c>
      <c r="P208" s="2">
        <v>-4667</v>
      </c>
      <c r="Q208" s="2">
        <v>-4062</v>
      </c>
      <c r="R208">
        <v>-10.83</v>
      </c>
      <c r="S208" s="2">
        <v>-60144</v>
      </c>
      <c r="T208" t="s">
        <v>260</v>
      </c>
      <c r="U208">
        <v>-0.60499999999999998</v>
      </c>
      <c r="V208" s="2">
        <v>10000000</v>
      </c>
      <c r="W208" t="s">
        <v>731</v>
      </c>
      <c r="X208" t="s">
        <v>159</v>
      </c>
      <c r="Y208" s="2">
        <v>-10000000</v>
      </c>
      <c r="Z208" s="2">
        <v>10000000</v>
      </c>
      <c r="AA208" t="b">
        <v>0</v>
      </c>
    </row>
    <row r="209" spans="1:27">
      <c r="A209" t="s">
        <v>311</v>
      </c>
      <c r="B209" t="s">
        <v>312</v>
      </c>
      <c r="C209" t="s">
        <v>312</v>
      </c>
      <c r="E209" t="s">
        <v>153</v>
      </c>
      <c r="F209" s="1">
        <v>46924</v>
      </c>
      <c r="G209" t="s">
        <v>313</v>
      </c>
      <c r="H209" t="s">
        <v>178</v>
      </c>
      <c r="I209" s="2">
        <v>2000000</v>
      </c>
      <c r="J209">
        <v>-1.8560000000000001</v>
      </c>
      <c r="K209">
        <v>454</v>
      </c>
      <c r="L209">
        <v>-450</v>
      </c>
      <c r="M209">
        <v>-278</v>
      </c>
      <c r="N209" t="s">
        <v>156</v>
      </c>
      <c r="O209">
        <v>9</v>
      </c>
      <c r="P209">
        <v>-815</v>
      </c>
      <c r="Q209" s="2">
        <v>-3697</v>
      </c>
      <c r="R209">
        <v>-9.86</v>
      </c>
      <c r="S209" s="2">
        <v>-37122</v>
      </c>
      <c r="T209" t="s">
        <v>260</v>
      </c>
      <c r="U209">
        <v>-1.8340000000000001</v>
      </c>
      <c r="V209" s="2">
        <v>2000000</v>
      </c>
      <c r="W209" t="s">
        <v>731</v>
      </c>
      <c r="X209" t="s">
        <v>159</v>
      </c>
      <c r="Y209" s="2">
        <v>-2000000</v>
      </c>
      <c r="Z209" s="2">
        <v>2000000</v>
      </c>
      <c r="AA209" t="b">
        <v>0</v>
      </c>
    </row>
    <row r="210" spans="1:27">
      <c r="A210" t="s">
        <v>311</v>
      </c>
      <c r="B210" t="s">
        <v>314</v>
      </c>
      <c r="C210" t="s">
        <v>314</v>
      </c>
      <c r="E210" t="s">
        <v>153</v>
      </c>
      <c r="F210" s="1">
        <v>46924</v>
      </c>
      <c r="G210" t="s">
        <v>313</v>
      </c>
      <c r="H210" t="s">
        <v>178</v>
      </c>
      <c r="I210" s="2">
        <v>3000000</v>
      </c>
      <c r="J210">
        <v>-1.855</v>
      </c>
      <c r="K210">
        <v>454</v>
      </c>
      <c r="L210">
        <v>-651</v>
      </c>
      <c r="M210">
        <v>-417</v>
      </c>
      <c r="N210" t="s">
        <v>156</v>
      </c>
      <c r="O210">
        <v>13</v>
      </c>
      <c r="P210" s="2">
        <v>-1222</v>
      </c>
      <c r="Q210" s="2">
        <v>-5546</v>
      </c>
      <c r="R210">
        <v>-14.79</v>
      </c>
      <c r="S210" s="2">
        <v>-55658</v>
      </c>
      <c r="T210" t="s">
        <v>260</v>
      </c>
      <c r="U210">
        <v>-1.8340000000000001</v>
      </c>
      <c r="V210" s="2">
        <v>3000000</v>
      </c>
      <c r="W210" t="s">
        <v>731</v>
      </c>
      <c r="X210" t="s">
        <v>159</v>
      </c>
      <c r="Y210" s="2">
        <v>-3000000</v>
      </c>
      <c r="Z210" s="2">
        <v>3000000</v>
      </c>
      <c r="AA210" t="b">
        <v>0</v>
      </c>
    </row>
    <row r="211" spans="1:27">
      <c r="A211" t="s">
        <v>732</v>
      </c>
      <c r="B211" t="s">
        <v>733</v>
      </c>
      <c r="C211" t="s">
        <v>733</v>
      </c>
      <c r="E211" t="s">
        <v>153</v>
      </c>
      <c r="G211" t="s">
        <v>708</v>
      </c>
      <c r="H211" t="s">
        <v>178</v>
      </c>
      <c r="I211" s="2">
        <v>100000</v>
      </c>
      <c r="J211">
        <v>116.25</v>
      </c>
      <c r="L211" s="2">
        <v>26500</v>
      </c>
      <c r="M211">
        <v>0</v>
      </c>
      <c r="N211" t="s">
        <v>156</v>
      </c>
      <c r="O211" s="2">
        <v>5210</v>
      </c>
      <c r="P211" s="2">
        <v>5210</v>
      </c>
      <c r="Q211" s="2">
        <v>5952</v>
      </c>
      <c r="R211">
        <v>15.87</v>
      </c>
      <c r="S211" s="2">
        <v>11625000</v>
      </c>
      <c r="T211" t="s">
        <v>734</v>
      </c>
      <c r="U211">
        <v>115.985</v>
      </c>
      <c r="V211" s="2">
        <v>100000</v>
      </c>
      <c r="W211" t="s">
        <v>731</v>
      </c>
      <c r="X211" t="s">
        <v>159</v>
      </c>
      <c r="Y211" s="2">
        <v>11625000</v>
      </c>
      <c r="Z211" s="2">
        <v>11625000</v>
      </c>
      <c r="AA211" t="b">
        <v>1</v>
      </c>
    </row>
    <row r="212" spans="1:27">
      <c r="A212" t="s">
        <v>735</v>
      </c>
      <c r="B212" t="s">
        <v>736</v>
      </c>
      <c r="C212" t="s">
        <v>736</v>
      </c>
      <c r="E212" t="s">
        <v>153</v>
      </c>
      <c r="G212" t="s">
        <v>708</v>
      </c>
      <c r="H212" t="s">
        <v>178</v>
      </c>
      <c r="I212" s="2">
        <v>50000</v>
      </c>
      <c r="J212">
        <v>89.99</v>
      </c>
      <c r="L212" s="2">
        <v>6250</v>
      </c>
      <c r="M212">
        <v>0</v>
      </c>
      <c r="N212" t="s">
        <v>156</v>
      </c>
      <c r="O212">
        <v>0</v>
      </c>
      <c r="P212">
        <v>0</v>
      </c>
      <c r="Q212">
        <v>0</v>
      </c>
      <c r="R212">
        <v>0</v>
      </c>
      <c r="S212" s="2">
        <v>4499500</v>
      </c>
      <c r="T212" t="s">
        <v>734</v>
      </c>
      <c r="U212">
        <v>89.864999999999995</v>
      </c>
      <c r="V212" s="2">
        <v>50000</v>
      </c>
      <c r="W212" t="s">
        <v>731</v>
      </c>
      <c r="X212" t="s">
        <v>159</v>
      </c>
      <c r="Y212" s="2">
        <v>4499500</v>
      </c>
      <c r="Z212" s="2">
        <v>4499500</v>
      </c>
      <c r="AA212" t="b">
        <v>1</v>
      </c>
    </row>
    <row r="213" spans="1:27">
      <c r="A213" t="s">
        <v>321</v>
      </c>
      <c r="B213" t="s">
        <v>322</v>
      </c>
      <c r="C213" t="s">
        <v>322</v>
      </c>
      <c r="E213" t="s">
        <v>153</v>
      </c>
      <c r="G213" t="s">
        <v>317</v>
      </c>
      <c r="H213" t="s">
        <v>178</v>
      </c>
      <c r="I213">
        <v>-130</v>
      </c>
      <c r="J213">
        <v>118.62</v>
      </c>
      <c r="K213">
        <v>-88</v>
      </c>
      <c r="L213" s="2">
        <v>-13682</v>
      </c>
      <c r="M213">
        <v>0</v>
      </c>
      <c r="O213" s="2">
        <v>-6800</v>
      </c>
      <c r="P213">
        <v>0</v>
      </c>
      <c r="Q213">
        <v>0</v>
      </c>
      <c r="R213">
        <v>0</v>
      </c>
      <c r="S213" s="2">
        <v>-10800</v>
      </c>
      <c r="T213" t="s">
        <v>318</v>
      </c>
      <c r="U213">
        <v>118.41</v>
      </c>
      <c r="V213">
        <v>-95</v>
      </c>
      <c r="W213" t="s">
        <v>731</v>
      </c>
      <c r="X213" t="s">
        <v>159</v>
      </c>
      <c r="Y213">
        <v>0</v>
      </c>
      <c r="Z213">
        <v>0</v>
      </c>
      <c r="AA213" t="b">
        <v>0</v>
      </c>
    </row>
    <row r="214" spans="1:27">
      <c r="A214" t="s">
        <v>737</v>
      </c>
      <c r="B214" t="s">
        <v>738</v>
      </c>
      <c r="C214" t="s">
        <v>738</v>
      </c>
      <c r="E214" t="s">
        <v>691</v>
      </c>
      <c r="G214" t="s">
        <v>317</v>
      </c>
      <c r="H214" t="s">
        <v>178</v>
      </c>
      <c r="I214">
        <v>8</v>
      </c>
      <c r="J214">
        <v>1.0940000000000001</v>
      </c>
      <c r="L214" s="2">
        <v>-4763</v>
      </c>
      <c r="M214">
        <v>0</v>
      </c>
      <c r="O214">
        <v>0</v>
      </c>
      <c r="P214">
        <v>0</v>
      </c>
      <c r="Q214">
        <v>0</v>
      </c>
      <c r="R214">
        <v>0</v>
      </c>
      <c r="S214" s="2">
        <v>19631</v>
      </c>
      <c r="T214" t="s">
        <v>318</v>
      </c>
      <c r="U214">
        <v>1.099</v>
      </c>
      <c r="V214">
        <v>8</v>
      </c>
      <c r="W214" t="s">
        <v>739</v>
      </c>
      <c r="X214" t="s">
        <v>159</v>
      </c>
      <c r="Y214">
        <v>0</v>
      </c>
      <c r="Z214">
        <v>0</v>
      </c>
      <c r="AA214" t="b">
        <v>1</v>
      </c>
    </row>
    <row r="215" spans="1:27">
      <c r="A215" t="s">
        <v>737</v>
      </c>
      <c r="B215" t="s">
        <v>738</v>
      </c>
      <c r="C215" t="s">
        <v>738</v>
      </c>
      <c r="E215" t="s">
        <v>691</v>
      </c>
      <c r="G215" t="s">
        <v>317</v>
      </c>
      <c r="H215" t="s">
        <v>178</v>
      </c>
      <c r="I215">
        <v>-1</v>
      </c>
      <c r="J215">
        <v>1.0940000000000001</v>
      </c>
      <c r="L215">
        <v>595</v>
      </c>
      <c r="M215">
        <v>0</v>
      </c>
      <c r="O215">
        <v>0</v>
      </c>
      <c r="P215">
        <v>0</v>
      </c>
      <c r="Q215">
        <v>0</v>
      </c>
      <c r="R215">
        <v>0</v>
      </c>
      <c r="S215" s="2">
        <v>-3406</v>
      </c>
      <c r="T215" t="s">
        <v>318</v>
      </c>
      <c r="U215">
        <v>1.099</v>
      </c>
      <c r="V215">
        <v>-1</v>
      </c>
      <c r="W215" t="s">
        <v>739</v>
      </c>
      <c r="X215" t="s">
        <v>159</v>
      </c>
      <c r="Y215">
        <v>0</v>
      </c>
      <c r="Z215">
        <v>0</v>
      </c>
      <c r="AA215" t="b">
        <v>1</v>
      </c>
    </row>
    <row r="216" spans="1:27">
      <c r="A216" t="s">
        <v>740</v>
      </c>
      <c r="B216" t="s">
        <v>741</v>
      </c>
      <c r="C216" t="s">
        <v>741</v>
      </c>
      <c r="E216" t="s">
        <v>404</v>
      </c>
      <c r="G216" t="s">
        <v>317</v>
      </c>
      <c r="H216" t="s">
        <v>178</v>
      </c>
      <c r="I216">
        <v>11</v>
      </c>
      <c r="J216">
        <v>0.874</v>
      </c>
      <c r="L216" s="2">
        <v>5987</v>
      </c>
      <c r="M216">
        <v>0</v>
      </c>
      <c r="O216">
        <v>0</v>
      </c>
      <c r="P216">
        <v>0</v>
      </c>
      <c r="Q216">
        <v>0</v>
      </c>
      <c r="R216">
        <v>0</v>
      </c>
      <c r="S216" s="2">
        <v>-24371</v>
      </c>
      <c r="T216" t="s">
        <v>318</v>
      </c>
      <c r="U216">
        <v>0.87</v>
      </c>
      <c r="V216">
        <v>11</v>
      </c>
      <c r="W216" t="s">
        <v>739</v>
      </c>
      <c r="X216" t="s">
        <v>159</v>
      </c>
      <c r="Y216">
        <v>0</v>
      </c>
      <c r="Z216">
        <v>0</v>
      </c>
      <c r="AA216" t="b">
        <v>1</v>
      </c>
    </row>
    <row r="217" spans="1:27">
      <c r="B217" t="s">
        <v>742</v>
      </c>
      <c r="C217" t="s">
        <v>742</v>
      </c>
      <c r="E217" t="s">
        <v>743</v>
      </c>
      <c r="G217" t="s">
        <v>744</v>
      </c>
      <c r="H217" t="s">
        <v>178</v>
      </c>
      <c r="I217" s="2">
        <v>27218</v>
      </c>
      <c r="J217">
        <v>0.97699999999999998</v>
      </c>
      <c r="L217">
        <v>0</v>
      </c>
      <c r="M217">
        <v>0</v>
      </c>
      <c r="O217">
        <v>0</v>
      </c>
      <c r="P217">
        <v>0</v>
      </c>
      <c r="Q217">
        <v>0</v>
      </c>
      <c r="R217">
        <v>0</v>
      </c>
      <c r="S217">
        <v>-181</v>
      </c>
      <c r="T217" t="s">
        <v>745</v>
      </c>
      <c r="U217">
        <v>0.97699999999999998</v>
      </c>
      <c r="V217" s="2">
        <v>27218</v>
      </c>
      <c r="W217" t="s">
        <v>739</v>
      </c>
      <c r="X217" t="s">
        <v>159</v>
      </c>
      <c r="Y217">
        <v>0</v>
      </c>
      <c r="Z217" s="2">
        <v>27229</v>
      </c>
    </row>
    <row r="218" spans="1:27">
      <c r="B218" t="s">
        <v>746</v>
      </c>
      <c r="C218" t="s">
        <v>746</v>
      </c>
      <c r="E218" t="s">
        <v>404</v>
      </c>
      <c r="G218" t="s">
        <v>744</v>
      </c>
      <c r="H218" t="s">
        <v>178</v>
      </c>
      <c r="I218" s="2">
        <v>5299239</v>
      </c>
      <c r="J218">
        <v>0.873</v>
      </c>
      <c r="L218">
        <v>0</v>
      </c>
      <c r="M218">
        <v>0</v>
      </c>
      <c r="O218">
        <v>0</v>
      </c>
      <c r="P218">
        <v>0</v>
      </c>
      <c r="Q218">
        <v>0</v>
      </c>
      <c r="R218">
        <v>0</v>
      </c>
      <c r="S218" s="2">
        <v>-105329</v>
      </c>
      <c r="T218" t="s">
        <v>745</v>
      </c>
      <c r="U218">
        <v>0.874</v>
      </c>
      <c r="V218" s="2">
        <v>5299239</v>
      </c>
      <c r="W218" t="s">
        <v>739</v>
      </c>
      <c r="X218" t="s">
        <v>159</v>
      </c>
      <c r="Y218">
        <v>0</v>
      </c>
      <c r="Z218" s="2">
        <v>5300514</v>
      </c>
    </row>
    <row r="219" spans="1:27">
      <c r="B219" t="s">
        <v>747</v>
      </c>
      <c r="C219" t="s">
        <v>747</v>
      </c>
      <c r="E219" t="s">
        <v>691</v>
      </c>
      <c r="G219" t="s">
        <v>744</v>
      </c>
      <c r="H219" t="s">
        <v>178</v>
      </c>
      <c r="I219" s="2">
        <v>210835</v>
      </c>
      <c r="J219">
        <v>1.0920000000000001</v>
      </c>
      <c r="L219">
        <v>0</v>
      </c>
      <c r="M219">
        <v>0</v>
      </c>
      <c r="O219">
        <v>0</v>
      </c>
      <c r="P219">
        <v>0</v>
      </c>
      <c r="Q219">
        <v>0</v>
      </c>
      <c r="R219">
        <v>0</v>
      </c>
      <c r="S219" s="2">
        <v>3381</v>
      </c>
      <c r="T219" t="s">
        <v>745</v>
      </c>
      <c r="U219">
        <v>1.1000000000000001</v>
      </c>
      <c r="V219" s="2">
        <v>210835</v>
      </c>
      <c r="W219" t="s">
        <v>739</v>
      </c>
      <c r="X219" t="s">
        <v>159</v>
      </c>
      <c r="Y219">
        <v>0</v>
      </c>
      <c r="Z219" s="2">
        <v>210856</v>
      </c>
    </row>
    <row r="220" spans="1:27">
      <c r="B220" t="s">
        <v>747</v>
      </c>
      <c r="C220" t="s">
        <v>747</v>
      </c>
      <c r="E220" t="s">
        <v>691</v>
      </c>
      <c r="G220" t="s">
        <v>744</v>
      </c>
      <c r="H220" t="s">
        <v>178</v>
      </c>
      <c r="I220" s="2">
        <v>-19974</v>
      </c>
      <c r="J220">
        <v>1.0920000000000001</v>
      </c>
      <c r="L220">
        <v>0</v>
      </c>
      <c r="M220">
        <v>0</v>
      </c>
      <c r="O220">
        <v>0</v>
      </c>
      <c r="P220">
        <v>0</v>
      </c>
      <c r="Q220">
        <v>0</v>
      </c>
      <c r="R220">
        <v>0</v>
      </c>
      <c r="S220">
        <v>158</v>
      </c>
      <c r="T220" t="s">
        <v>745</v>
      </c>
      <c r="U220">
        <v>1.1000000000000001</v>
      </c>
      <c r="V220" s="2">
        <v>-19974</v>
      </c>
      <c r="W220" t="s">
        <v>739</v>
      </c>
      <c r="X220" t="s">
        <v>159</v>
      </c>
      <c r="Y220">
        <v>0</v>
      </c>
      <c r="Z220" s="2">
        <v>19976</v>
      </c>
    </row>
    <row r="221" spans="1:27">
      <c r="B221" t="s">
        <v>747</v>
      </c>
      <c r="C221" t="s">
        <v>747</v>
      </c>
      <c r="E221" t="s">
        <v>691</v>
      </c>
      <c r="G221" t="s">
        <v>744</v>
      </c>
      <c r="H221" t="s">
        <v>178</v>
      </c>
      <c r="I221" s="2">
        <v>-730776</v>
      </c>
      <c r="J221">
        <v>1.0920000000000001</v>
      </c>
      <c r="L221">
        <v>0</v>
      </c>
      <c r="M221">
        <v>0</v>
      </c>
      <c r="O221">
        <v>0</v>
      </c>
      <c r="P221">
        <v>0</v>
      </c>
      <c r="Q221">
        <v>0</v>
      </c>
      <c r="R221">
        <v>0</v>
      </c>
      <c r="S221" s="2">
        <v>-11786</v>
      </c>
      <c r="T221" t="s">
        <v>745</v>
      </c>
      <c r="U221">
        <v>1.1000000000000001</v>
      </c>
      <c r="V221" s="2">
        <v>-730776</v>
      </c>
      <c r="W221" t="s">
        <v>748</v>
      </c>
      <c r="X221" t="s">
        <v>159</v>
      </c>
      <c r="Y221">
        <v>0</v>
      </c>
      <c r="Z221" s="2">
        <v>730850</v>
      </c>
    </row>
    <row r="222" spans="1:27">
      <c r="B222" t="s">
        <v>747</v>
      </c>
      <c r="C222" t="s">
        <v>747</v>
      </c>
      <c r="E222" t="s">
        <v>691</v>
      </c>
      <c r="G222" t="s">
        <v>744</v>
      </c>
      <c r="H222" t="s">
        <v>178</v>
      </c>
      <c r="I222" s="2">
        <v>31372</v>
      </c>
      <c r="J222">
        <v>1.0920000000000001</v>
      </c>
      <c r="L222">
        <v>0</v>
      </c>
      <c r="M222">
        <v>0</v>
      </c>
      <c r="O222">
        <v>0</v>
      </c>
      <c r="P222">
        <v>0</v>
      </c>
      <c r="Q222">
        <v>0</v>
      </c>
      <c r="R222">
        <v>0</v>
      </c>
      <c r="S222">
        <v>-247</v>
      </c>
      <c r="T222" t="s">
        <v>745</v>
      </c>
      <c r="U222">
        <v>1.1000000000000001</v>
      </c>
      <c r="V222" s="2">
        <v>31372</v>
      </c>
      <c r="W222" t="s">
        <v>748</v>
      </c>
      <c r="X222" t="s">
        <v>159</v>
      </c>
      <c r="Y222">
        <v>0</v>
      </c>
      <c r="Z222" s="2">
        <v>31375</v>
      </c>
    </row>
    <row r="223" spans="1:27">
      <c r="B223" t="s">
        <v>742</v>
      </c>
      <c r="C223" t="s">
        <v>742</v>
      </c>
      <c r="E223" t="s">
        <v>743</v>
      </c>
      <c r="G223" t="s">
        <v>744</v>
      </c>
      <c r="H223" t="s">
        <v>178</v>
      </c>
      <c r="I223" s="2">
        <v>-1002119</v>
      </c>
      <c r="J223">
        <v>0.97699999999999998</v>
      </c>
      <c r="L223">
        <v>0</v>
      </c>
      <c r="M223">
        <v>0</v>
      </c>
      <c r="O223">
        <v>0</v>
      </c>
      <c r="P223">
        <v>0</v>
      </c>
      <c r="Q223">
        <v>0</v>
      </c>
      <c r="R223">
        <v>0</v>
      </c>
      <c r="S223" s="2">
        <v>14403</v>
      </c>
      <c r="T223" t="s">
        <v>745</v>
      </c>
      <c r="U223">
        <v>0.97699999999999998</v>
      </c>
      <c r="V223" s="2">
        <v>-1002119</v>
      </c>
      <c r="W223" t="s">
        <v>749</v>
      </c>
      <c r="X223" t="s">
        <v>159</v>
      </c>
      <c r="Y223">
        <v>0</v>
      </c>
      <c r="Z223" s="2">
        <v>1002530</v>
      </c>
    </row>
    <row r="224" spans="1:27">
      <c r="B224" t="s">
        <v>742</v>
      </c>
      <c r="C224" t="s">
        <v>742</v>
      </c>
      <c r="E224" t="s">
        <v>743</v>
      </c>
      <c r="G224" t="s">
        <v>744</v>
      </c>
      <c r="H224" t="s">
        <v>178</v>
      </c>
      <c r="I224" s="2">
        <v>-5403</v>
      </c>
      <c r="J224">
        <v>0.97699999999999998</v>
      </c>
      <c r="L224">
        <v>0</v>
      </c>
      <c r="M224">
        <v>0</v>
      </c>
      <c r="O224">
        <v>0</v>
      </c>
      <c r="P224">
        <v>0</v>
      </c>
      <c r="Q224">
        <v>0</v>
      </c>
      <c r="R224">
        <v>0</v>
      </c>
      <c r="S224">
        <v>32</v>
      </c>
      <c r="T224" t="s">
        <v>745</v>
      </c>
      <c r="U224">
        <v>0.97699999999999998</v>
      </c>
      <c r="V224" s="2">
        <v>-5403</v>
      </c>
      <c r="W224" t="s">
        <v>749</v>
      </c>
      <c r="X224" t="s">
        <v>159</v>
      </c>
      <c r="Y224">
        <v>0</v>
      </c>
      <c r="Z224" s="2">
        <v>5405</v>
      </c>
    </row>
    <row r="225" spans="1:27">
      <c r="B225" t="s">
        <v>742</v>
      </c>
      <c r="C225" t="s">
        <v>742</v>
      </c>
      <c r="E225" t="s">
        <v>743</v>
      </c>
      <c r="G225" t="s">
        <v>744</v>
      </c>
      <c r="H225" t="s">
        <v>178</v>
      </c>
      <c r="I225" s="2">
        <v>-1023817</v>
      </c>
      <c r="J225">
        <v>0.97699999999999998</v>
      </c>
      <c r="L225">
        <v>0</v>
      </c>
      <c r="M225">
        <v>0</v>
      </c>
      <c r="O225">
        <v>0</v>
      </c>
      <c r="P225">
        <v>0</v>
      </c>
      <c r="Q225">
        <v>0</v>
      </c>
      <c r="R225">
        <v>0</v>
      </c>
      <c r="S225" s="2">
        <v>14715</v>
      </c>
      <c r="T225" t="s">
        <v>745</v>
      </c>
      <c r="U225">
        <v>0.97699999999999998</v>
      </c>
      <c r="V225" s="2">
        <v>-1023817</v>
      </c>
      <c r="W225" t="s">
        <v>750</v>
      </c>
      <c r="X225" t="s">
        <v>159</v>
      </c>
      <c r="Y225">
        <v>0</v>
      </c>
      <c r="Z225" s="2">
        <v>1024236</v>
      </c>
    </row>
    <row r="226" spans="1:27">
      <c r="B226" t="s">
        <v>742</v>
      </c>
      <c r="C226" t="s">
        <v>742</v>
      </c>
      <c r="E226" t="s">
        <v>743</v>
      </c>
      <c r="G226" t="s">
        <v>744</v>
      </c>
      <c r="H226" t="s">
        <v>178</v>
      </c>
      <c r="I226" s="2">
        <v>-5300</v>
      </c>
      <c r="J226">
        <v>0.97699999999999998</v>
      </c>
      <c r="L226">
        <v>0</v>
      </c>
      <c r="M226">
        <v>0</v>
      </c>
      <c r="O226">
        <v>0</v>
      </c>
      <c r="P226">
        <v>0</v>
      </c>
      <c r="Q226">
        <v>0</v>
      </c>
      <c r="R226">
        <v>0</v>
      </c>
      <c r="S226">
        <v>36</v>
      </c>
      <c r="T226" t="s">
        <v>745</v>
      </c>
      <c r="U226">
        <v>0.97699999999999998</v>
      </c>
      <c r="V226" s="2">
        <v>-5300</v>
      </c>
      <c r="W226" t="s">
        <v>750</v>
      </c>
      <c r="X226" t="s">
        <v>159</v>
      </c>
      <c r="Y226">
        <v>0</v>
      </c>
      <c r="Z226" s="2">
        <v>5302</v>
      </c>
    </row>
    <row r="227" spans="1:27">
      <c r="B227" t="s">
        <v>747</v>
      </c>
      <c r="C227" t="s">
        <v>747</v>
      </c>
      <c r="E227" t="s">
        <v>691</v>
      </c>
      <c r="G227" t="s">
        <v>744</v>
      </c>
      <c r="H227" t="s">
        <v>178</v>
      </c>
      <c r="I227" s="2">
        <v>-1702063</v>
      </c>
      <c r="J227">
        <v>1.0920000000000001</v>
      </c>
      <c r="L227">
        <v>0</v>
      </c>
      <c r="M227">
        <v>0</v>
      </c>
      <c r="O227">
        <v>0</v>
      </c>
      <c r="P227">
        <v>0</v>
      </c>
      <c r="Q227">
        <v>0</v>
      </c>
      <c r="R227">
        <v>0</v>
      </c>
      <c r="S227" s="2">
        <v>-16787</v>
      </c>
      <c r="T227" t="s">
        <v>745</v>
      </c>
      <c r="U227">
        <v>1.1000000000000001</v>
      </c>
      <c r="V227" s="2">
        <v>-1702063</v>
      </c>
      <c r="W227" t="s">
        <v>751</v>
      </c>
      <c r="X227" t="s">
        <v>159</v>
      </c>
      <c r="Y227">
        <v>0</v>
      </c>
      <c r="Z227" s="2">
        <v>1702233</v>
      </c>
    </row>
    <row r="228" spans="1:27">
      <c r="B228" t="s">
        <v>747</v>
      </c>
      <c r="C228" t="s">
        <v>747</v>
      </c>
      <c r="E228" t="s">
        <v>691</v>
      </c>
      <c r="G228" t="s">
        <v>744</v>
      </c>
      <c r="H228" t="s">
        <v>178</v>
      </c>
      <c r="I228" s="2">
        <v>-11307</v>
      </c>
      <c r="J228">
        <v>1.0920000000000001</v>
      </c>
      <c r="L228">
        <v>0</v>
      </c>
      <c r="M228">
        <v>0</v>
      </c>
      <c r="O228">
        <v>0</v>
      </c>
      <c r="P228">
        <v>0</v>
      </c>
      <c r="Q228">
        <v>0</v>
      </c>
      <c r="R228">
        <v>0</v>
      </c>
      <c r="S228">
        <v>-25</v>
      </c>
      <c r="T228" t="s">
        <v>745</v>
      </c>
      <c r="U228">
        <v>1.1000000000000001</v>
      </c>
      <c r="V228" s="2">
        <v>-11307</v>
      </c>
      <c r="W228" t="s">
        <v>751</v>
      </c>
      <c r="X228" t="s">
        <v>159</v>
      </c>
      <c r="Y228">
        <v>0</v>
      </c>
      <c r="Z228" s="2">
        <v>11308</v>
      </c>
    </row>
    <row r="229" spans="1:27">
      <c r="B229" t="s">
        <v>742</v>
      </c>
      <c r="C229" t="s">
        <v>742</v>
      </c>
      <c r="E229" t="s">
        <v>743</v>
      </c>
      <c r="G229" t="s">
        <v>744</v>
      </c>
      <c r="H229" t="s">
        <v>178</v>
      </c>
      <c r="I229" s="2">
        <v>-2481999</v>
      </c>
      <c r="J229">
        <v>0.97699999999999998</v>
      </c>
      <c r="L229">
        <v>0</v>
      </c>
      <c r="M229">
        <v>0</v>
      </c>
      <c r="O229">
        <v>0</v>
      </c>
      <c r="P229">
        <v>0</v>
      </c>
      <c r="Q229">
        <v>0</v>
      </c>
      <c r="R229">
        <v>0</v>
      </c>
      <c r="S229" s="2">
        <v>35673</v>
      </c>
      <c r="T229" t="s">
        <v>745</v>
      </c>
      <c r="U229">
        <v>0.97699999999999998</v>
      </c>
      <c r="V229" s="2">
        <v>-2481999</v>
      </c>
      <c r="W229" t="s">
        <v>752</v>
      </c>
      <c r="X229" t="s">
        <v>159</v>
      </c>
      <c r="Y229">
        <v>0</v>
      </c>
      <c r="Z229" s="2">
        <v>2483015</v>
      </c>
    </row>
    <row r="230" spans="1:27">
      <c r="B230" t="s">
        <v>742</v>
      </c>
      <c r="C230" t="s">
        <v>742</v>
      </c>
      <c r="E230" t="s">
        <v>743</v>
      </c>
      <c r="G230" t="s">
        <v>744</v>
      </c>
      <c r="H230" t="s">
        <v>178</v>
      </c>
      <c r="I230" s="2">
        <v>-16515</v>
      </c>
      <c r="J230">
        <v>0.97699999999999998</v>
      </c>
      <c r="L230">
        <v>0</v>
      </c>
      <c r="M230">
        <v>0</v>
      </c>
      <c r="O230">
        <v>0</v>
      </c>
      <c r="P230">
        <v>0</v>
      </c>
      <c r="Q230">
        <v>0</v>
      </c>
      <c r="R230">
        <v>0</v>
      </c>
      <c r="S230">
        <v>112</v>
      </c>
      <c r="T230" t="s">
        <v>745</v>
      </c>
      <c r="U230">
        <v>0.97699999999999998</v>
      </c>
      <c r="V230" s="2">
        <v>-16515</v>
      </c>
      <c r="W230" t="s">
        <v>752</v>
      </c>
      <c r="X230" t="s">
        <v>159</v>
      </c>
      <c r="Y230">
        <v>0</v>
      </c>
      <c r="Z230" s="2">
        <v>16522</v>
      </c>
    </row>
    <row r="231" spans="1:27">
      <c r="A231" t="s">
        <v>753</v>
      </c>
      <c r="B231" t="s">
        <v>753</v>
      </c>
      <c r="C231" t="s">
        <v>754</v>
      </c>
      <c r="D231" t="s">
        <v>372</v>
      </c>
      <c r="E231" t="s">
        <v>691</v>
      </c>
      <c r="F231" s="1">
        <v>46188</v>
      </c>
      <c r="G231" t="s">
        <v>154</v>
      </c>
      <c r="H231" t="s">
        <v>178</v>
      </c>
      <c r="I231">
        <v>0</v>
      </c>
      <c r="J231">
        <v>85.122</v>
      </c>
      <c r="K231">
        <v>915</v>
      </c>
      <c r="L231" s="2">
        <v>1144</v>
      </c>
      <c r="M231">
        <v>0</v>
      </c>
      <c r="N231" t="s">
        <v>458</v>
      </c>
      <c r="O231">
        <v>0</v>
      </c>
      <c r="P231">
        <v>0</v>
      </c>
      <c r="Q231">
        <v>0</v>
      </c>
      <c r="R231">
        <v>0</v>
      </c>
      <c r="S231">
        <v>0</v>
      </c>
      <c r="T231" t="s">
        <v>157</v>
      </c>
      <c r="U231">
        <v>85.084000000000003</v>
      </c>
      <c r="V231">
        <v>0</v>
      </c>
      <c r="W231" t="s">
        <v>755</v>
      </c>
      <c r="X231" t="s">
        <v>159</v>
      </c>
      <c r="Y231">
        <v>0</v>
      </c>
      <c r="Z231">
        <v>0</v>
      </c>
      <c r="AA231" t="b">
        <v>0</v>
      </c>
    </row>
    <row r="232" spans="1:27">
      <c r="A232" t="s">
        <v>756</v>
      </c>
      <c r="B232" t="s">
        <v>753</v>
      </c>
      <c r="C232" t="s">
        <v>754</v>
      </c>
      <c r="D232" t="s">
        <v>372</v>
      </c>
      <c r="E232" t="s">
        <v>691</v>
      </c>
      <c r="F232" s="1">
        <v>46188</v>
      </c>
      <c r="G232" t="s">
        <v>154</v>
      </c>
      <c r="H232" t="s">
        <v>155</v>
      </c>
      <c r="I232" s="2">
        <v>-500000</v>
      </c>
      <c r="J232">
        <v>85.108000000000004</v>
      </c>
      <c r="K232">
        <v>915</v>
      </c>
      <c r="L232" s="2">
        <v>-1640</v>
      </c>
      <c r="M232">
        <v>0</v>
      </c>
      <c r="N232" t="s">
        <v>458</v>
      </c>
      <c r="O232">
        <v>-90</v>
      </c>
      <c r="P232">
        <v>-93</v>
      </c>
      <c r="Q232">
        <v>-848</v>
      </c>
      <c r="R232">
        <v>-2.2599999999999998</v>
      </c>
      <c r="S232" s="2">
        <v>-389796</v>
      </c>
      <c r="T232" t="s">
        <v>157</v>
      </c>
      <c r="U232">
        <v>85.084000000000003</v>
      </c>
      <c r="V232">
        <v>0</v>
      </c>
      <c r="W232" t="s">
        <v>755</v>
      </c>
      <c r="X232" t="s">
        <v>159</v>
      </c>
      <c r="Y232" s="2">
        <v>-394900</v>
      </c>
      <c r="Z232" s="2">
        <v>394900</v>
      </c>
      <c r="AA232" t="b">
        <v>0</v>
      </c>
    </row>
    <row r="233" spans="1:27">
      <c r="A233" t="s">
        <v>150</v>
      </c>
      <c r="B233" t="s">
        <v>150</v>
      </c>
      <c r="C233" t="s">
        <v>151</v>
      </c>
      <c r="D233" t="s">
        <v>152</v>
      </c>
      <c r="E233" t="s">
        <v>153</v>
      </c>
      <c r="F233" s="1">
        <v>47832</v>
      </c>
      <c r="G233" t="s">
        <v>154</v>
      </c>
      <c r="H233" t="s">
        <v>178</v>
      </c>
      <c r="I233" s="2">
        <v>-2400000</v>
      </c>
      <c r="J233">
        <v>101.861</v>
      </c>
      <c r="K233">
        <v>180</v>
      </c>
      <c r="L233" s="2">
        <v>-5592</v>
      </c>
      <c r="M233">
        <v>-260</v>
      </c>
      <c r="N233" t="s">
        <v>156</v>
      </c>
      <c r="O233" s="2">
        <v>-1561</v>
      </c>
      <c r="P233" s="2">
        <v>-1633</v>
      </c>
      <c r="Q233" s="2">
        <v>-2937</v>
      </c>
      <c r="R233">
        <v>-7.83</v>
      </c>
      <c r="S233" s="2">
        <v>-2444664</v>
      </c>
      <c r="T233" t="s">
        <v>157</v>
      </c>
      <c r="U233">
        <v>101.628</v>
      </c>
      <c r="V233" s="2">
        <v>-2400000</v>
      </c>
      <c r="W233" t="s">
        <v>158</v>
      </c>
      <c r="X233" t="s">
        <v>757</v>
      </c>
      <c r="Y233" s="2">
        <v>-2463680</v>
      </c>
      <c r="Z233" s="2">
        <v>2463680</v>
      </c>
      <c r="AA233" t="b">
        <v>0</v>
      </c>
    </row>
    <row r="234" spans="1:27">
      <c r="A234" t="s">
        <v>758</v>
      </c>
      <c r="B234" t="s">
        <v>758</v>
      </c>
      <c r="C234" t="s">
        <v>759</v>
      </c>
      <c r="D234" t="s">
        <v>163</v>
      </c>
      <c r="E234" t="s">
        <v>153</v>
      </c>
      <c r="F234" s="1">
        <v>49751</v>
      </c>
      <c r="G234" t="s">
        <v>154</v>
      </c>
      <c r="H234" t="s">
        <v>178</v>
      </c>
      <c r="I234" s="2">
        <v>-750000</v>
      </c>
      <c r="J234">
        <v>89.509</v>
      </c>
      <c r="K234">
        <v>88</v>
      </c>
      <c r="L234" s="2">
        <v>-4335</v>
      </c>
      <c r="M234">
        <v>-56</v>
      </c>
      <c r="N234" t="s">
        <v>156</v>
      </c>
      <c r="O234">
        <v>-703</v>
      </c>
      <c r="P234">
        <v>-735</v>
      </c>
      <c r="Q234">
        <v>-643</v>
      </c>
      <c r="R234">
        <v>-1.71</v>
      </c>
      <c r="S234" s="2">
        <v>-671318</v>
      </c>
      <c r="T234" t="s">
        <v>157</v>
      </c>
      <c r="U234">
        <v>88.930999999999997</v>
      </c>
      <c r="V234" s="2">
        <v>-750000</v>
      </c>
      <c r="W234" t="s">
        <v>158</v>
      </c>
      <c r="X234" t="s">
        <v>757</v>
      </c>
      <c r="Y234" s="2">
        <v>-674473</v>
      </c>
      <c r="Z234" s="2">
        <v>674473</v>
      </c>
      <c r="AA234" t="b">
        <v>0</v>
      </c>
    </row>
    <row r="235" spans="1:27">
      <c r="A235" t="s">
        <v>161</v>
      </c>
      <c r="B235" t="s">
        <v>161</v>
      </c>
      <c r="C235" t="s">
        <v>162</v>
      </c>
      <c r="D235" t="s">
        <v>163</v>
      </c>
      <c r="E235" t="s">
        <v>153</v>
      </c>
      <c r="F235" s="1">
        <v>51228</v>
      </c>
      <c r="G235" t="s">
        <v>154</v>
      </c>
      <c r="H235" t="s">
        <v>178</v>
      </c>
      <c r="I235" s="2">
        <v>-2500000</v>
      </c>
      <c r="J235">
        <v>95.103999999999999</v>
      </c>
      <c r="K235">
        <v>121</v>
      </c>
      <c r="L235" s="2">
        <v>-16275</v>
      </c>
      <c r="M235">
        <v>-253</v>
      </c>
      <c r="N235" t="s">
        <v>156</v>
      </c>
      <c r="O235" s="2">
        <v>-2908</v>
      </c>
      <c r="P235" s="2">
        <v>-3042</v>
      </c>
      <c r="Q235" s="2">
        <v>-3696</v>
      </c>
      <c r="R235">
        <v>-9.86</v>
      </c>
      <c r="S235" s="2">
        <v>-2377600</v>
      </c>
      <c r="T235" t="s">
        <v>157</v>
      </c>
      <c r="U235">
        <v>94.453000000000003</v>
      </c>
      <c r="V235" s="2">
        <v>-2500000</v>
      </c>
      <c r="W235" t="s">
        <v>158</v>
      </c>
      <c r="X235" t="s">
        <v>757</v>
      </c>
      <c r="Y235" s="2">
        <v>-2387709</v>
      </c>
      <c r="Z235" s="2">
        <v>2387709</v>
      </c>
      <c r="AA235" t="b">
        <v>0</v>
      </c>
    </row>
    <row r="236" spans="1:27">
      <c r="A236" t="s">
        <v>166</v>
      </c>
      <c r="B236" t="s">
        <v>166</v>
      </c>
      <c r="C236" t="s">
        <v>167</v>
      </c>
      <c r="D236" t="s">
        <v>168</v>
      </c>
      <c r="E236" t="s">
        <v>153</v>
      </c>
      <c r="F236" s="1">
        <v>48311</v>
      </c>
      <c r="G236" t="s">
        <v>154</v>
      </c>
      <c r="H236" t="s">
        <v>178</v>
      </c>
      <c r="I236" s="2">
        <v>-3031000</v>
      </c>
      <c r="J236">
        <v>92.150999999999996</v>
      </c>
      <c r="K236">
        <v>52</v>
      </c>
      <c r="L236" s="2">
        <v>-13003</v>
      </c>
      <c r="M236">
        <v>-197</v>
      </c>
      <c r="N236" t="s">
        <v>156</v>
      </c>
      <c r="O236" s="2">
        <v>-2184</v>
      </c>
      <c r="P236" s="2">
        <v>-2283</v>
      </c>
      <c r="Q236" s="2">
        <v>-1178</v>
      </c>
      <c r="R236">
        <v>-3.14</v>
      </c>
      <c r="S236" s="2">
        <v>-2793097</v>
      </c>
      <c r="T236" t="s">
        <v>157</v>
      </c>
      <c r="U236">
        <v>91.721999999999994</v>
      </c>
      <c r="V236" s="2">
        <v>-3031000</v>
      </c>
      <c r="W236" t="s">
        <v>158</v>
      </c>
      <c r="X236" t="s">
        <v>757</v>
      </c>
      <c r="Y236" s="2">
        <v>-2799981</v>
      </c>
      <c r="Z236" s="2">
        <v>2799981</v>
      </c>
      <c r="AA236" t="b">
        <v>0</v>
      </c>
    </row>
    <row r="237" spans="1:27">
      <c r="A237" t="s">
        <v>171</v>
      </c>
      <c r="B237" t="s">
        <v>171</v>
      </c>
      <c r="C237" t="s">
        <v>172</v>
      </c>
      <c r="D237" t="s">
        <v>173</v>
      </c>
      <c r="E237" t="s">
        <v>153</v>
      </c>
      <c r="F237" s="1">
        <v>46791</v>
      </c>
      <c r="G237" t="s">
        <v>154</v>
      </c>
      <c r="H237" t="s">
        <v>178</v>
      </c>
      <c r="I237" s="2">
        <v>-2098000</v>
      </c>
      <c r="J237">
        <v>89.1</v>
      </c>
      <c r="K237">
        <v>129</v>
      </c>
      <c r="L237" s="2">
        <v>-5602</v>
      </c>
      <c r="M237">
        <v>-93</v>
      </c>
      <c r="N237" t="s">
        <v>174</v>
      </c>
      <c r="O237">
        <v>-823</v>
      </c>
      <c r="P237">
        <v>-860</v>
      </c>
      <c r="Q237" s="2">
        <v>-1113</v>
      </c>
      <c r="R237">
        <v>-2.97</v>
      </c>
      <c r="S237" s="2">
        <v>-1869318</v>
      </c>
      <c r="T237" t="s">
        <v>157</v>
      </c>
      <c r="U237">
        <v>88.832999999999998</v>
      </c>
      <c r="V237" s="2">
        <v>-2098000</v>
      </c>
      <c r="W237" t="s">
        <v>158</v>
      </c>
      <c r="X237" t="s">
        <v>757</v>
      </c>
      <c r="Y237" s="2">
        <v>-1878005</v>
      </c>
      <c r="Z237" s="2">
        <v>1878005</v>
      </c>
      <c r="AA237" t="b">
        <v>0</v>
      </c>
    </row>
    <row r="238" spans="1:27">
      <c r="A238" t="s">
        <v>175</v>
      </c>
      <c r="B238" t="s">
        <v>175</v>
      </c>
      <c r="C238" t="s">
        <v>176</v>
      </c>
      <c r="D238" t="s">
        <v>177</v>
      </c>
      <c r="E238" t="s">
        <v>153</v>
      </c>
      <c r="F238" s="1">
        <v>46820</v>
      </c>
      <c r="G238" t="s">
        <v>154</v>
      </c>
      <c r="H238" t="s">
        <v>178</v>
      </c>
      <c r="I238" s="2">
        <v>4200000</v>
      </c>
      <c r="J238">
        <v>90.494</v>
      </c>
      <c r="K238">
        <v>65</v>
      </c>
      <c r="L238" s="2">
        <v>10542</v>
      </c>
      <c r="M238">
        <v>158</v>
      </c>
      <c r="N238" t="s">
        <v>156</v>
      </c>
      <c r="O238" s="2">
        <v>1720</v>
      </c>
      <c r="P238" s="2">
        <v>1797</v>
      </c>
      <c r="Q238" s="2">
        <v>1161</v>
      </c>
      <c r="R238">
        <v>3.09</v>
      </c>
      <c r="S238" s="2">
        <v>3800748</v>
      </c>
      <c r="T238" t="s">
        <v>157</v>
      </c>
      <c r="U238">
        <v>90.242999999999995</v>
      </c>
      <c r="V238" s="2">
        <v>4200000</v>
      </c>
      <c r="W238" t="s">
        <v>158</v>
      </c>
      <c r="X238" t="s">
        <v>757</v>
      </c>
      <c r="Y238" s="2">
        <v>3811004</v>
      </c>
      <c r="Z238" s="2">
        <v>3811004</v>
      </c>
      <c r="AA238" t="b">
        <v>0</v>
      </c>
    </row>
    <row r="239" spans="1:27">
      <c r="A239" t="s">
        <v>179</v>
      </c>
      <c r="B239" t="s">
        <v>179</v>
      </c>
      <c r="C239" t="s">
        <v>180</v>
      </c>
      <c r="D239" t="s">
        <v>181</v>
      </c>
      <c r="E239" t="s">
        <v>153</v>
      </c>
      <c r="F239" s="1">
        <v>47560</v>
      </c>
      <c r="G239" t="s">
        <v>154</v>
      </c>
      <c r="H239" t="s">
        <v>178</v>
      </c>
      <c r="I239" s="2">
        <v>900000</v>
      </c>
      <c r="J239">
        <v>91.042000000000002</v>
      </c>
      <c r="K239">
        <v>46</v>
      </c>
      <c r="L239" s="2">
        <v>2871</v>
      </c>
      <c r="M239">
        <v>46</v>
      </c>
      <c r="N239" t="s">
        <v>156</v>
      </c>
      <c r="O239">
        <v>513</v>
      </c>
      <c r="P239">
        <v>535</v>
      </c>
      <c r="Q239">
        <v>248</v>
      </c>
      <c r="R239">
        <v>0.66</v>
      </c>
      <c r="S239" s="2">
        <v>819378</v>
      </c>
      <c r="T239" t="s">
        <v>157</v>
      </c>
      <c r="U239">
        <v>90.722999999999999</v>
      </c>
      <c r="V239" s="2">
        <v>900000</v>
      </c>
      <c r="W239" t="s">
        <v>158</v>
      </c>
      <c r="X239" t="s">
        <v>757</v>
      </c>
      <c r="Y239" s="2">
        <v>821914</v>
      </c>
      <c r="Z239" s="2">
        <v>821914</v>
      </c>
      <c r="AA239" t="b">
        <v>0</v>
      </c>
    </row>
    <row r="240" spans="1:27">
      <c r="A240" t="s">
        <v>760</v>
      </c>
      <c r="B240" t="s">
        <v>760</v>
      </c>
      <c r="C240" t="s">
        <v>761</v>
      </c>
      <c r="D240" t="s">
        <v>185</v>
      </c>
      <c r="E240" t="s">
        <v>153</v>
      </c>
      <c r="F240" s="1">
        <v>47375</v>
      </c>
      <c r="G240" t="s">
        <v>154</v>
      </c>
      <c r="H240" t="s">
        <v>178</v>
      </c>
      <c r="I240" s="2">
        <v>-733000</v>
      </c>
      <c r="J240">
        <v>82.870999999999995</v>
      </c>
      <c r="K240">
        <v>40</v>
      </c>
      <c r="L240" s="2">
        <v>-2089</v>
      </c>
      <c r="M240">
        <v>-5</v>
      </c>
      <c r="N240" t="s">
        <v>156</v>
      </c>
      <c r="O240">
        <v>-370</v>
      </c>
      <c r="P240">
        <v>-386</v>
      </c>
      <c r="Q240">
        <v>-153</v>
      </c>
      <c r="R240">
        <v>-0.41</v>
      </c>
      <c r="S240" s="2">
        <v>-607444</v>
      </c>
      <c r="T240" t="s">
        <v>157</v>
      </c>
      <c r="U240">
        <v>82.585999999999999</v>
      </c>
      <c r="V240" s="2">
        <v>-733000</v>
      </c>
      <c r="W240" t="s">
        <v>158</v>
      </c>
      <c r="X240" t="s">
        <v>757</v>
      </c>
      <c r="Y240" s="2">
        <v>-608649</v>
      </c>
      <c r="Z240" s="2">
        <v>608649</v>
      </c>
      <c r="AA240" t="b">
        <v>0</v>
      </c>
    </row>
    <row r="241" spans="1:27">
      <c r="A241" t="s">
        <v>183</v>
      </c>
      <c r="B241" t="s">
        <v>183</v>
      </c>
      <c r="C241" t="s">
        <v>184</v>
      </c>
      <c r="D241" t="s">
        <v>185</v>
      </c>
      <c r="E241" t="s">
        <v>153</v>
      </c>
      <c r="F241" s="1">
        <v>48264</v>
      </c>
      <c r="G241" t="s">
        <v>154</v>
      </c>
      <c r="H241" t="s">
        <v>178</v>
      </c>
      <c r="I241" s="2">
        <v>-2435000</v>
      </c>
      <c r="J241">
        <v>80.402000000000001</v>
      </c>
      <c r="K241">
        <v>48</v>
      </c>
      <c r="L241" s="2">
        <v>-9984</v>
      </c>
      <c r="M241">
        <v>-50</v>
      </c>
      <c r="N241" t="s">
        <v>156</v>
      </c>
      <c r="O241" s="2">
        <v>-1607</v>
      </c>
      <c r="P241" s="2">
        <v>-1679</v>
      </c>
      <c r="Q241">
        <v>-801</v>
      </c>
      <c r="R241">
        <v>-2.14</v>
      </c>
      <c r="S241" s="2">
        <v>-1957789</v>
      </c>
      <c r="T241" t="s">
        <v>157</v>
      </c>
      <c r="U241">
        <v>79.992000000000004</v>
      </c>
      <c r="V241" s="2">
        <v>-2435000</v>
      </c>
      <c r="W241" t="s">
        <v>158</v>
      </c>
      <c r="X241" t="s">
        <v>757</v>
      </c>
      <c r="Y241" s="2">
        <v>-1961841</v>
      </c>
      <c r="Z241" s="2">
        <v>1961841</v>
      </c>
      <c r="AA241" t="b">
        <v>0</v>
      </c>
    </row>
    <row r="242" spans="1:27">
      <c r="A242" t="s">
        <v>186</v>
      </c>
      <c r="B242" t="s">
        <v>186</v>
      </c>
      <c r="C242" t="s">
        <v>187</v>
      </c>
      <c r="D242" t="s">
        <v>188</v>
      </c>
      <c r="E242" t="s">
        <v>153</v>
      </c>
      <c r="G242" t="s">
        <v>154</v>
      </c>
      <c r="H242" t="s">
        <v>178</v>
      </c>
      <c r="I242" s="2">
        <v>400000</v>
      </c>
      <c r="J242">
        <v>98.912000000000006</v>
      </c>
      <c r="K242">
        <v>48</v>
      </c>
      <c r="L242">
        <v>0</v>
      </c>
      <c r="M242">
        <v>0</v>
      </c>
      <c r="N242" t="s">
        <v>156</v>
      </c>
      <c r="O242">
        <v>332</v>
      </c>
      <c r="P242">
        <v>348</v>
      </c>
      <c r="Q242">
        <v>168</v>
      </c>
      <c r="R242">
        <v>0.45</v>
      </c>
      <c r="S242" s="2">
        <v>395648</v>
      </c>
      <c r="T242" t="s">
        <v>157</v>
      </c>
      <c r="U242">
        <v>0</v>
      </c>
      <c r="V242">
        <v>0</v>
      </c>
      <c r="W242" t="s">
        <v>158</v>
      </c>
      <c r="X242" t="s">
        <v>757</v>
      </c>
      <c r="Y242" s="2">
        <v>395648</v>
      </c>
      <c r="Z242" s="2">
        <v>395648</v>
      </c>
    </row>
    <row r="243" spans="1:27">
      <c r="A243" t="s">
        <v>189</v>
      </c>
      <c r="B243" t="s">
        <v>189</v>
      </c>
      <c r="C243" t="s">
        <v>190</v>
      </c>
      <c r="D243" t="s">
        <v>191</v>
      </c>
      <c r="E243" t="s">
        <v>153</v>
      </c>
      <c r="F243" s="1">
        <v>51031</v>
      </c>
      <c r="G243" t="s">
        <v>154</v>
      </c>
      <c r="H243" t="s">
        <v>178</v>
      </c>
      <c r="I243" s="2">
        <v>900000</v>
      </c>
      <c r="J243">
        <v>69.760999999999996</v>
      </c>
      <c r="K243">
        <v>98</v>
      </c>
      <c r="L243" s="2">
        <v>5587</v>
      </c>
      <c r="M243">
        <v>44</v>
      </c>
      <c r="N243" t="s">
        <v>156</v>
      </c>
      <c r="O243">
        <v>869</v>
      </c>
      <c r="P243">
        <v>909</v>
      </c>
      <c r="Q243">
        <v>895</v>
      </c>
      <c r="R243">
        <v>2.39</v>
      </c>
      <c r="S243" s="2">
        <v>627849</v>
      </c>
      <c r="T243" t="s">
        <v>157</v>
      </c>
      <c r="U243">
        <v>69.236000000000004</v>
      </c>
      <c r="V243" s="2">
        <v>1200000</v>
      </c>
      <c r="W243" t="s">
        <v>158</v>
      </c>
      <c r="X243" t="s">
        <v>757</v>
      </c>
      <c r="Y243" s="2">
        <v>635672</v>
      </c>
      <c r="Z243" s="2">
        <v>635672</v>
      </c>
      <c r="AA243" t="b">
        <v>0</v>
      </c>
    </row>
    <row r="244" spans="1:27">
      <c r="A244" t="s">
        <v>192</v>
      </c>
      <c r="B244" t="s">
        <v>192</v>
      </c>
      <c r="C244" t="s">
        <v>193</v>
      </c>
      <c r="D244" t="s">
        <v>194</v>
      </c>
      <c r="E244" t="s">
        <v>153</v>
      </c>
      <c r="F244" s="1">
        <v>48639</v>
      </c>
      <c r="G244" t="s">
        <v>154</v>
      </c>
      <c r="H244" t="s">
        <v>178</v>
      </c>
      <c r="I244" s="2">
        <v>1200000</v>
      </c>
      <c r="J244">
        <v>73.644000000000005</v>
      </c>
      <c r="K244">
        <v>88</v>
      </c>
      <c r="L244" s="2">
        <v>5316</v>
      </c>
      <c r="M244">
        <v>33</v>
      </c>
      <c r="N244" t="s">
        <v>156</v>
      </c>
      <c r="O244">
        <v>812</v>
      </c>
      <c r="P244">
        <v>849</v>
      </c>
      <c r="Q244">
        <v>745</v>
      </c>
      <c r="R244">
        <v>1.99</v>
      </c>
      <c r="S244" s="2">
        <v>883728</v>
      </c>
      <c r="T244" t="s">
        <v>157</v>
      </c>
      <c r="U244">
        <v>73.200999999999993</v>
      </c>
      <c r="V244" s="2">
        <v>1200000</v>
      </c>
      <c r="W244" t="s">
        <v>158</v>
      </c>
      <c r="X244" t="s">
        <v>757</v>
      </c>
      <c r="Y244" s="2">
        <v>884908</v>
      </c>
      <c r="Z244" s="2">
        <v>884908</v>
      </c>
      <c r="AA244" t="b">
        <v>0</v>
      </c>
    </row>
    <row r="245" spans="1:27">
      <c r="A245" t="s">
        <v>195</v>
      </c>
      <c r="B245" t="s">
        <v>195</v>
      </c>
      <c r="C245" t="s">
        <v>196</v>
      </c>
      <c r="D245" t="s">
        <v>194</v>
      </c>
      <c r="E245" t="s">
        <v>153</v>
      </c>
      <c r="F245" s="1">
        <v>48883</v>
      </c>
      <c r="G245" t="s">
        <v>154</v>
      </c>
      <c r="H245" t="s">
        <v>178</v>
      </c>
      <c r="I245" s="2">
        <v>-1000000</v>
      </c>
      <c r="J245">
        <v>84.774000000000001</v>
      </c>
      <c r="K245">
        <v>75</v>
      </c>
      <c r="L245" s="2">
        <v>-4510</v>
      </c>
      <c r="M245">
        <v>-167</v>
      </c>
      <c r="N245" t="s">
        <v>156</v>
      </c>
      <c r="O245">
        <v>-778</v>
      </c>
      <c r="P245">
        <v>-813</v>
      </c>
      <c r="Q245">
        <v>-611</v>
      </c>
      <c r="R245">
        <v>-1.63</v>
      </c>
      <c r="S245" s="2">
        <v>-847740</v>
      </c>
      <c r="T245" t="s">
        <v>157</v>
      </c>
      <c r="U245">
        <v>84.322999999999993</v>
      </c>
      <c r="V245" s="2">
        <v>-1000000</v>
      </c>
      <c r="W245" t="s">
        <v>158</v>
      </c>
      <c r="X245" t="s">
        <v>757</v>
      </c>
      <c r="Y245" s="2">
        <v>-857654</v>
      </c>
      <c r="Z245" s="2">
        <v>857654</v>
      </c>
      <c r="AA245" t="b">
        <v>0</v>
      </c>
    </row>
    <row r="246" spans="1:27">
      <c r="A246" t="s">
        <v>198</v>
      </c>
      <c r="B246" t="s">
        <v>198</v>
      </c>
      <c r="C246" t="s">
        <v>199</v>
      </c>
      <c r="D246" t="s">
        <v>200</v>
      </c>
      <c r="E246" t="s">
        <v>153</v>
      </c>
      <c r="F246" s="1">
        <v>49228</v>
      </c>
      <c r="G246" t="s">
        <v>154</v>
      </c>
      <c r="H246" t="s">
        <v>178</v>
      </c>
      <c r="I246" s="2">
        <v>1400000</v>
      </c>
      <c r="J246">
        <v>100.529</v>
      </c>
      <c r="K246">
        <v>103</v>
      </c>
      <c r="L246" s="2">
        <v>7644</v>
      </c>
      <c r="M246">
        <v>153</v>
      </c>
      <c r="N246" t="s">
        <v>156</v>
      </c>
      <c r="O246" s="2">
        <v>1294</v>
      </c>
      <c r="P246" s="2">
        <v>1353</v>
      </c>
      <c r="Q246" s="2">
        <v>1389</v>
      </c>
      <c r="R246">
        <v>3.7</v>
      </c>
      <c r="S246" s="2">
        <v>1407406</v>
      </c>
      <c r="T246" t="s">
        <v>157</v>
      </c>
      <c r="U246">
        <v>99.983000000000004</v>
      </c>
      <c r="V246" s="2">
        <v>1400000</v>
      </c>
      <c r="W246" t="s">
        <v>158</v>
      </c>
      <c r="X246" t="s">
        <v>757</v>
      </c>
      <c r="Y246" s="2">
        <v>1425970</v>
      </c>
      <c r="Z246" s="2">
        <v>1425970</v>
      </c>
      <c r="AA246" t="b">
        <v>0</v>
      </c>
    </row>
    <row r="247" spans="1:27">
      <c r="A247" t="s">
        <v>201</v>
      </c>
      <c r="B247" t="s">
        <v>201</v>
      </c>
      <c r="C247" t="s">
        <v>202</v>
      </c>
      <c r="D247" t="s">
        <v>203</v>
      </c>
      <c r="E247" t="s">
        <v>153</v>
      </c>
      <c r="F247" s="1">
        <v>46843</v>
      </c>
      <c r="G247" t="s">
        <v>154</v>
      </c>
      <c r="H247" t="s">
        <v>178</v>
      </c>
      <c r="I247" s="2">
        <v>3000000</v>
      </c>
      <c r="J247">
        <v>89.268000000000001</v>
      </c>
      <c r="K247">
        <v>145</v>
      </c>
      <c r="L247" s="2">
        <v>6510</v>
      </c>
      <c r="M247">
        <v>154</v>
      </c>
      <c r="N247" t="s">
        <v>156</v>
      </c>
      <c r="O247" s="2">
        <v>1205</v>
      </c>
      <c r="P247" s="2">
        <v>1259</v>
      </c>
      <c r="Q247" s="2">
        <v>1830</v>
      </c>
      <c r="R247">
        <v>4.88</v>
      </c>
      <c r="S247" s="2">
        <v>2678040</v>
      </c>
      <c r="T247" t="s">
        <v>157</v>
      </c>
      <c r="U247">
        <v>89.051000000000002</v>
      </c>
      <c r="V247" s="2">
        <v>3000000</v>
      </c>
      <c r="W247" t="s">
        <v>158</v>
      </c>
      <c r="X247" t="s">
        <v>757</v>
      </c>
      <c r="Y247" s="2">
        <v>2684495</v>
      </c>
      <c r="Z247" s="2">
        <v>2684495</v>
      </c>
      <c r="AA247" t="b">
        <v>0</v>
      </c>
    </row>
    <row r="248" spans="1:27">
      <c r="A248" t="s">
        <v>205</v>
      </c>
      <c r="B248" t="s">
        <v>205</v>
      </c>
      <c r="C248" t="s">
        <v>206</v>
      </c>
      <c r="D248" t="s">
        <v>207</v>
      </c>
      <c r="E248" t="s">
        <v>153</v>
      </c>
      <c r="F248" s="1">
        <v>46643</v>
      </c>
      <c r="G248" t="s">
        <v>154</v>
      </c>
      <c r="H248" t="s">
        <v>178</v>
      </c>
      <c r="I248" s="2">
        <v>-600000</v>
      </c>
      <c r="J248">
        <v>94.322000000000003</v>
      </c>
      <c r="K248">
        <v>-28</v>
      </c>
      <c r="L248" s="2">
        <v>-1302</v>
      </c>
      <c r="M248">
        <v>-21</v>
      </c>
      <c r="N248" t="s">
        <v>156</v>
      </c>
      <c r="O248">
        <v>-234</v>
      </c>
      <c r="P248">
        <v>-244</v>
      </c>
      <c r="Q248">
        <v>69</v>
      </c>
      <c r="R248">
        <v>0.18</v>
      </c>
      <c r="S248" s="2">
        <v>-565932</v>
      </c>
      <c r="T248" t="s">
        <v>157</v>
      </c>
      <c r="U248">
        <v>94.105000000000004</v>
      </c>
      <c r="V248" s="2">
        <v>-600000</v>
      </c>
      <c r="W248" t="s">
        <v>158</v>
      </c>
      <c r="X248" t="s">
        <v>757</v>
      </c>
      <c r="Y248" s="2">
        <v>-570884</v>
      </c>
      <c r="Z248" s="2">
        <v>570884</v>
      </c>
      <c r="AA248" t="b">
        <v>0</v>
      </c>
    </row>
    <row r="249" spans="1:27">
      <c r="A249" t="s">
        <v>209</v>
      </c>
      <c r="B249" t="s">
        <v>209</v>
      </c>
      <c r="C249" t="s">
        <v>210</v>
      </c>
      <c r="D249" t="s">
        <v>211</v>
      </c>
      <c r="E249" t="s">
        <v>153</v>
      </c>
      <c r="F249" s="1">
        <v>47261</v>
      </c>
      <c r="G249" t="s">
        <v>154</v>
      </c>
      <c r="H249" t="s">
        <v>178</v>
      </c>
      <c r="I249" s="2">
        <v>-1000000</v>
      </c>
      <c r="J249">
        <v>90.102000000000004</v>
      </c>
      <c r="K249">
        <v>44</v>
      </c>
      <c r="L249">
        <v>-650</v>
      </c>
      <c r="M249">
        <v>-41</v>
      </c>
      <c r="N249" t="s">
        <v>156</v>
      </c>
      <c r="O249">
        <v>-505</v>
      </c>
      <c r="P249">
        <v>-527</v>
      </c>
      <c r="Q249">
        <v>-233</v>
      </c>
      <c r="R249">
        <v>-0.62</v>
      </c>
      <c r="S249" s="2">
        <v>-901020</v>
      </c>
      <c r="T249" t="s">
        <v>157</v>
      </c>
      <c r="U249">
        <v>90.037000000000006</v>
      </c>
      <c r="V249" s="2">
        <v>-1000000</v>
      </c>
      <c r="W249" t="s">
        <v>158</v>
      </c>
      <c r="X249" t="s">
        <v>757</v>
      </c>
      <c r="Y249" s="2">
        <v>-915568</v>
      </c>
      <c r="Z249" s="2">
        <v>915568</v>
      </c>
      <c r="AA249" t="b">
        <v>0</v>
      </c>
    </row>
    <row r="250" spans="1:27">
      <c r="A250" t="s">
        <v>762</v>
      </c>
      <c r="B250" t="s">
        <v>762</v>
      </c>
      <c r="C250" t="s">
        <v>763</v>
      </c>
      <c r="D250" t="s">
        <v>211</v>
      </c>
      <c r="E250" t="s">
        <v>153</v>
      </c>
      <c r="F250" s="1">
        <v>52268</v>
      </c>
      <c r="G250" t="s">
        <v>154</v>
      </c>
      <c r="H250" t="s">
        <v>178</v>
      </c>
      <c r="I250" s="2">
        <v>-400000</v>
      </c>
      <c r="J250">
        <v>97.671000000000006</v>
      </c>
      <c r="K250">
        <v>133</v>
      </c>
      <c r="L250" s="2">
        <v>-2684</v>
      </c>
      <c r="M250">
        <v>-44</v>
      </c>
      <c r="N250" t="s">
        <v>156</v>
      </c>
      <c r="O250">
        <v>-523</v>
      </c>
      <c r="P250">
        <v>-547</v>
      </c>
      <c r="Q250">
        <v>-727</v>
      </c>
      <c r="R250">
        <v>-1.94</v>
      </c>
      <c r="S250" s="2">
        <v>-390684</v>
      </c>
      <c r="T250" t="s">
        <v>157</v>
      </c>
      <c r="U250">
        <v>97</v>
      </c>
      <c r="V250" s="2">
        <v>-400000</v>
      </c>
      <c r="W250" t="s">
        <v>158</v>
      </c>
      <c r="X250" t="s">
        <v>757</v>
      </c>
      <c r="Y250" s="2">
        <v>-394848</v>
      </c>
      <c r="Z250" s="2">
        <v>394848</v>
      </c>
      <c r="AA250" t="b">
        <v>0</v>
      </c>
    </row>
    <row r="251" spans="1:27">
      <c r="A251" t="s">
        <v>212</v>
      </c>
      <c r="B251" t="s">
        <v>212</v>
      </c>
      <c r="C251" t="s">
        <v>213</v>
      </c>
      <c r="D251" t="s">
        <v>214</v>
      </c>
      <c r="E251" t="s">
        <v>153</v>
      </c>
      <c r="F251" s="1">
        <v>48375</v>
      </c>
      <c r="G251" t="s">
        <v>154</v>
      </c>
      <c r="H251" t="s">
        <v>178</v>
      </c>
      <c r="I251" s="2">
        <v>700000</v>
      </c>
      <c r="J251">
        <v>94.974999999999994</v>
      </c>
      <c r="K251">
        <v>51</v>
      </c>
      <c r="L251" s="2">
        <v>2989</v>
      </c>
      <c r="M251">
        <v>53</v>
      </c>
      <c r="N251" t="s">
        <v>156</v>
      </c>
      <c r="O251">
        <v>522</v>
      </c>
      <c r="P251">
        <v>546</v>
      </c>
      <c r="Q251">
        <v>276</v>
      </c>
      <c r="R251">
        <v>0.74</v>
      </c>
      <c r="S251" s="2">
        <v>664825</v>
      </c>
      <c r="T251" t="s">
        <v>157</v>
      </c>
      <c r="U251">
        <v>94.548000000000002</v>
      </c>
      <c r="V251" s="2">
        <v>700000</v>
      </c>
      <c r="W251" t="s">
        <v>158</v>
      </c>
      <c r="X251" t="s">
        <v>757</v>
      </c>
      <c r="Y251" s="2">
        <v>682546</v>
      </c>
      <c r="Z251" s="2">
        <v>682546</v>
      </c>
      <c r="AA251" t="b">
        <v>0</v>
      </c>
    </row>
    <row r="252" spans="1:27">
      <c r="A252" t="s">
        <v>215</v>
      </c>
      <c r="B252" t="s">
        <v>215</v>
      </c>
      <c r="C252" t="s">
        <v>216</v>
      </c>
      <c r="D252" t="s">
        <v>217</v>
      </c>
      <c r="E252" t="s">
        <v>153</v>
      </c>
      <c r="F252" s="1">
        <v>55426</v>
      </c>
      <c r="G252" t="s">
        <v>154</v>
      </c>
      <c r="H252" t="s">
        <v>178</v>
      </c>
      <c r="I252" s="2">
        <v>1100000</v>
      </c>
      <c r="J252">
        <v>55.765000000000001</v>
      </c>
      <c r="K252">
        <v>93</v>
      </c>
      <c r="L252" s="2">
        <v>8085</v>
      </c>
      <c r="M252">
        <v>30</v>
      </c>
      <c r="N252" t="s">
        <v>156</v>
      </c>
      <c r="O252" s="2">
        <v>1380</v>
      </c>
      <c r="P252" s="2">
        <v>1446</v>
      </c>
      <c r="Q252" s="2">
        <v>1344</v>
      </c>
      <c r="R252">
        <v>3.58</v>
      </c>
      <c r="S252" s="2">
        <v>613415</v>
      </c>
      <c r="T252" t="s">
        <v>157</v>
      </c>
      <c r="U252">
        <v>55.03</v>
      </c>
      <c r="V252" s="2">
        <v>1100000</v>
      </c>
      <c r="W252" t="s">
        <v>158</v>
      </c>
      <c r="X252" t="s">
        <v>757</v>
      </c>
      <c r="Y252" s="2">
        <v>620166</v>
      </c>
      <c r="Z252" s="2">
        <v>620166</v>
      </c>
      <c r="AA252" t="b">
        <v>0</v>
      </c>
    </row>
    <row r="253" spans="1:27">
      <c r="A253" t="s">
        <v>219</v>
      </c>
      <c r="B253" t="s">
        <v>219</v>
      </c>
      <c r="C253" t="s">
        <v>220</v>
      </c>
      <c r="D253" t="s">
        <v>221</v>
      </c>
      <c r="E253" t="s">
        <v>153</v>
      </c>
      <c r="F253" s="1">
        <v>47914</v>
      </c>
      <c r="G253" t="s">
        <v>154</v>
      </c>
      <c r="H253" t="s">
        <v>178</v>
      </c>
      <c r="I253" s="2">
        <v>-1475000</v>
      </c>
      <c r="J253">
        <v>88.167000000000002</v>
      </c>
      <c r="K253">
        <v>48</v>
      </c>
      <c r="L253" s="2">
        <v>-3083</v>
      </c>
      <c r="M253">
        <v>-65</v>
      </c>
      <c r="N253" t="s">
        <v>156</v>
      </c>
      <c r="O253">
        <v>-927</v>
      </c>
      <c r="P253">
        <v>-968</v>
      </c>
      <c r="Q253">
        <v>-462</v>
      </c>
      <c r="R253">
        <v>-1.23</v>
      </c>
      <c r="S253" s="2">
        <v>-1300463</v>
      </c>
      <c r="T253" t="s">
        <v>157</v>
      </c>
      <c r="U253">
        <v>87.957999999999998</v>
      </c>
      <c r="V253" s="2">
        <v>-1475000</v>
      </c>
      <c r="W253" t="s">
        <v>158</v>
      </c>
      <c r="X253" t="s">
        <v>757</v>
      </c>
      <c r="Y253" s="2">
        <v>-1304785</v>
      </c>
      <c r="Z253" s="2">
        <v>1304785</v>
      </c>
      <c r="AA253" t="b">
        <v>0</v>
      </c>
    </row>
    <row r="254" spans="1:27">
      <c r="A254" t="s">
        <v>223</v>
      </c>
      <c r="B254" t="s">
        <v>223</v>
      </c>
      <c r="C254" t="s">
        <v>224</v>
      </c>
      <c r="D254" t="s">
        <v>221</v>
      </c>
      <c r="E254" t="s">
        <v>153</v>
      </c>
      <c r="F254" s="1">
        <v>49232</v>
      </c>
      <c r="G254" t="s">
        <v>154</v>
      </c>
      <c r="H254" t="s">
        <v>178</v>
      </c>
      <c r="I254" s="2">
        <v>-2098000</v>
      </c>
      <c r="J254">
        <v>96.649000000000001</v>
      </c>
      <c r="K254">
        <v>83</v>
      </c>
      <c r="L254" s="2">
        <v>-3902</v>
      </c>
      <c r="M254">
        <v>-194</v>
      </c>
      <c r="N254" t="s">
        <v>156</v>
      </c>
      <c r="O254" s="2">
        <v>-1883</v>
      </c>
      <c r="P254" s="2">
        <v>-1969</v>
      </c>
      <c r="Q254" s="2">
        <v>-1628</v>
      </c>
      <c r="R254">
        <v>-4.34</v>
      </c>
      <c r="S254" s="2">
        <v>-2027696</v>
      </c>
      <c r="T254" t="s">
        <v>157</v>
      </c>
      <c r="U254">
        <v>96.462999999999994</v>
      </c>
      <c r="V254" s="2">
        <v>-2098000</v>
      </c>
      <c r="W254" t="s">
        <v>158</v>
      </c>
      <c r="X254" t="s">
        <v>757</v>
      </c>
      <c r="Y254" s="2">
        <v>-2072896</v>
      </c>
      <c r="Z254" s="2">
        <v>2072896</v>
      </c>
      <c r="AA254" t="b">
        <v>0</v>
      </c>
    </row>
    <row r="255" spans="1:27">
      <c r="A255" t="s">
        <v>225</v>
      </c>
      <c r="B255" t="s">
        <v>225</v>
      </c>
      <c r="C255" t="s">
        <v>226</v>
      </c>
      <c r="D255" t="s">
        <v>227</v>
      </c>
      <c r="E255" t="s">
        <v>153</v>
      </c>
      <c r="F255" s="1">
        <v>48461</v>
      </c>
      <c r="G255" t="s">
        <v>154</v>
      </c>
      <c r="H255" t="s">
        <v>178</v>
      </c>
      <c r="I255" s="2">
        <v>2600000</v>
      </c>
      <c r="J255">
        <v>77.918999999999997</v>
      </c>
      <c r="K255">
        <v>40</v>
      </c>
      <c r="L255" s="2">
        <v>7306</v>
      </c>
      <c r="M255">
        <v>36</v>
      </c>
      <c r="N255" t="s">
        <v>156</v>
      </c>
      <c r="O255" s="2">
        <v>1782</v>
      </c>
      <c r="P255" s="2">
        <v>1863</v>
      </c>
      <c r="Q255">
        <v>747</v>
      </c>
      <c r="R255">
        <v>1.99</v>
      </c>
      <c r="S255" s="2">
        <v>2025894</v>
      </c>
      <c r="T255" t="s">
        <v>157</v>
      </c>
      <c r="U255">
        <v>77.638000000000005</v>
      </c>
      <c r="V255" s="2">
        <v>2600000</v>
      </c>
      <c r="W255" t="s">
        <v>158</v>
      </c>
      <c r="X255" t="s">
        <v>757</v>
      </c>
      <c r="Y255" s="2">
        <v>2034798</v>
      </c>
      <c r="Z255" s="2">
        <v>2034798</v>
      </c>
      <c r="AA255" t="b">
        <v>0</v>
      </c>
    </row>
    <row r="256" spans="1:27">
      <c r="A256" t="s">
        <v>229</v>
      </c>
      <c r="B256" t="s">
        <v>229</v>
      </c>
      <c r="C256" t="s">
        <v>230</v>
      </c>
      <c r="D256" t="s">
        <v>227</v>
      </c>
      <c r="E256" t="s">
        <v>153</v>
      </c>
      <c r="F256" s="1">
        <v>54670</v>
      </c>
      <c r="G256" t="s">
        <v>154</v>
      </c>
      <c r="H256" t="s">
        <v>178</v>
      </c>
      <c r="I256" s="2">
        <v>-1500000</v>
      </c>
      <c r="J256">
        <v>67.442999999999998</v>
      </c>
      <c r="K256">
        <v>62</v>
      </c>
      <c r="L256" s="2">
        <v>-9615</v>
      </c>
      <c r="M256">
        <v>-57</v>
      </c>
      <c r="N256" t="s">
        <v>156</v>
      </c>
      <c r="O256" s="2">
        <v>-2071</v>
      </c>
      <c r="P256" s="2">
        <v>-2172</v>
      </c>
      <c r="Q256" s="2">
        <v>-1350</v>
      </c>
      <c r="R256">
        <v>-3.6</v>
      </c>
      <c r="S256" s="2">
        <v>-1011645</v>
      </c>
      <c r="T256" t="s">
        <v>157</v>
      </c>
      <c r="U256">
        <v>66.802000000000007</v>
      </c>
      <c r="V256" s="2">
        <v>-1500000</v>
      </c>
      <c r="W256" t="s">
        <v>158</v>
      </c>
      <c r="X256" t="s">
        <v>757</v>
      </c>
      <c r="Y256" s="2">
        <v>-1025772</v>
      </c>
      <c r="Z256" s="2">
        <v>1025772</v>
      </c>
      <c r="AA256" t="b">
        <v>0</v>
      </c>
    </row>
    <row r="257" spans="1:27">
      <c r="A257" t="s">
        <v>231</v>
      </c>
      <c r="B257" t="s">
        <v>231</v>
      </c>
      <c r="C257" t="s">
        <v>232</v>
      </c>
      <c r="D257" t="s">
        <v>233</v>
      </c>
      <c r="E257" t="s">
        <v>153</v>
      </c>
      <c r="G257" t="s">
        <v>154</v>
      </c>
      <c r="H257" t="s">
        <v>178</v>
      </c>
      <c r="I257" s="2">
        <v>3500000</v>
      </c>
      <c r="J257">
        <v>99.472999999999999</v>
      </c>
      <c r="K257">
        <v>8</v>
      </c>
      <c r="L257">
        <v>0</v>
      </c>
      <c r="M257">
        <v>0</v>
      </c>
      <c r="N257" t="s">
        <v>156</v>
      </c>
      <c r="O257" s="2">
        <v>1598</v>
      </c>
      <c r="P257" s="2">
        <v>1670</v>
      </c>
      <c r="Q257">
        <v>137</v>
      </c>
      <c r="R257">
        <v>0.37</v>
      </c>
      <c r="S257" s="2">
        <v>3481555</v>
      </c>
      <c r="T257" t="s">
        <v>157</v>
      </c>
      <c r="U257">
        <v>0</v>
      </c>
      <c r="V257">
        <v>0</v>
      </c>
      <c r="W257" t="s">
        <v>158</v>
      </c>
      <c r="X257" t="s">
        <v>757</v>
      </c>
      <c r="Y257" s="2">
        <v>3481555</v>
      </c>
      <c r="Z257" s="2">
        <v>3481555</v>
      </c>
    </row>
    <row r="258" spans="1:27">
      <c r="A258" t="s">
        <v>234</v>
      </c>
      <c r="B258" t="s">
        <v>234</v>
      </c>
      <c r="C258" t="s">
        <v>235</v>
      </c>
      <c r="D258" t="s">
        <v>236</v>
      </c>
      <c r="E258" t="s">
        <v>153</v>
      </c>
      <c r="F258" s="1">
        <v>46992</v>
      </c>
      <c r="G258" t="s">
        <v>154</v>
      </c>
      <c r="H258" t="s">
        <v>178</v>
      </c>
      <c r="I258" s="2">
        <v>750000</v>
      </c>
      <c r="J258">
        <v>102.503</v>
      </c>
      <c r="K258">
        <v>106</v>
      </c>
      <c r="L258" s="2">
        <v>2123</v>
      </c>
      <c r="M258">
        <v>92</v>
      </c>
      <c r="N258" t="s">
        <v>156</v>
      </c>
      <c r="O258">
        <v>362</v>
      </c>
      <c r="P258">
        <v>378</v>
      </c>
      <c r="Q258">
        <v>402</v>
      </c>
      <c r="R258">
        <v>1.07</v>
      </c>
      <c r="S258" s="2">
        <v>768773</v>
      </c>
      <c r="T258" t="s">
        <v>157</v>
      </c>
      <c r="U258">
        <v>102.22</v>
      </c>
      <c r="V258" s="2">
        <v>750000</v>
      </c>
      <c r="W258" t="s">
        <v>158</v>
      </c>
      <c r="X258" t="s">
        <v>757</v>
      </c>
      <c r="Y258" s="2">
        <v>770159</v>
      </c>
      <c r="Z258" s="2">
        <v>770159</v>
      </c>
      <c r="AA258" t="b">
        <v>0</v>
      </c>
    </row>
    <row r="259" spans="1:27">
      <c r="A259" t="s">
        <v>237</v>
      </c>
      <c r="B259" t="s">
        <v>237</v>
      </c>
      <c r="C259" t="s">
        <v>238</v>
      </c>
      <c r="D259" t="s">
        <v>239</v>
      </c>
      <c r="E259" t="s">
        <v>153</v>
      </c>
      <c r="F259" s="1">
        <v>51082</v>
      </c>
      <c r="G259" t="s">
        <v>154</v>
      </c>
      <c r="H259" t="s">
        <v>178</v>
      </c>
      <c r="I259">
        <v>0</v>
      </c>
      <c r="J259">
        <v>62.606999999999999</v>
      </c>
      <c r="K259">
        <v>104</v>
      </c>
      <c r="L259">
        <v>0</v>
      </c>
      <c r="M259">
        <v>0</v>
      </c>
      <c r="N259" t="s">
        <v>156</v>
      </c>
      <c r="O259">
        <v>0</v>
      </c>
      <c r="P259">
        <v>0</v>
      </c>
      <c r="Q259">
        <v>0</v>
      </c>
      <c r="R259">
        <v>0</v>
      </c>
      <c r="S259">
        <v>0</v>
      </c>
      <c r="T259" t="s">
        <v>157</v>
      </c>
      <c r="U259">
        <v>62.606999999999999</v>
      </c>
      <c r="V259">
        <v>0</v>
      </c>
      <c r="W259" t="s">
        <v>158</v>
      </c>
      <c r="X259" t="s">
        <v>757</v>
      </c>
      <c r="Y259">
        <v>0</v>
      </c>
      <c r="Z259">
        <v>0</v>
      </c>
    </row>
    <row r="260" spans="1:27">
      <c r="A260" t="s">
        <v>764</v>
      </c>
      <c r="B260" t="s">
        <v>764</v>
      </c>
      <c r="C260" t="s">
        <v>765</v>
      </c>
      <c r="D260" t="s">
        <v>766</v>
      </c>
      <c r="E260" t="s">
        <v>153</v>
      </c>
      <c r="F260" s="1">
        <v>47622</v>
      </c>
      <c r="G260" t="s">
        <v>154</v>
      </c>
      <c r="H260" t="s">
        <v>178</v>
      </c>
      <c r="I260" s="2">
        <v>-1600000</v>
      </c>
      <c r="J260">
        <v>85.593999999999994</v>
      </c>
      <c r="K260">
        <v>17</v>
      </c>
      <c r="L260" s="2">
        <v>-6304</v>
      </c>
      <c r="M260">
        <v>-33</v>
      </c>
      <c r="N260" t="s">
        <v>156</v>
      </c>
      <c r="O260">
        <v>-909</v>
      </c>
      <c r="P260">
        <v>-950</v>
      </c>
      <c r="Q260">
        <v>-161</v>
      </c>
      <c r="R260">
        <v>-0.43</v>
      </c>
      <c r="S260" s="2">
        <v>-1369504</v>
      </c>
      <c r="T260" t="s">
        <v>157</v>
      </c>
      <c r="U260">
        <v>85.2</v>
      </c>
      <c r="V260" s="2">
        <v>-1600000</v>
      </c>
      <c r="W260" t="s">
        <v>158</v>
      </c>
      <c r="X260" t="s">
        <v>757</v>
      </c>
      <c r="Y260" s="2">
        <v>-1381274</v>
      </c>
      <c r="Z260" s="2">
        <v>1381274</v>
      </c>
      <c r="AA260" t="b">
        <v>0</v>
      </c>
    </row>
    <row r="261" spans="1:27">
      <c r="A261" t="s">
        <v>240</v>
      </c>
      <c r="B261" t="s">
        <v>240</v>
      </c>
      <c r="C261" t="s">
        <v>241</v>
      </c>
      <c r="D261" t="s">
        <v>242</v>
      </c>
      <c r="E261" t="s">
        <v>153</v>
      </c>
      <c r="F261" s="1">
        <v>54675</v>
      </c>
      <c r="G261" t="s">
        <v>154</v>
      </c>
      <c r="H261" t="s">
        <v>178</v>
      </c>
      <c r="I261" s="2">
        <v>700000</v>
      </c>
      <c r="J261">
        <v>60.323</v>
      </c>
      <c r="K261">
        <v>84</v>
      </c>
      <c r="L261" s="2">
        <v>5257</v>
      </c>
      <c r="M261">
        <v>22</v>
      </c>
      <c r="N261" t="s">
        <v>156</v>
      </c>
      <c r="O261">
        <v>884</v>
      </c>
      <c r="P261">
        <v>926</v>
      </c>
      <c r="Q261">
        <v>777</v>
      </c>
      <c r="R261">
        <v>2.0699999999999998</v>
      </c>
      <c r="S261" s="2">
        <v>422261</v>
      </c>
      <c r="T261" t="s">
        <v>157</v>
      </c>
      <c r="U261">
        <v>59.572000000000003</v>
      </c>
      <c r="V261" s="2">
        <v>700000</v>
      </c>
      <c r="W261" t="s">
        <v>158</v>
      </c>
      <c r="X261" t="s">
        <v>757</v>
      </c>
      <c r="Y261" s="2">
        <v>427547</v>
      </c>
      <c r="Z261" s="2">
        <v>427547</v>
      </c>
      <c r="AA261" t="b">
        <v>0</v>
      </c>
    </row>
    <row r="262" spans="1:27">
      <c r="A262" t="s">
        <v>243</v>
      </c>
      <c r="B262" t="s">
        <v>243</v>
      </c>
      <c r="C262" t="s">
        <v>244</v>
      </c>
      <c r="D262" t="s">
        <v>245</v>
      </c>
      <c r="E262" t="s">
        <v>153</v>
      </c>
      <c r="F262" s="1">
        <v>47082</v>
      </c>
      <c r="G262" t="s">
        <v>154</v>
      </c>
      <c r="H262" t="s">
        <v>178</v>
      </c>
      <c r="I262" s="2">
        <v>1100000</v>
      </c>
      <c r="J262">
        <v>84.956999999999994</v>
      </c>
      <c r="K262">
        <v>50</v>
      </c>
      <c r="L262" s="2">
        <v>2596</v>
      </c>
      <c r="M262">
        <v>11</v>
      </c>
      <c r="N262" t="s">
        <v>156</v>
      </c>
      <c r="O262">
        <v>495</v>
      </c>
      <c r="P262">
        <v>518</v>
      </c>
      <c r="Q262">
        <v>261</v>
      </c>
      <c r="R262">
        <v>0.7</v>
      </c>
      <c r="S262" s="2">
        <v>934527</v>
      </c>
      <c r="T262" t="s">
        <v>157</v>
      </c>
      <c r="U262">
        <v>84.721000000000004</v>
      </c>
      <c r="V262" s="2">
        <v>1100000</v>
      </c>
      <c r="W262" t="s">
        <v>158</v>
      </c>
      <c r="X262" t="s">
        <v>757</v>
      </c>
      <c r="Y262" s="2">
        <v>936426</v>
      </c>
      <c r="Z262" s="2">
        <v>936426</v>
      </c>
      <c r="AA262" t="b">
        <v>0</v>
      </c>
    </row>
    <row r="263" spans="1:27">
      <c r="A263" t="s">
        <v>767</v>
      </c>
      <c r="B263" t="s">
        <v>767</v>
      </c>
      <c r="C263" t="s">
        <v>768</v>
      </c>
      <c r="D263" t="s">
        <v>769</v>
      </c>
      <c r="E263" t="s">
        <v>153</v>
      </c>
      <c r="F263" s="1">
        <v>46822</v>
      </c>
      <c r="G263" t="s">
        <v>154</v>
      </c>
      <c r="H263" t="s">
        <v>178</v>
      </c>
      <c r="I263" s="2">
        <v>-1700000</v>
      </c>
      <c r="J263">
        <v>92.534999999999997</v>
      </c>
      <c r="K263">
        <v>2</v>
      </c>
      <c r="L263" s="2">
        <v>-3570</v>
      </c>
      <c r="M263">
        <v>-58</v>
      </c>
      <c r="N263" t="s">
        <v>156</v>
      </c>
      <c r="O263">
        <v>-719</v>
      </c>
      <c r="P263">
        <v>-751</v>
      </c>
      <c r="Q263">
        <v>-17</v>
      </c>
      <c r="R263">
        <v>-0.04</v>
      </c>
      <c r="S263" s="2">
        <v>-1573095</v>
      </c>
      <c r="T263" t="s">
        <v>157</v>
      </c>
      <c r="U263">
        <v>92.325000000000003</v>
      </c>
      <c r="V263" s="2">
        <v>-1700000</v>
      </c>
      <c r="W263" t="s">
        <v>158</v>
      </c>
      <c r="X263" t="s">
        <v>757</v>
      </c>
      <c r="Y263" s="2">
        <v>-1576753</v>
      </c>
      <c r="Z263" s="2">
        <v>1576753</v>
      </c>
      <c r="AA263" t="b">
        <v>0</v>
      </c>
    </row>
    <row r="264" spans="1:27">
      <c r="A264" t="s">
        <v>770</v>
      </c>
      <c r="B264" t="s">
        <v>770</v>
      </c>
      <c r="C264" t="s">
        <v>771</v>
      </c>
      <c r="D264" t="s">
        <v>772</v>
      </c>
      <c r="E264" t="s">
        <v>153</v>
      </c>
      <c r="F264" s="1">
        <v>45916</v>
      </c>
      <c r="G264" t="s">
        <v>154</v>
      </c>
      <c r="H264" t="s">
        <v>178</v>
      </c>
      <c r="I264" s="2">
        <v>500000</v>
      </c>
      <c r="J264">
        <v>90.867000000000004</v>
      </c>
      <c r="K264">
        <v>110</v>
      </c>
      <c r="L264">
        <v>730</v>
      </c>
      <c r="M264">
        <v>2</v>
      </c>
      <c r="N264" t="s">
        <v>156</v>
      </c>
      <c r="O264">
        <v>102</v>
      </c>
      <c r="P264">
        <v>107</v>
      </c>
      <c r="Q264">
        <v>117</v>
      </c>
      <c r="R264">
        <v>0.31</v>
      </c>
      <c r="S264" s="2">
        <v>454335</v>
      </c>
      <c r="T264" t="s">
        <v>157</v>
      </c>
      <c r="U264">
        <v>90.721000000000004</v>
      </c>
      <c r="V264" s="2">
        <v>500000</v>
      </c>
      <c r="W264" t="s">
        <v>158</v>
      </c>
      <c r="X264" t="s">
        <v>757</v>
      </c>
      <c r="Y264" s="2">
        <v>454743</v>
      </c>
      <c r="Z264" s="2">
        <v>454743</v>
      </c>
      <c r="AA264" t="b">
        <v>0</v>
      </c>
    </row>
    <row r="265" spans="1:27">
      <c r="A265" t="s">
        <v>246</v>
      </c>
      <c r="B265" t="s">
        <v>246</v>
      </c>
      <c r="C265" t="s">
        <v>247</v>
      </c>
      <c r="D265" t="s">
        <v>248</v>
      </c>
      <c r="E265" t="s">
        <v>153</v>
      </c>
      <c r="F265" s="1">
        <v>48844</v>
      </c>
      <c r="G265" t="s">
        <v>154</v>
      </c>
      <c r="H265" t="s">
        <v>178</v>
      </c>
      <c r="I265" s="2">
        <v>800000</v>
      </c>
      <c r="J265">
        <v>75.215000000000003</v>
      </c>
      <c r="K265">
        <v>107</v>
      </c>
      <c r="L265" s="2">
        <v>4748</v>
      </c>
      <c r="M265">
        <v>36</v>
      </c>
      <c r="N265" t="s">
        <v>156</v>
      </c>
      <c r="O265">
        <v>567</v>
      </c>
      <c r="P265">
        <v>593</v>
      </c>
      <c r="Q265">
        <v>633</v>
      </c>
      <c r="R265">
        <v>1.69</v>
      </c>
      <c r="S265" s="2">
        <v>601720</v>
      </c>
      <c r="T265" t="s">
        <v>157</v>
      </c>
      <c r="U265">
        <v>74.823999999999998</v>
      </c>
      <c r="V265" s="2">
        <v>1300000</v>
      </c>
      <c r="W265" t="s">
        <v>158</v>
      </c>
      <c r="X265" t="s">
        <v>757</v>
      </c>
      <c r="Y265" s="2">
        <v>606764</v>
      </c>
      <c r="Z265" s="2">
        <v>606764</v>
      </c>
      <c r="AA265" t="b">
        <v>0</v>
      </c>
    </row>
    <row r="266" spans="1:27">
      <c r="A266" t="s">
        <v>250</v>
      </c>
      <c r="B266" t="s">
        <v>250</v>
      </c>
      <c r="C266" t="s">
        <v>251</v>
      </c>
      <c r="D266" t="s">
        <v>252</v>
      </c>
      <c r="E266" t="s">
        <v>153</v>
      </c>
      <c r="F266" s="1">
        <v>47136</v>
      </c>
      <c r="G266" t="s">
        <v>154</v>
      </c>
      <c r="H266" t="s">
        <v>178</v>
      </c>
      <c r="I266" s="2">
        <v>-200000</v>
      </c>
      <c r="J266">
        <v>84.106999999999999</v>
      </c>
      <c r="K266">
        <v>103</v>
      </c>
      <c r="L266">
        <v>134</v>
      </c>
      <c r="M266">
        <v>-4</v>
      </c>
      <c r="N266" t="s">
        <v>156</v>
      </c>
      <c r="O266">
        <v>-90</v>
      </c>
      <c r="P266">
        <v>-94</v>
      </c>
      <c r="Q266">
        <v>-97</v>
      </c>
      <c r="R266">
        <v>-0.26</v>
      </c>
      <c r="S266" s="2">
        <v>-168214</v>
      </c>
      <c r="T266" t="s">
        <v>157</v>
      </c>
      <c r="U266">
        <v>84.174000000000007</v>
      </c>
      <c r="V266" s="2">
        <v>-200000</v>
      </c>
      <c r="W266" t="s">
        <v>158</v>
      </c>
      <c r="X266" t="s">
        <v>757</v>
      </c>
      <c r="Y266" s="2">
        <v>-168682</v>
      </c>
      <c r="Z266" s="2">
        <v>168682</v>
      </c>
      <c r="AA266" t="b">
        <v>0</v>
      </c>
    </row>
    <row r="267" spans="1:27">
      <c r="A267" t="s">
        <v>253</v>
      </c>
      <c r="B267" t="s">
        <v>253</v>
      </c>
      <c r="C267" t="s">
        <v>254</v>
      </c>
      <c r="D267" t="s">
        <v>255</v>
      </c>
      <c r="E267" t="s">
        <v>153</v>
      </c>
      <c r="F267" s="1">
        <v>50544</v>
      </c>
      <c r="G267" t="s">
        <v>154</v>
      </c>
      <c r="H267" t="s">
        <v>178</v>
      </c>
      <c r="I267" s="2">
        <v>2160000</v>
      </c>
      <c r="J267">
        <v>79.137</v>
      </c>
      <c r="K267">
        <v>161</v>
      </c>
      <c r="L267" s="2">
        <v>-6804</v>
      </c>
      <c r="M267">
        <v>154</v>
      </c>
      <c r="N267" t="s">
        <v>156</v>
      </c>
      <c r="O267" s="2">
        <v>2004</v>
      </c>
      <c r="P267" s="2">
        <v>2095</v>
      </c>
      <c r="Q267" s="2">
        <v>3381</v>
      </c>
      <c r="R267">
        <v>9.02</v>
      </c>
      <c r="S267" s="2">
        <v>1709359</v>
      </c>
      <c r="T267" t="s">
        <v>157</v>
      </c>
      <c r="U267">
        <v>79.451999999999998</v>
      </c>
      <c r="V267" s="2">
        <v>2160000</v>
      </c>
      <c r="W267" t="s">
        <v>158</v>
      </c>
      <c r="X267" t="s">
        <v>757</v>
      </c>
      <c r="Y267" s="2">
        <v>1764442</v>
      </c>
      <c r="Z267" s="2">
        <v>1764442</v>
      </c>
      <c r="AA267" t="b">
        <v>0</v>
      </c>
    </row>
    <row r="268" spans="1:27">
      <c r="A268" t="s">
        <v>257</v>
      </c>
      <c r="B268" t="s">
        <v>257</v>
      </c>
      <c r="C268" t="s">
        <v>258</v>
      </c>
      <c r="D268" t="s">
        <v>259</v>
      </c>
      <c r="E268" t="s">
        <v>153</v>
      </c>
      <c r="F268" s="1">
        <v>48404</v>
      </c>
      <c r="G268" t="s">
        <v>154</v>
      </c>
      <c r="H268" t="s">
        <v>178</v>
      </c>
      <c r="I268" s="2">
        <v>-5400000</v>
      </c>
      <c r="J268">
        <v>81.814999999999998</v>
      </c>
      <c r="K268">
        <v>87</v>
      </c>
      <c r="L268" s="2">
        <v>1026</v>
      </c>
      <c r="M268">
        <v>-203</v>
      </c>
      <c r="N268" t="s">
        <v>156</v>
      </c>
      <c r="O268" s="2">
        <v>-3661</v>
      </c>
      <c r="P268" s="2">
        <v>-3825</v>
      </c>
      <c r="Q268" s="2">
        <v>-3316</v>
      </c>
      <c r="R268">
        <v>-8.84</v>
      </c>
      <c r="S268" s="2">
        <v>-4418010</v>
      </c>
      <c r="T268" t="s">
        <v>260</v>
      </c>
      <c r="U268">
        <v>81.834000000000003</v>
      </c>
      <c r="V268" s="2">
        <v>-5400000</v>
      </c>
      <c r="W268" t="s">
        <v>158</v>
      </c>
      <c r="X268" t="s">
        <v>757</v>
      </c>
      <c r="Y268" s="2">
        <v>-4480461</v>
      </c>
      <c r="Z268" s="2">
        <v>4480461</v>
      </c>
      <c r="AA268" t="b">
        <v>0</v>
      </c>
    </row>
    <row r="269" spans="1:27">
      <c r="A269" t="s">
        <v>263</v>
      </c>
      <c r="B269" t="s">
        <v>263</v>
      </c>
      <c r="C269" t="s">
        <v>264</v>
      </c>
      <c r="D269" t="s">
        <v>259</v>
      </c>
      <c r="E269" t="s">
        <v>153</v>
      </c>
      <c r="F269" s="1">
        <v>51326</v>
      </c>
      <c r="G269" t="s">
        <v>154</v>
      </c>
      <c r="H269" t="s">
        <v>178</v>
      </c>
      <c r="I269" s="2">
        <v>-1874000</v>
      </c>
      <c r="J269">
        <v>73.009</v>
      </c>
      <c r="K269">
        <v>137</v>
      </c>
      <c r="L269" s="2">
        <v>-4254</v>
      </c>
      <c r="M269">
        <v>-103</v>
      </c>
      <c r="N269" t="s">
        <v>156</v>
      </c>
      <c r="O269" s="2">
        <v>-1859</v>
      </c>
      <c r="P269" s="2">
        <v>-1944</v>
      </c>
      <c r="Q269" s="2">
        <v>-2656</v>
      </c>
      <c r="R269">
        <v>-7.08</v>
      </c>
      <c r="S269" s="2">
        <v>-1368189</v>
      </c>
      <c r="T269" t="s">
        <v>260</v>
      </c>
      <c r="U269">
        <v>72.781999999999996</v>
      </c>
      <c r="V269" s="2">
        <v>-1874000</v>
      </c>
      <c r="W269" t="s">
        <v>158</v>
      </c>
      <c r="X269" t="s">
        <v>757</v>
      </c>
      <c r="Y269" s="2">
        <v>-1399713</v>
      </c>
      <c r="Z269" s="2">
        <v>1399713</v>
      </c>
      <c r="AA269" t="b">
        <v>0</v>
      </c>
    </row>
    <row r="270" spans="1:27">
      <c r="A270" t="s">
        <v>266</v>
      </c>
      <c r="B270" t="s">
        <v>266</v>
      </c>
      <c r="C270" t="s">
        <v>267</v>
      </c>
      <c r="D270" t="s">
        <v>268</v>
      </c>
      <c r="E270" t="s">
        <v>153</v>
      </c>
      <c r="F270" s="1">
        <v>48995</v>
      </c>
      <c r="G270" t="s">
        <v>154</v>
      </c>
      <c r="H270" t="s">
        <v>178</v>
      </c>
      <c r="I270" s="2">
        <v>-2576000</v>
      </c>
      <c r="J270">
        <v>86.256</v>
      </c>
      <c r="K270">
        <v>79</v>
      </c>
      <c r="L270" s="2">
        <v>-11025</v>
      </c>
      <c r="M270">
        <v>-150</v>
      </c>
      <c r="N270" t="s">
        <v>156</v>
      </c>
      <c r="O270" s="2">
        <v>-2067</v>
      </c>
      <c r="P270" s="2">
        <v>-2160</v>
      </c>
      <c r="Q270" s="2">
        <v>-1709</v>
      </c>
      <c r="R270">
        <v>-4.5599999999999996</v>
      </c>
      <c r="S270" s="2">
        <v>-2221955</v>
      </c>
      <c r="T270" t="s">
        <v>157</v>
      </c>
      <c r="U270">
        <v>85.828000000000003</v>
      </c>
      <c r="V270" s="2">
        <v>-2576000</v>
      </c>
      <c r="W270" t="s">
        <v>158</v>
      </c>
      <c r="X270" t="s">
        <v>757</v>
      </c>
      <c r="Y270" s="2">
        <v>-2234102</v>
      </c>
      <c r="Z270" s="2">
        <v>2234102</v>
      </c>
      <c r="AA270" t="b">
        <v>0</v>
      </c>
    </row>
    <row r="271" spans="1:27">
      <c r="A271" t="s">
        <v>773</v>
      </c>
      <c r="B271" t="s">
        <v>773</v>
      </c>
      <c r="C271" t="s">
        <v>774</v>
      </c>
      <c r="D271" t="s">
        <v>775</v>
      </c>
      <c r="E271" t="s">
        <v>153</v>
      </c>
      <c r="F271" s="1">
        <v>46655</v>
      </c>
      <c r="G271" t="s">
        <v>154</v>
      </c>
      <c r="H271" t="s">
        <v>178</v>
      </c>
      <c r="I271" s="2">
        <v>-2200000</v>
      </c>
      <c r="J271">
        <v>87.614000000000004</v>
      </c>
      <c r="K271">
        <v>41</v>
      </c>
      <c r="L271" s="2">
        <v>-4356</v>
      </c>
      <c r="M271">
        <v>-15</v>
      </c>
      <c r="N271" t="s">
        <v>156</v>
      </c>
      <c r="O271">
        <v>-810</v>
      </c>
      <c r="P271">
        <v>-848</v>
      </c>
      <c r="Q271">
        <v>-352</v>
      </c>
      <c r="R271">
        <v>-0.94</v>
      </c>
      <c r="S271" s="2">
        <v>-1927508</v>
      </c>
      <c r="T271" t="s">
        <v>157</v>
      </c>
      <c r="U271">
        <v>87.415999999999997</v>
      </c>
      <c r="V271" s="2">
        <v>-2200000</v>
      </c>
      <c r="W271" t="s">
        <v>158</v>
      </c>
      <c r="X271" t="s">
        <v>757</v>
      </c>
      <c r="Y271" s="2">
        <v>-1930959</v>
      </c>
      <c r="Z271" s="2">
        <v>1930959</v>
      </c>
      <c r="AA271" t="b">
        <v>0</v>
      </c>
    </row>
    <row r="272" spans="1:27">
      <c r="A272" t="s">
        <v>776</v>
      </c>
      <c r="B272" t="s">
        <v>776</v>
      </c>
      <c r="C272" t="s">
        <v>777</v>
      </c>
      <c r="D272" t="s">
        <v>778</v>
      </c>
      <c r="E272" t="s">
        <v>153</v>
      </c>
      <c r="F272" s="1">
        <v>48533</v>
      </c>
      <c r="G272" t="s">
        <v>154</v>
      </c>
      <c r="H272" t="s">
        <v>178</v>
      </c>
      <c r="I272" s="2">
        <v>300000</v>
      </c>
      <c r="J272">
        <v>100.95399999999999</v>
      </c>
      <c r="K272">
        <v>48</v>
      </c>
      <c r="L272" s="2">
        <v>1548</v>
      </c>
      <c r="M272">
        <v>29</v>
      </c>
      <c r="N272" t="s">
        <v>156</v>
      </c>
      <c r="O272">
        <v>247</v>
      </c>
      <c r="P272">
        <v>259</v>
      </c>
      <c r="Q272">
        <v>125</v>
      </c>
      <c r="R272">
        <v>0.33</v>
      </c>
      <c r="S272" s="2">
        <v>302862</v>
      </c>
      <c r="T272" t="s">
        <v>260</v>
      </c>
      <c r="U272">
        <v>100.438</v>
      </c>
      <c r="V272" s="2">
        <v>300000</v>
      </c>
      <c r="W272" t="s">
        <v>158</v>
      </c>
      <c r="X272" t="s">
        <v>757</v>
      </c>
      <c r="Y272" s="2">
        <v>305336</v>
      </c>
      <c r="Z272" s="2">
        <v>305336</v>
      </c>
      <c r="AA272" t="b">
        <v>0</v>
      </c>
    </row>
    <row r="273" spans="1:27">
      <c r="A273" t="s">
        <v>269</v>
      </c>
      <c r="B273" t="s">
        <v>269</v>
      </c>
      <c r="C273" t="s">
        <v>270</v>
      </c>
      <c r="D273" t="s">
        <v>271</v>
      </c>
      <c r="E273" t="s">
        <v>153</v>
      </c>
      <c r="F273" s="1">
        <v>51661</v>
      </c>
      <c r="G273" t="s">
        <v>154</v>
      </c>
      <c r="H273" t="s">
        <v>178</v>
      </c>
      <c r="I273" s="2">
        <v>800000</v>
      </c>
      <c r="J273">
        <v>71.994</v>
      </c>
      <c r="K273">
        <v>33</v>
      </c>
      <c r="L273" s="2">
        <v>5824</v>
      </c>
      <c r="M273">
        <v>25</v>
      </c>
      <c r="N273" t="s">
        <v>156</v>
      </c>
      <c r="O273">
        <v>897</v>
      </c>
      <c r="P273">
        <v>938</v>
      </c>
      <c r="Q273">
        <v>311</v>
      </c>
      <c r="R273">
        <v>0.83</v>
      </c>
      <c r="S273" s="2">
        <v>575952</v>
      </c>
      <c r="T273" t="s">
        <v>157</v>
      </c>
      <c r="U273">
        <v>71.266000000000005</v>
      </c>
      <c r="V273" s="2">
        <v>800000</v>
      </c>
      <c r="W273" t="s">
        <v>158</v>
      </c>
      <c r="X273" t="s">
        <v>757</v>
      </c>
      <c r="Y273" s="2">
        <v>584262</v>
      </c>
      <c r="Z273" s="2">
        <v>584262</v>
      </c>
      <c r="AA273" t="b">
        <v>0</v>
      </c>
    </row>
    <row r="274" spans="1:27">
      <c r="A274" t="s">
        <v>272</v>
      </c>
      <c r="B274" t="s">
        <v>272</v>
      </c>
      <c r="C274" t="s">
        <v>273</v>
      </c>
      <c r="D274" t="s">
        <v>271</v>
      </c>
      <c r="E274" t="s">
        <v>153</v>
      </c>
      <c r="F274" s="1">
        <v>46343</v>
      </c>
      <c r="G274" t="s">
        <v>154</v>
      </c>
      <c r="H274" t="s">
        <v>178</v>
      </c>
      <c r="I274" s="2">
        <v>700000</v>
      </c>
      <c r="J274">
        <v>96.105000000000004</v>
      </c>
      <c r="K274">
        <v>-20</v>
      </c>
      <c r="L274">
        <v>861</v>
      </c>
      <c r="M274">
        <v>31</v>
      </c>
      <c r="N274" t="s">
        <v>156</v>
      </c>
      <c r="O274">
        <v>225</v>
      </c>
      <c r="P274">
        <v>235</v>
      </c>
      <c r="Q274">
        <v>-48</v>
      </c>
      <c r="R274">
        <v>-0.13</v>
      </c>
      <c r="S274" s="2">
        <v>672735</v>
      </c>
      <c r="T274" t="s">
        <v>157</v>
      </c>
      <c r="U274">
        <v>95.981999999999999</v>
      </c>
      <c r="V274" s="2">
        <v>700000</v>
      </c>
      <c r="W274" t="s">
        <v>158</v>
      </c>
      <c r="X274" t="s">
        <v>757</v>
      </c>
      <c r="Y274" s="2">
        <v>678220</v>
      </c>
      <c r="Z274" s="2">
        <v>678220</v>
      </c>
      <c r="AA274" t="b">
        <v>0</v>
      </c>
    </row>
    <row r="275" spans="1:27">
      <c r="A275" t="s">
        <v>274</v>
      </c>
      <c r="B275" t="s">
        <v>274</v>
      </c>
      <c r="C275" t="s">
        <v>275</v>
      </c>
      <c r="D275" t="s">
        <v>271</v>
      </c>
      <c r="E275" t="s">
        <v>153</v>
      </c>
      <c r="F275" s="1">
        <v>47439</v>
      </c>
      <c r="G275" t="s">
        <v>154</v>
      </c>
      <c r="H275" t="s">
        <v>178</v>
      </c>
      <c r="I275" s="2">
        <v>1800000</v>
      </c>
      <c r="J275">
        <v>94.569000000000003</v>
      </c>
      <c r="K275">
        <v>15</v>
      </c>
      <c r="L275" s="2">
        <v>6066</v>
      </c>
      <c r="M275">
        <v>105</v>
      </c>
      <c r="N275" t="s">
        <v>156</v>
      </c>
      <c r="O275" s="2">
        <v>1014</v>
      </c>
      <c r="P275" s="2">
        <v>1060</v>
      </c>
      <c r="Q275">
        <v>163</v>
      </c>
      <c r="R275">
        <v>0.43</v>
      </c>
      <c r="S275" s="2">
        <v>1702242</v>
      </c>
      <c r="T275" t="s">
        <v>157</v>
      </c>
      <c r="U275">
        <v>94.231999999999999</v>
      </c>
      <c r="V275" s="2">
        <v>1800000</v>
      </c>
      <c r="W275" t="s">
        <v>158</v>
      </c>
      <c r="X275" t="s">
        <v>757</v>
      </c>
      <c r="Y275" s="2">
        <v>1720686</v>
      </c>
      <c r="Z275" s="2">
        <v>1720686</v>
      </c>
      <c r="AA275" t="b">
        <v>0</v>
      </c>
    </row>
    <row r="276" spans="1:27">
      <c r="A276" t="s">
        <v>276</v>
      </c>
      <c r="B276" t="s">
        <v>276</v>
      </c>
      <c r="C276" t="s">
        <v>277</v>
      </c>
      <c r="D276" t="s">
        <v>271</v>
      </c>
      <c r="E276" t="s">
        <v>153</v>
      </c>
      <c r="F276" s="1">
        <v>48716</v>
      </c>
      <c r="G276" t="s">
        <v>154</v>
      </c>
      <c r="H276" t="s">
        <v>178</v>
      </c>
      <c r="I276" s="2">
        <v>1000000</v>
      </c>
      <c r="J276">
        <v>92.706999999999994</v>
      </c>
      <c r="K276">
        <v>35</v>
      </c>
      <c r="L276" s="2">
        <v>5180</v>
      </c>
      <c r="M276">
        <v>65</v>
      </c>
      <c r="N276" t="s">
        <v>156</v>
      </c>
      <c r="O276">
        <v>806</v>
      </c>
      <c r="P276">
        <v>842</v>
      </c>
      <c r="Q276">
        <v>291</v>
      </c>
      <c r="R276">
        <v>0.78</v>
      </c>
      <c r="S276" s="2">
        <v>927070</v>
      </c>
      <c r="T276" t="s">
        <v>157</v>
      </c>
      <c r="U276">
        <v>92.188999999999993</v>
      </c>
      <c r="V276" s="2">
        <v>1000000</v>
      </c>
      <c r="W276" t="s">
        <v>158</v>
      </c>
      <c r="X276" t="s">
        <v>757</v>
      </c>
      <c r="Y276" s="2">
        <v>950495</v>
      </c>
      <c r="Z276" s="2">
        <v>950495</v>
      </c>
      <c r="AA276" t="b">
        <v>0</v>
      </c>
    </row>
    <row r="277" spans="1:27">
      <c r="A277" t="s">
        <v>285</v>
      </c>
      <c r="B277" t="s">
        <v>285</v>
      </c>
      <c r="C277" t="s">
        <v>286</v>
      </c>
      <c r="D277" t="s">
        <v>287</v>
      </c>
      <c r="E277" t="s">
        <v>153</v>
      </c>
      <c r="F277" s="1">
        <v>46568</v>
      </c>
      <c r="G277" t="s">
        <v>154</v>
      </c>
      <c r="H277" t="s">
        <v>178</v>
      </c>
      <c r="I277" s="2">
        <v>-7951000</v>
      </c>
      <c r="J277">
        <v>97.608000000000004</v>
      </c>
      <c r="K277">
        <v>68</v>
      </c>
      <c r="L277" s="2">
        <v>-12642</v>
      </c>
      <c r="M277">
        <v>-654</v>
      </c>
      <c r="N277" t="s">
        <v>156</v>
      </c>
      <c r="O277" s="2">
        <v>-2952</v>
      </c>
      <c r="P277" s="2">
        <v>-3085</v>
      </c>
      <c r="Q277" s="2">
        <v>-2087</v>
      </c>
      <c r="R277">
        <v>-5.57</v>
      </c>
      <c r="S277" s="2">
        <v>-7760812</v>
      </c>
      <c r="T277" t="s">
        <v>157</v>
      </c>
      <c r="U277">
        <v>97.448999999999998</v>
      </c>
      <c r="V277" s="2">
        <v>-7951000</v>
      </c>
      <c r="W277" t="s">
        <v>158</v>
      </c>
      <c r="X277" t="s">
        <v>757</v>
      </c>
      <c r="Y277" s="2">
        <v>-7967320</v>
      </c>
      <c r="Z277" s="2">
        <v>7967320</v>
      </c>
      <c r="AA277" t="b">
        <v>0</v>
      </c>
    </row>
    <row r="278" spans="1:27">
      <c r="A278" t="s">
        <v>289</v>
      </c>
      <c r="B278" t="s">
        <v>289</v>
      </c>
      <c r="C278" t="s">
        <v>290</v>
      </c>
      <c r="D278" t="s">
        <v>291</v>
      </c>
      <c r="E278" t="s">
        <v>153</v>
      </c>
      <c r="F278" s="1">
        <v>48135</v>
      </c>
      <c r="G278" t="s">
        <v>154</v>
      </c>
      <c r="H278" t="s">
        <v>178</v>
      </c>
      <c r="I278" s="2">
        <v>-11100000</v>
      </c>
      <c r="J278">
        <v>79.003</v>
      </c>
      <c r="K278">
        <v>52</v>
      </c>
      <c r="L278" s="2">
        <v>-41070</v>
      </c>
      <c r="M278">
        <v>-152</v>
      </c>
      <c r="N278" t="s">
        <v>156</v>
      </c>
      <c r="O278" s="2">
        <v>-6987</v>
      </c>
      <c r="P278" s="2">
        <v>-7298</v>
      </c>
      <c r="Q278" s="2">
        <v>-3806</v>
      </c>
      <c r="R278">
        <v>-10.15</v>
      </c>
      <c r="S278" s="2">
        <v>-8769333</v>
      </c>
      <c r="T278" t="s">
        <v>157</v>
      </c>
      <c r="U278">
        <v>78.632999999999996</v>
      </c>
      <c r="V278" s="2">
        <v>-11100000</v>
      </c>
      <c r="W278" t="s">
        <v>158</v>
      </c>
      <c r="X278" t="s">
        <v>757</v>
      </c>
      <c r="Y278" s="2">
        <v>-8801265</v>
      </c>
      <c r="Z278" s="2">
        <v>8801265</v>
      </c>
      <c r="AA278" t="b">
        <v>0</v>
      </c>
    </row>
    <row r="279" spans="1:27">
      <c r="A279" t="s">
        <v>779</v>
      </c>
      <c r="B279" t="s">
        <v>779</v>
      </c>
      <c r="C279" t="s">
        <v>780</v>
      </c>
      <c r="D279" t="s">
        <v>291</v>
      </c>
      <c r="E279" t="s">
        <v>153</v>
      </c>
      <c r="F279" s="1">
        <v>47863</v>
      </c>
      <c r="G279" t="s">
        <v>154</v>
      </c>
      <c r="H279" t="s">
        <v>178</v>
      </c>
      <c r="I279" s="2">
        <v>1000000</v>
      </c>
      <c r="J279">
        <v>81.322000000000003</v>
      </c>
      <c r="K279">
        <v>59</v>
      </c>
      <c r="L279" s="2">
        <v>3460</v>
      </c>
      <c r="M279">
        <v>18</v>
      </c>
      <c r="N279" t="s">
        <v>156</v>
      </c>
      <c r="O279">
        <v>588</v>
      </c>
      <c r="P279">
        <v>614</v>
      </c>
      <c r="Q279">
        <v>361</v>
      </c>
      <c r="R279">
        <v>0.96</v>
      </c>
      <c r="S279" s="2">
        <v>813220</v>
      </c>
      <c r="T279" t="s">
        <v>157</v>
      </c>
      <c r="U279">
        <v>80.975999999999999</v>
      </c>
      <c r="V279" s="2">
        <v>1000000</v>
      </c>
      <c r="W279" t="s">
        <v>158</v>
      </c>
      <c r="X279" t="s">
        <v>757</v>
      </c>
      <c r="Y279" s="2">
        <v>815348</v>
      </c>
      <c r="Z279" s="2">
        <v>815348</v>
      </c>
      <c r="AA279" t="b">
        <v>0</v>
      </c>
    </row>
    <row r="280" spans="1:27">
      <c r="A280" t="s">
        <v>781</v>
      </c>
      <c r="B280" t="s">
        <v>781</v>
      </c>
      <c r="C280" t="s">
        <v>782</v>
      </c>
      <c r="D280" t="s">
        <v>291</v>
      </c>
      <c r="E280" t="s">
        <v>153</v>
      </c>
      <c r="F280" s="1">
        <v>47122</v>
      </c>
      <c r="G280" t="s">
        <v>154</v>
      </c>
      <c r="H280" t="s">
        <v>178</v>
      </c>
      <c r="I280" s="2">
        <v>6500000</v>
      </c>
      <c r="J280">
        <v>87.274000000000001</v>
      </c>
      <c r="K280">
        <v>55</v>
      </c>
      <c r="L280" s="2">
        <v>14820</v>
      </c>
      <c r="M280">
        <v>165</v>
      </c>
      <c r="N280" t="s">
        <v>156</v>
      </c>
      <c r="O280" s="2">
        <v>3023</v>
      </c>
      <c r="P280" s="2">
        <v>3159</v>
      </c>
      <c r="Q280" s="2">
        <v>1734</v>
      </c>
      <c r="R280">
        <v>4.62</v>
      </c>
      <c r="S280" s="2">
        <v>5672810</v>
      </c>
      <c r="T280" t="s">
        <v>157</v>
      </c>
      <c r="U280">
        <v>87.046000000000006</v>
      </c>
      <c r="V280" s="2">
        <v>6500000</v>
      </c>
      <c r="W280" t="s">
        <v>158</v>
      </c>
      <c r="X280" t="s">
        <v>757</v>
      </c>
      <c r="Y280" s="2">
        <v>5693941</v>
      </c>
      <c r="Z280" s="2">
        <v>5693941</v>
      </c>
      <c r="AA280" t="b">
        <v>0</v>
      </c>
    </row>
    <row r="281" spans="1:27">
      <c r="A281" t="s">
        <v>292</v>
      </c>
      <c r="B281" t="s">
        <v>292</v>
      </c>
      <c r="C281" t="s">
        <v>293</v>
      </c>
      <c r="D281" t="s">
        <v>291</v>
      </c>
      <c r="E281" t="s">
        <v>153</v>
      </c>
      <c r="F281" s="1">
        <v>48908</v>
      </c>
      <c r="G281" t="s">
        <v>154</v>
      </c>
      <c r="H281" t="s">
        <v>178</v>
      </c>
      <c r="I281" s="2">
        <v>2650000</v>
      </c>
      <c r="J281">
        <v>122.863</v>
      </c>
      <c r="K281">
        <v>58</v>
      </c>
      <c r="L281" s="2">
        <v>16722</v>
      </c>
      <c r="M281">
        <v>445</v>
      </c>
      <c r="N281" t="s">
        <v>156</v>
      </c>
      <c r="O281" s="2">
        <v>2624</v>
      </c>
      <c r="P281" s="2">
        <v>2744</v>
      </c>
      <c r="Q281" s="2">
        <v>1598</v>
      </c>
      <c r="R281">
        <v>4.26</v>
      </c>
      <c r="S281" s="2">
        <v>3255870</v>
      </c>
      <c r="T281" t="s">
        <v>157</v>
      </c>
      <c r="U281">
        <v>122.232</v>
      </c>
      <c r="V281" s="2">
        <v>2650000</v>
      </c>
      <c r="W281" t="s">
        <v>158</v>
      </c>
      <c r="X281" t="s">
        <v>757</v>
      </c>
      <c r="Y281" s="2">
        <v>3330578</v>
      </c>
      <c r="Z281" s="2">
        <v>3330578</v>
      </c>
      <c r="AA281" t="b">
        <v>0</v>
      </c>
    </row>
    <row r="282" spans="1:27">
      <c r="A282" t="s">
        <v>294</v>
      </c>
      <c r="B282" t="s">
        <v>294</v>
      </c>
      <c r="C282" t="s">
        <v>295</v>
      </c>
      <c r="D282" t="s">
        <v>296</v>
      </c>
      <c r="E282" t="s">
        <v>153</v>
      </c>
      <c r="F282" s="1">
        <v>47020</v>
      </c>
      <c r="G282" t="s">
        <v>154</v>
      </c>
      <c r="H282" t="s">
        <v>178</v>
      </c>
      <c r="I282" s="2">
        <v>3300000</v>
      </c>
      <c r="J282">
        <v>82.32</v>
      </c>
      <c r="K282">
        <v>192</v>
      </c>
      <c r="L282" s="2">
        <v>2178</v>
      </c>
      <c r="M282">
        <v>90</v>
      </c>
      <c r="N282" t="s">
        <v>156</v>
      </c>
      <c r="O282" s="2">
        <v>1357</v>
      </c>
      <c r="P282" s="2">
        <v>1418</v>
      </c>
      <c r="Q282" s="2">
        <v>2718</v>
      </c>
      <c r="R282">
        <v>7.25</v>
      </c>
      <c r="S282" s="2">
        <v>2716560</v>
      </c>
      <c r="T282" t="s">
        <v>157</v>
      </c>
      <c r="U282">
        <v>82.254000000000005</v>
      </c>
      <c r="V282" s="2">
        <v>3300000</v>
      </c>
      <c r="W282" t="s">
        <v>158</v>
      </c>
      <c r="X282" t="s">
        <v>757</v>
      </c>
      <c r="Y282" s="2">
        <v>2737355</v>
      </c>
      <c r="Z282" s="2">
        <v>2737355</v>
      </c>
      <c r="AA282" t="b">
        <v>0</v>
      </c>
    </row>
    <row r="283" spans="1:27">
      <c r="A283" t="s">
        <v>297</v>
      </c>
      <c r="B283" t="s">
        <v>297</v>
      </c>
      <c r="C283" t="s">
        <v>298</v>
      </c>
      <c r="D283" t="s">
        <v>299</v>
      </c>
      <c r="E283" t="s">
        <v>153</v>
      </c>
      <c r="F283" s="1">
        <v>47179</v>
      </c>
      <c r="G283" t="s">
        <v>154</v>
      </c>
      <c r="H283" t="s">
        <v>178</v>
      </c>
      <c r="I283" s="2">
        <v>2450000</v>
      </c>
      <c r="J283">
        <v>98.957999999999998</v>
      </c>
      <c r="K283">
        <v>54</v>
      </c>
      <c r="L283" s="2">
        <v>4704</v>
      </c>
      <c r="M283">
        <v>218</v>
      </c>
      <c r="N283" t="s">
        <v>156</v>
      </c>
      <c r="O283" s="2">
        <v>1260</v>
      </c>
      <c r="P283" s="2">
        <v>1317</v>
      </c>
      <c r="Q283">
        <v>714</v>
      </c>
      <c r="R283">
        <v>1.9</v>
      </c>
      <c r="S283" s="2">
        <v>2424471</v>
      </c>
      <c r="T283" t="s">
        <v>157</v>
      </c>
      <c r="U283">
        <v>98.766000000000005</v>
      </c>
      <c r="V283" s="2">
        <v>2450000</v>
      </c>
      <c r="W283" t="s">
        <v>158</v>
      </c>
      <c r="X283" t="s">
        <v>757</v>
      </c>
      <c r="Y283" s="2">
        <v>2439917</v>
      </c>
      <c r="Z283" s="2">
        <v>2439917</v>
      </c>
      <c r="AA283" t="b">
        <v>0</v>
      </c>
    </row>
    <row r="284" spans="1:27">
      <c r="A284" t="s">
        <v>301</v>
      </c>
      <c r="B284" t="s">
        <v>301</v>
      </c>
      <c r="C284" t="s">
        <v>302</v>
      </c>
      <c r="D284" t="s">
        <v>303</v>
      </c>
      <c r="E284" t="s">
        <v>153</v>
      </c>
      <c r="F284" s="1">
        <v>51032</v>
      </c>
      <c r="G284" t="s">
        <v>154</v>
      </c>
      <c r="H284" t="s">
        <v>178</v>
      </c>
      <c r="I284" s="2">
        <v>-4084000</v>
      </c>
      <c r="J284">
        <v>68.076999999999998</v>
      </c>
      <c r="K284">
        <v>135</v>
      </c>
      <c r="L284" s="2">
        <v>-9352</v>
      </c>
      <c r="M284">
        <v>-168</v>
      </c>
      <c r="N284" t="s">
        <v>156</v>
      </c>
      <c r="O284" s="2">
        <v>-3775</v>
      </c>
      <c r="P284" s="2">
        <v>-3946</v>
      </c>
      <c r="Q284" s="2">
        <v>-5326</v>
      </c>
      <c r="R284">
        <v>-14.2</v>
      </c>
      <c r="S284" s="2">
        <v>-2780265</v>
      </c>
      <c r="T284" t="s">
        <v>157</v>
      </c>
      <c r="U284">
        <v>67.847999999999999</v>
      </c>
      <c r="V284" s="2">
        <v>-4084000</v>
      </c>
      <c r="W284" t="s">
        <v>158</v>
      </c>
      <c r="X284" t="s">
        <v>757</v>
      </c>
      <c r="Y284" s="2">
        <v>-2819706</v>
      </c>
      <c r="Z284" s="2">
        <v>2819706</v>
      </c>
      <c r="AA284" t="b">
        <v>0</v>
      </c>
    </row>
    <row r="285" spans="1:27">
      <c r="A285" t="s">
        <v>305</v>
      </c>
      <c r="B285" t="s">
        <v>305</v>
      </c>
      <c r="C285" t="s">
        <v>306</v>
      </c>
      <c r="D285" t="s">
        <v>303</v>
      </c>
      <c r="E285" t="s">
        <v>153</v>
      </c>
      <c r="F285" s="1">
        <v>49571</v>
      </c>
      <c r="G285" t="s">
        <v>154</v>
      </c>
      <c r="H285" t="s">
        <v>178</v>
      </c>
      <c r="I285" s="2">
        <v>-2725000</v>
      </c>
      <c r="J285">
        <v>71.661000000000001</v>
      </c>
      <c r="K285">
        <v>118</v>
      </c>
      <c r="L285" s="2">
        <v>-2507</v>
      </c>
      <c r="M285">
        <v>-84</v>
      </c>
      <c r="N285" t="s">
        <v>156</v>
      </c>
      <c r="O285" s="2">
        <v>-2143</v>
      </c>
      <c r="P285" s="2">
        <v>-2240</v>
      </c>
      <c r="Q285" s="2">
        <v>-2639</v>
      </c>
      <c r="R285">
        <v>-7.04</v>
      </c>
      <c r="S285" s="2">
        <v>-1952762</v>
      </c>
      <c r="T285" t="s">
        <v>157</v>
      </c>
      <c r="U285">
        <v>71.569000000000003</v>
      </c>
      <c r="V285" s="2">
        <v>-2725000</v>
      </c>
      <c r="W285" t="s">
        <v>158</v>
      </c>
      <c r="X285" t="s">
        <v>757</v>
      </c>
      <c r="Y285" s="2">
        <v>-1972500</v>
      </c>
      <c r="Z285" s="2">
        <v>1972500</v>
      </c>
      <c r="AA285" t="b">
        <v>0</v>
      </c>
    </row>
    <row r="286" spans="1:27">
      <c r="A286" t="s">
        <v>307</v>
      </c>
      <c r="B286" t="s">
        <v>307</v>
      </c>
      <c r="C286" t="s">
        <v>308</v>
      </c>
      <c r="D286" t="s">
        <v>303</v>
      </c>
      <c r="E286" t="s">
        <v>153</v>
      </c>
      <c r="F286" s="1">
        <v>51274</v>
      </c>
      <c r="G286" t="s">
        <v>154</v>
      </c>
      <c r="H286" t="s">
        <v>178</v>
      </c>
      <c r="I286" s="2">
        <v>1500000</v>
      </c>
      <c r="J286">
        <v>71.048000000000002</v>
      </c>
      <c r="K286">
        <v>140</v>
      </c>
      <c r="L286" s="2">
        <v>2550</v>
      </c>
      <c r="M286">
        <v>76</v>
      </c>
      <c r="N286" t="s">
        <v>156</v>
      </c>
      <c r="O286" s="2">
        <v>1453</v>
      </c>
      <c r="P286" s="2">
        <v>1519</v>
      </c>
      <c r="Q286" s="2">
        <v>2123</v>
      </c>
      <c r="R286">
        <v>5.66</v>
      </c>
      <c r="S286" s="2">
        <v>1065720</v>
      </c>
      <c r="T286" t="s">
        <v>157</v>
      </c>
      <c r="U286">
        <v>70.878</v>
      </c>
      <c r="V286" s="2">
        <v>1500000</v>
      </c>
      <c r="W286" t="s">
        <v>158</v>
      </c>
      <c r="X286" t="s">
        <v>757</v>
      </c>
      <c r="Y286" s="2">
        <v>1093014</v>
      </c>
      <c r="Z286" s="2">
        <v>1093014</v>
      </c>
      <c r="AA286" t="b">
        <v>0</v>
      </c>
    </row>
    <row r="287" spans="1:27">
      <c r="A287" t="s">
        <v>309</v>
      </c>
      <c r="B287" t="s">
        <v>309</v>
      </c>
      <c r="C287" t="s">
        <v>310</v>
      </c>
      <c r="D287" t="s">
        <v>303</v>
      </c>
      <c r="E287" t="s">
        <v>153</v>
      </c>
      <c r="F287" s="1">
        <v>49156</v>
      </c>
      <c r="G287" t="s">
        <v>154</v>
      </c>
      <c r="H287" t="s">
        <v>178</v>
      </c>
      <c r="I287" s="2">
        <v>2650000</v>
      </c>
      <c r="J287">
        <v>106.577</v>
      </c>
      <c r="K287">
        <v>111</v>
      </c>
      <c r="L287" s="2">
        <v>4558</v>
      </c>
      <c r="M287">
        <v>345</v>
      </c>
      <c r="N287" t="s">
        <v>156</v>
      </c>
      <c r="O287" s="2">
        <v>2495</v>
      </c>
      <c r="P287" s="2">
        <v>2609</v>
      </c>
      <c r="Q287" s="2">
        <v>2887</v>
      </c>
      <c r="R287">
        <v>7.7</v>
      </c>
      <c r="S287" s="2">
        <v>2824291</v>
      </c>
      <c r="T287" t="s">
        <v>157</v>
      </c>
      <c r="U287">
        <v>106.405</v>
      </c>
      <c r="V287" s="2">
        <v>2650000</v>
      </c>
      <c r="W287" t="s">
        <v>158</v>
      </c>
      <c r="X287" t="s">
        <v>757</v>
      </c>
      <c r="Y287" s="2">
        <v>2890849</v>
      </c>
      <c r="Z287" s="2">
        <v>2890849</v>
      </c>
      <c r="AA287" t="b">
        <v>0</v>
      </c>
    </row>
    <row r="288" spans="1:27">
      <c r="A288" t="s">
        <v>783</v>
      </c>
      <c r="B288" t="s">
        <v>783</v>
      </c>
      <c r="C288" t="s">
        <v>784</v>
      </c>
      <c r="D288" t="s">
        <v>785</v>
      </c>
      <c r="E288" t="s">
        <v>153</v>
      </c>
      <c r="G288" t="s">
        <v>441</v>
      </c>
      <c r="H288" t="s">
        <v>178</v>
      </c>
      <c r="I288" s="2">
        <v>-1400000</v>
      </c>
      <c r="J288">
        <v>53.555999999999997</v>
      </c>
      <c r="K288">
        <v>-23</v>
      </c>
      <c r="L288" s="2">
        <v>-13188</v>
      </c>
      <c r="M288">
        <v>0</v>
      </c>
      <c r="N288" t="s">
        <v>442</v>
      </c>
      <c r="O288" s="2">
        <v>-2006</v>
      </c>
      <c r="P288">
        <v>0</v>
      </c>
      <c r="Q288">
        <v>0</v>
      </c>
      <c r="R288">
        <v>0</v>
      </c>
      <c r="S288" s="2">
        <v>-749784</v>
      </c>
      <c r="T288" t="s">
        <v>157</v>
      </c>
      <c r="U288">
        <v>52.613999999999997</v>
      </c>
      <c r="V288" s="2">
        <v>-1400000</v>
      </c>
      <c r="W288" t="s">
        <v>158</v>
      </c>
      <c r="X288" t="s">
        <v>757</v>
      </c>
      <c r="Y288" s="2">
        <v>-749784</v>
      </c>
      <c r="Z288" s="2">
        <v>749784</v>
      </c>
      <c r="AA288" t="b">
        <v>0</v>
      </c>
    </row>
    <row r="289" spans="1:27">
      <c r="A289" t="s">
        <v>786</v>
      </c>
      <c r="B289" t="s">
        <v>786</v>
      </c>
      <c r="C289" t="s">
        <v>787</v>
      </c>
      <c r="D289" t="s">
        <v>785</v>
      </c>
      <c r="E289" t="s">
        <v>153</v>
      </c>
      <c r="F289" s="1">
        <v>50044</v>
      </c>
      <c r="G289" t="s">
        <v>441</v>
      </c>
      <c r="H289" t="s">
        <v>178</v>
      </c>
      <c r="I289" s="2">
        <v>1150000</v>
      </c>
      <c r="J289">
        <v>118.773</v>
      </c>
      <c r="K289">
        <v>-57</v>
      </c>
      <c r="L289" s="2">
        <v>9154</v>
      </c>
      <c r="M289">
        <v>126</v>
      </c>
      <c r="N289" t="s">
        <v>442</v>
      </c>
      <c r="O289" s="2">
        <v>1477</v>
      </c>
      <c r="P289">
        <v>0</v>
      </c>
      <c r="Q289">
        <v>0</v>
      </c>
      <c r="R289">
        <v>0</v>
      </c>
      <c r="S289" s="2">
        <v>1365890</v>
      </c>
      <c r="T289" t="s">
        <v>157</v>
      </c>
      <c r="U289">
        <v>117.977</v>
      </c>
      <c r="V289" s="2">
        <v>1150000</v>
      </c>
      <c r="W289" t="s">
        <v>158</v>
      </c>
      <c r="X289" t="s">
        <v>757</v>
      </c>
      <c r="Y289" s="2">
        <v>1382021</v>
      </c>
      <c r="Z289" s="2">
        <v>1382021</v>
      </c>
      <c r="AA289" t="b">
        <v>0</v>
      </c>
    </row>
    <row r="290" spans="1:27">
      <c r="A290" t="s">
        <v>788</v>
      </c>
      <c r="B290" t="s">
        <v>788</v>
      </c>
      <c r="C290" t="s">
        <v>789</v>
      </c>
      <c r="D290" t="s">
        <v>785</v>
      </c>
      <c r="E290" t="s">
        <v>153</v>
      </c>
      <c r="F290" s="1">
        <v>50955</v>
      </c>
      <c r="G290" t="s">
        <v>441</v>
      </c>
      <c r="H290" t="s">
        <v>178</v>
      </c>
      <c r="I290" s="2">
        <v>1254000</v>
      </c>
      <c r="J290">
        <v>124.20099999999999</v>
      </c>
      <c r="K290">
        <v>-50</v>
      </c>
      <c r="L290" s="2">
        <v>11800</v>
      </c>
      <c r="M290">
        <v>146</v>
      </c>
      <c r="N290" t="s">
        <v>442</v>
      </c>
      <c r="O290" s="2">
        <v>1902</v>
      </c>
      <c r="P290">
        <v>0</v>
      </c>
      <c r="Q290">
        <v>0</v>
      </c>
      <c r="R290">
        <v>0</v>
      </c>
      <c r="S290" s="2">
        <v>1557481</v>
      </c>
      <c r="T290" t="s">
        <v>157</v>
      </c>
      <c r="U290">
        <v>123.26</v>
      </c>
      <c r="V290" s="2">
        <v>1254000</v>
      </c>
      <c r="W290" t="s">
        <v>158</v>
      </c>
      <c r="X290" t="s">
        <v>757</v>
      </c>
      <c r="Y290" s="2">
        <v>1603037</v>
      </c>
      <c r="Z290" s="2">
        <v>1603037</v>
      </c>
      <c r="AA290" t="b">
        <v>0</v>
      </c>
    </row>
    <row r="291" spans="1:27">
      <c r="A291" t="s">
        <v>790</v>
      </c>
      <c r="B291" t="s">
        <v>790</v>
      </c>
      <c r="C291" t="s">
        <v>791</v>
      </c>
      <c r="D291" t="s">
        <v>785</v>
      </c>
      <c r="E291" t="s">
        <v>153</v>
      </c>
      <c r="F291" s="1">
        <v>51321</v>
      </c>
      <c r="G291" t="s">
        <v>441</v>
      </c>
      <c r="H291" t="s">
        <v>178</v>
      </c>
      <c r="I291" s="2">
        <v>-1200000</v>
      </c>
      <c r="J291">
        <v>132.37200000000001</v>
      </c>
      <c r="K291">
        <v>-49</v>
      </c>
      <c r="L291" s="2">
        <v>-12144</v>
      </c>
      <c r="M291">
        <v>-156</v>
      </c>
      <c r="N291" t="s">
        <v>442</v>
      </c>
      <c r="O291" s="2">
        <v>-1995</v>
      </c>
      <c r="P291">
        <v>0</v>
      </c>
      <c r="Q291">
        <v>0</v>
      </c>
      <c r="R291">
        <v>0</v>
      </c>
      <c r="S291" s="2">
        <v>-1588464</v>
      </c>
      <c r="T291" t="s">
        <v>157</v>
      </c>
      <c r="U291">
        <v>131.36000000000001</v>
      </c>
      <c r="V291" s="2">
        <v>-1200000</v>
      </c>
      <c r="W291" t="s">
        <v>158</v>
      </c>
      <c r="X291" t="s">
        <v>757</v>
      </c>
      <c r="Y291" s="2">
        <v>-1637187</v>
      </c>
      <c r="Z291" s="2">
        <v>1637187</v>
      </c>
      <c r="AA291" t="b">
        <v>0</v>
      </c>
    </row>
    <row r="292" spans="1:27">
      <c r="A292" t="s">
        <v>311</v>
      </c>
      <c r="B292" t="s">
        <v>312</v>
      </c>
      <c r="C292" t="s">
        <v>312</v>
      </c>
      <c r="E292" t="s">
        <v>153</v>
      </c>
      <c r="F292" s="1">
        <v>46924</v>
      </c>
      <c r="G292" t="s">
        <v>313</v>
      </c>
      <c r="H292" t="s">
        <v>178</v>
      </c>
      <c r="I292">
        <v>0</v>
      </c>
      <c r="J292">
        <v>-1.8560000000000001</v>
      </c>
      <c r="K292">
        <v>454</v>
      </c>
      <c r="L292">
        <v>0</v>
      </c>
      <c r="M292">
        <v>0</v>
      </c>
      <c r="N292" t="s">
        <v>156</v>
      </c>
      <c r="O292">
        <v>0</v>
      </c>
      <c r="P292">
        <v>0</v>
      </c>
      <c r="Q292">
        <v>0</v>
      </c>
      <c r="R292">
        <v>0</v>
      </c>
      <c r="S292">
        <v>0</v>
      </c>
      <c r="T292" t="s">
        <v>260</v>
      </c>
      <c r="U292">
        <v>-1.8340000000000001</v>
      </c>
      <c r="V292">
        <v>0</v>
      </c>
      <c r="W292" t="s">
        <v>158</v>
      </c>
      <c r="X292" t="s">
        <v>757</v>
      </c>
      <c r="Y292">
        <v>0</v>
      </c>
      <c r="Z292">
        <v>0</v>
      </c>
      <c r="AA292" t="b">
        <v>0</v>
      </c>
    </row>
    <row r="293" spans="1:27">
      <c r="A293" t="s">
        <v>311</v>
      </c>
      <c r="B293" t="s">
        <v>314</v>
      </c>
      <c r="C293" t="s">
        <v>314</v>
      </c>
      <c r="E293" t="s">
        <v>153</v>
      </c>
      <c r="F293" s="1">
        <v>46924</v>
      </c>
      <c r="G293" t="s">
        <v>313</v>
      </c>
      <c r="H293" t="s">
        <v>178</v>
      </c>
      <c r="I293" s="2">
        <v>2000000</v>
      </c>
      <c r="J293">
        <v>-1.855</v>
      </c>
      <c r="K293">
        <v>454</v>
      </c>
      <c r="L293">
        <v>-434</v>
      </c>
      <c r="M293">
        <v>-278</v>
      </c>
      <c r="N293" t="s">
        <v>156</v>
      </c>
      <c r="O293">
        <v>9</v>
      </c>
      <c r="P293">
        <v>-815</v>
      </c>
      <c r="Q293" s="2">
        <v>-3697</v>
      </c>
      <c r="R293">
        <v>-9.86</v>
      </c>
      <c r="S293" s="2">
        <v>-37106</v>
      </c>
      <c r="T293" t="s">
        <v>260</v>
      </c>
      <c r="U293">
        <v>-1.8340000000000001</v>
      </c>
      <c r="V293" s="2">
        <v>2000000</v>
      </c>
      <c r="W293" t="s">
        <v>158</v>
      </c>
      <c r="X293" t="s">
        <v>757</v>
      </c>
      <c r="Y293" s="2">
        <v>-2000000</v>
      </c>
      <c r="Z293" s="2">
        <v>2000000</v>
      </c>
      <c r="AA293" t="b">
        <v>0</v>
      </c>
    </row>
    <row r="294" spans="1:27">
      <c r="A294" t="s">
        <v>315</v>
      </c>
      <c r="B294" t="s">
        <v>316</v>
      </c>
      <c r="C294" t="s">
        <v>316</v>
      </c>
      <c r="E294" t="s">
        <v>153</v>
      </c>
      <c r="G294" t="s">
        <v>317</v>
      </c>
      <c r="H294" t="s">
        <v>178</v>
      </c>
      <c r="I294">
        <v>-60</v>
      </c>
      <c r="J294">
        <v>105.88500000000001</v>
      </c>
      <c r="K294">
        <v>-41</v>
      </c>
      <c r="L294" s="2">
        <v>-1500</v>
      </c>
      <c r="M294">
        <v>0</v>
      </c>
      <c r="O294" s="2">
        <v>-1190</v>
      </c>
      <c r="P294">
        <v>0</v>
      </c>
      <c r="Q294">
        <v>0</v>
      </c>
      <c r="R294">
        <v>0</v>
      </c>
      <c r="S294" s="2">
        <v>-29000</v>
      </c>
      <c r="T294" t="s">
        <v>318</v>
      </c>
      <c r="U294">
        <v>105.86</v>
      </c>
      <c r="V294">
        <v>-60</v>
      </c>
      <c r="W294" t="s">
        <v>158</v>
      </c>
      <c r="X294" t="s">
        <v>757</v>
      </c>
      <c r="Y294">
        <v>0</v>
      </c>
      <c r="Z294">
        <v>0</v>
      </c>
      <c r="AA294" t="b">
        <v>0</v>
      </c>
    </row>
    <row r="295" spans="1:27">
      <c r="A295" t="s">
        <v>319</v>
      </c>
      <c r="B295" t="s">
        <v>320</v>
      </c>
      <c r="C295" t="s">
        <v>320</v>
      </c>
      <c r="E295" t="s">
        <v>153</v>
      </c>
      <c r="G295" t="s">
        <v>317</v>
      </c>
      <c r="H295" t="s">
        <v>178</v>
      </c>
      <c r="I295">
        <v>-7</v>
      </c>
      <c r="J295">
        <v>115.51</v>
      </c>
      <c r="K295">
        <v>121</v>
      </c>
      <c r="L295" s="2">
        <v>-4970</v>
      </c>
      <c r="M295">
        <v>0</v>
      </c>
      <c r="O295">
        <v>-621</v>
      </c>
      <c r="P295">
        <v>0</v>
      </c>
      <c r="Q295">
        <v>0</v>
      </c>
      <c r="R295">
        <v>0</v>
      </c>
      <c r="S295" s="2">
        <v>-1370</v>
      </c>
      <c r="T295" t="s">
        <v>318</v>
      </c>
      <c r="U295">
        <v>114.8</v>
      </c>
      <c r="V295">
        <v>-7</v>
      </c>
      <c r="W295" t="s">
        <v>158</v>
      </c>
      <c r="X295" t="s">
        <v>757</v>
      </c>
      <c r="Y295">
        <v>0</v>
      </c>
      <c r="Z295">
        <v>0</v>
      </c>
      <c r="AA295" t="b">
        <v>0</v>
      </c>
    </row>
    <row r="296" spans="1:27">
      <c r="A296" t="s">
        <v>321</v>
      </c>
      <c r="B296" t="s">
        <v>322</v>
      </c>
      <c r="C296" t="s">
        <v>322</v>
      </c>
      <c r="E296" t="s">
        <v>153</v>
      </c>
      <c r="G296" t="s">
        <v>317</v>
      </c>
      <c r="H296" t="s">
        <v>178</v>
      </c>
      <c r="I296">
        <v>155</v>
      </c>
      <c r="J296">
        <v>118.62</v>
      </c>
      <c r="K296">
        <v>-88</v>
      </c>
      <c r="L296" s="2">
        <v>42423</v>
      </c>
      <c r="M296">
        <v>0</v>
      </c>
      <c r="O296" s="2">
        <v>8108</v>
      </c>
      <c r="P296">
        <v>0</v>
      </c>
      <c r="Q296">
        <v>0</v>
      </c>
      <c r="R296">
        <v>0</v>
      </c>
      <c r="S296" s="2">
        <v>117790</v>
      </c>
      <c r="T296" t="s">
        <v>318</v>
      </c>
      <c r="U296">
        <v>118.41</v>
      </c>
      <c r="V296">
        <v>185</v>
      </c>
      <c r="W296" t="s">
        <v>158</v>
      </c>
      <c r="X296" t="s">
        <v>757</v>
      </c>
      <c r="Y296">
        <v>0</v>
      </c>
      <c r="Z296">
        <v>0</v>
      </c>
      <c r="AA296" t="b">
        <v>0</v>
      </c>
    </row>
    <row r="297" spans="1:27">
      <c r="A297" t="s">
        <v>323</v>
      </c>
      <c r="B297" t="s">
        <v>324</v>
      </c>
      <c r="C297" t="s">
        <v>324</v>
      </c>
      <c r="E297" t="s">
        <v>153</v>
      </c>
      <c r="G297" t="s">
        <v>317</v>
      </c>
      <c r="H297" t="s">
        <v>178</v>
      </c>
      <c r="I297">
        <v>17</v>
      </c>
      <c r="J297">
        <v>136.61000000000001</v>
      </c>
      <c r="K297">
        <v>-96</v>
      </c>
      <c r="L297" s="2">
        <v>8784</v>
      </c>
      <c r="M297">
        <v>0</v>
      </c>
      <c r="O297" s="2">
        <v>1856</v>
      </c>
      <c r="P297">
        <v>0</v>
      </c>
      <c r="Q297">
        <v>0</v>
      </c>
      <c r="R297">
        <v>0</v>
      </c>
      <c r="S297" s="2">
        <v>11820</v>
      </c>
      <c r="T297" t="s">
        <v>318</v>
      </c>
      <c r="U297">
        <v>135.94999999999999</v>
      </c>
      <c r="V297">
        <v>19</v>
      </c>
      <c r="W297" t="s">
        <v>158</v>
      </c>
      <c r="X297" t="s">
        <v>757</v>
      </c>
      <c r="Y297">
        <v>0</v>
      </c>
      <c r="Z297">
        <v>0</v>
      </c>
      <c r="AA297" t="b">
        <v>0</v>
      </c>
    </row>
    <row r="298" spans="1:27">
      <c r="A298" t="s">
        <v>325</v>
      </c>
      <c r="B298" t="s">
        <v>326</v>
      </c>
      <c r="C298" t="s">
        <v>326</v>
      </c>
      <c r="E298" t="s">
        <v>153</v>
      </c>
      <c r="G298" t="s">
        <v>317</v>
      </c>
      <c r="H298" t="s">
        <v>178</v>
      </c>
      <c r="I298">
        <v>7</v>
      </c>
      <c r="J298">
        <v>139.9</v>
      </c>
      <c r="K298">
        <v>-40</v>
      </c>
      <c r="L298" s="2">
        <v>12880</v>
      </c>
      <c r="M298">
        <v>0</v>
      </c>
      <c r="O298" s="2">
        <v>1910</v>
      </c>
      <c r="P298">
        <v>0</v>
      </c>
      <c r="Q298">
        <v>0</v>
      </c>
      <c r="R298">
        <v>0</v>
      </c>
      <c r="S298" s="2">
        <v>13100</v>
      </c>
      <c r="T298" t="s">
        <v>318</v>
      </c>
      <c r="U298">
        <v>138.06</v>
      </c>
      <c r="V298">
        <v>7</v>
      </c>
      <c r="W298" t="s">
        <v>158</v>
      </c>
      <c r="X298" t="s">
        <v>757</v>
      </c>
      <c r="Y298">
        <v>0</v>
      </c>
      <c r="Z298">
        <v>0</v>
      </c>
      <c r="AA298" t="b">
        <v>0</v>
      </c>
    </row>
    <row r="299" spans="1:27">
      <c r="A299" t="s">
        <v>328</v>
      </c>
      <c r="B299" t="s">
        <v>328</v>
      </c>
      <c r="C299" t="s">
        <v>329</v>
      </c>
      <c r="D299" t="s">
        <v>330</v>
      </c>
      <c r="E299" t="s">
        <v>153</v>
      </c>
      <c r="F299" s="1">
        <v>49056</v>
      </c>
      <c r="G299" t="s">
        <v>154</v>
      </c>
      <c r="H299" t="s">
        <v>178</v>
      </c>
      <c r="I299" s="2">
        <v>-8400000</v>
      </c>
      <c r="J299">
        <v>87.311000000000007</v>
      </c>
      <c r="K299">
        <v>104</v>
      </c>
      <c r="L299" s="2">
        <v>-57288</v>
      </c>
      <c r="M299">
        <v>-574</v>
      </c>
      <c r="O299" s="2">
        <v>-6772</v>
      </c>
      <c r="P299" s="2">
        <v>-7082</v>
      </c>
      <c r="Q299" s="2">
        <v>-7393</v>
      </c>
      <c r="R299">
        <v>-19.72</v>
      </c>
      <c r="S299" s="2">
        <v>-7334124</v>
      </c>
      <c r="T299" t="s">
        <v>157</v>
      </c>
      <c r="U299">
        <v>86.629000000000005</v>
      </c>
      <c r="V299" s="2">
        <v>-8400000</v>
      </c>
      <c r="W299" t="s">
        <v>331</v>
      </c>
      <c r="X299" t="s">
        <v>757</v>
      </c>
      <c r="Y299" s="2">
        <v>-7345599</v>
      </c>
      <c r="Z299" s="2">
        <v>7345599</v>
      </c>
      <c r="AA299" t="b">
        <v>0</v>
      </c>
    </row>
    <row r="300" spans="1:27">
      <c r="A300" t="s">
        <v>333</v>
      </c>
      <c r="B300" t="s">
        <v>333</v>
      </c>
      <c r="C300" t="s">
        <v>334</v>
      </c>
      <c r="D300" t="s">
        <v>330</v>
      </c>
      <c r="E300" t="s">
        <v>153</v>
      </c>
      <c r="F300" s="1">
        <v>49276</v>
      </c>
      <c r="G300" t="s">
        <v>154</v>
      </c>
      <c r="H300" t="s">
        <v>178</v>
      </c>
      <c r="I300" s="2">
        <v>6800000</v>
      </c>
      <c r="J300">
        <v>99.460999999999999</v>
      </c>
      <c r="K300">
        <v>102</v>
      </c>
      <c r="L300" s="2">
        <v>46580</v>
      </c>
      <c r="M300">
        <v>722</v>
      </c>
      <c r="O300" s="2">
        <v>6195</v>
      </c>
      <c r="P300" s="2">
        <v>6478</v>
      </c>
      <c r="Q300" s="2">
        <v>6600</v>
      </c>
      <c r="R300">
        <v>17.600000000000001</v>
      </c>
      <c r="S300" s="2">
        <v>6763348</v>
      </c>
      <c r="T300" t="s">
        <v>157</v>
      </c>
      <c r="U300">
        <v>98.775999999999996</v>
      </c>
      <c r="V300" s="2">
        <v>6800000</v>
      </c>
      <c r="W300" t="s">
        <v>331</v>
      </c>
      <c r="X300" t="s">
        <v>757</v>
      </c>
      <c r="Y300" s="2">
        <v>6882464</v>
      </c>
      <c r="Z300" s="2">
        <v>6882464</v>
      </c>
      <c r="AA300" t="b">
        <v>0</v>
      </c>
    </row>
    <row r="301" spans="1:27">
      <c r="A301" t="s">
        <v>336</v>
      </c>
      <c r="B301" t="s">
        <v>336</v>
      </c>
      <c r="C301" t="s">
        <v>337</v>
      </c>
      <c r="D301" t="s">
        <v>338</v>
      </c>
      <c r="E301" t="s">
        <v>153</v>
      </c>
      <c r="F301" s="1">
        <v>47564</v>
      </c>
      <c r="G301" t="s">
        <v>154</v>
      </c>
      <c r="H301" t="s">
        <v>178</v>
      </c>
      <c r="I301" s="2">
        <v>-3220000</v>
      </c>
      <c r="J301">
        <v>79.442999999999998</v>
      </c>
      <c r="K301">
        <v>134</v>
      </c>
      <c r="L301" s="2">
        <v>-18386</v>
      </c>
      <c r="M301">
        <v>-61</v>
      </c>
      <c r="N301" t="s">
        <v>156</v>
      </c>
      <c r="O301" s="2">
        <v>-1695</v>
      </c>
      <c r="P301" s="2">
        <v>-1772</v>
      </c>
      <c r="Q301" s="2">
        <v>-2380</v>
      </c>
      <c r="R301">
        <v>-6.35</v>
      </c>
      <c r="S301" s="2">
        <v>-2558065</v>
      </c>
      <c r="T301" t="s">
        <v>157</v>
      </c>
      <c r="U301">
        <v>78.872</v>
      </c>
      <c r="V301" s="2">
        <v>-3220000</v>
      </c>
      <c r="W301" t="s">
        <v>331</v>
      </c>
      <c r="X301" t="s">
        <v>757</v>
      </c>
      <c r="Y301" s="2">
        <v>-2561178</v>
      </c>
      <c r="Z301" s="2">
        <v>2561178</v>
      </c>
      <c r="AA301" t="b">
        <v>0</v>
      </c>
    </row>
    <row r="302" spans="1:27">
      <c r="A302" t="s">
        <v>339</v>
      </c>
      <c r="B302" t="s">
        <v>339</v>
      </c>
      <c r="C302" t="s">
        <v>340</v>
      </c>
      <c r="D302" t="s">
        <v>338</v>
      </c>
      <c r="E302" t="s">
        <v>153</v>
      </c>
      <c r="F302" s="1">
        <v>48331</v>
      </c>
      <c r="G302" t="s">
        <v>154</v>
      </c>
      <c r="H302" t="s">
        <v>178</v>
      </c>
      <c r="I302" s="2">
        <v>-1800000</v>
      </c>
      <c r="J302">
        <v>88.323999999999998</v>
      </c>
      <c r="K302">
        <v>153</v>
      </c>
      <c r="L302" s="2">
        <v>-12132</v>
      </c>
      <c r="M302">
        <v>-139</v>
      </c>
      <c r="N302" t="s">
        <v>156</v>
      </c>
      <c r="O302" s="2">
        <v>-1212</v>
      </c>
      <c r="P302" s="2">
        <v>-1267</v>
      </c>
      <c r="Q302" s="2">
        <v>-1944</v>
      </c>
      <c r="R302">
        <v>-5.18</v>
      </c>
      <c r="S302" s="2">
        <v>-1589832</v>
      </c>
      <c r="T302" t="s">
        <v>157</v>
      </c>
      <c r="U302">
        <v>87.65</v>
      </c>
      <c r="V302" s="2">
        <v>-1800000</v>
      </c>
      <c r="W302" t="s">
        <v>331</v>
      </c>
      <c r="X302" t="s">
        <v>757</v>
      </c>
      <c r="Y302" s="2">
        <v>-1591915</v>
      </c>
      <c r="Z302" s="2">
        <v>1591915</v>
      </c>
      <c r="AA302" t="b">
        <v>0</v>
      </c>
    </row>
    <row r="303" spans="1:27">
      <c r="A303" t="s">
        <v>792</v>
      </c>
      <c r="B303" t="s">
        <v>792</v>
      </c>
      <c r="C303" t="s">
        <v>793</v>
      </c>
      <c r="D303" t="s">
        <v>338</v>
      </c>
      <c r="E303" t="s">
        <v>153</v>
      </c>
      <c r="F303" s="1">
        <v>46843</v>
      </c>
      <c r="G303" t="s">
        <v>154</v>
      </c>
      <c r="H303" t="s">
        <v>178</v>
      </c>
      <c r="I303" s="2">
        <v>-2600000</v>
      </c>
      <c r="J303">
        <v>97.96</v>
      </c>
      <c r="K303">
        <v>120</v>
      </c>
      <c r="L303" s="2">
        <v>-10348</v>
      </c>
      <c r="M303">
        <v>-259</v>
      </c>
      <c r="N303" t="s">
        <v>156</v>
      </c>
      <c r="O303" s="2">
        <v>-1114</v>
      </c>
      <c r="P303" s="2">
        <v>-1165</v>
      </c>
      <c r="Q303" s="2">
        <v>-1393</v>
      </c>
      <c r="R303">
        <v>-3.72</v>
      </c>
      <c r="S303" s="2">
        <v>-2546960</v>
      </c>
      <c r="T303" t="s">
        <v>157</v>
      </c>
      <c r="U303">
        <v>97.561999999999998</v>
      </c>
      <c r="V303" s="2">
        <v>-2600000</v>
      </c>
      <c r="W303" t="s">
        <v>331</v>
      </c>
      <c r="X303" t="s">
        <v>757</v>
      </c>
      <c r="Y303" s="2">
        <v>-2557844</v>
      </c>
      <c r="Z303" s="2">
        <v>2557844</v>
      </c>
      <c r="AA303" t="b">
        <v>0</v>
      </c>
    </row>
    <row r="304" spans="1:27">
      <c r="A304" t="s">
        <v>342</v>
      </c>
      <c r="B304" t="s">
        <v>342</v>
      </c>
      <c r="C304" t="s">
        <v>343</v>
      </c>
      <c r="D304" t="s">
        <v>344</v>
      </c>
      <c r="E304" t="s">
        <v>153</v>
      </c>
      <c r="F304" s="1">
        <v>48479</v>
      </c>
      <c r="G304" t="s">
        <v>154</v>
      </c>
      <c r="H304" t="s">
        <v>178</v>
      </c>
      <c r="I304" s="2">
        <v>1500000</v>
      </c>
      <c r="J304">
        <v>98.825999999999993</v>
      </c>
      <c r="K304">
        <v>136</v>
      </c>
      <c r="L304" s="2">
        <v>14985</v>
      </c>
      <c r="M304">
        <v>169</v>
      </c>
      <c r="N304" t="s">
        <v>156</v>
      </c>
      <c r="O304" s="2">
        <v>1130</v>
      </c>
      <c r="P304" s="2">
        <v>1182</v>
      </c>
      <c r="Q304" s="2">
        <v>1611</v>
      </c>
      <c r="R304">
        <v>4.29</v>
      </c>
      <c r="S304" s="2">
        <v>1482390</v>
      </c>
      <c r="T304" t="s">
        <v>157</v>
      </c>
      <c r="U304">
        <v>97.826999999999998</v>
      </c>
      <c r="V304" s="2">
        <v>1500000</v>
      </c>
      <c r="W304" t="s">
        <v>331</v>
      </c>
      <c r="X304" t="s">
        <v>757</v>
      </c>
      <c r="Y304" s="2">
        <v>1521595</v>
      </c>
      <c r="Z304" s="2">
        <v>1521595</v>
      </c>
      <c r="AA304" t="b">
        <v>0</v>
      </c>
    </row>
    <row r="305" spans="1:27">
      <c r="A305" t="s">
        <v>794</v>
      </c>
      <c r="B305" t="s">
        <v>794</v>
      </c>
      <c r="C305" t="s">
        <v>795</v>
      </c>
      <c r="D305" t="s">
        <v>348</v>
      </c>
      <c r="E305" t="s">
        <v>153</v>
      </c>
      <c r="F305" s="1">
        <v>48296</v>
      </c>
      <c r="G305" t="s">
        <v>154</v>
      </c>
      <c r="H305" t="s">
        <v>178</v>
      </c>
      <c r="I305" s="2">
        <v>-740000</v>
      </c>
      <c r="J305">
        <v>73.673000000000002</v>
      </c>
      <c r="K305">
        <v>151</v>
      </c>
      <c r="L305" s="2">
        <v>-4758</v>
      </c>
      <c r="M305">
        <v>-15</v>
      </c>
      <c r="N305" t="s">
        <v>156</v>
      </c>
      <c r="O305">
        <v>-446</v>
      </c>
      <c r="P305">
        <v>-466</v>
      </c>
      <c r="Q305">
        <v>-705</v>
      </c>
      <c r="R305">
        <v>-1.88</v>
      </c>
      <c r="S305" s="2">
        <v>-545180</v>
      </c>
      <c r="T305" t="s">
        <v>157</v>
      </c>
      <c r="U305">
        <v>73.03</v>
      </c>
      <c r="V305" s="2">
        <v>-740000</v>
      </c>
      <c r="W305" t="s">
        <v>331</v>
      </c>
      <c r="X305" t="s">
        <v>757</v>
      </c>
      <c r="Y305" s="2">
        <v>-545938</v>
      </c>
      <c r="Z305" s="2">
        <v>545938</v>
      </c>
      <c r="AA305" t="b">
        <v>0</v>
      </c>
    </row>
    <row r="306" spans="1:27">
      <c r="A306" t="s">
        <v>346</v>
      </c>
      <c r="B306" t="s">
        <v>346</v>
      </c>
      <c r="C306" t="s">
        <v>347</v>
      </c>
      <c r="D306" t="s">
        <v>348</v>
      </c>
      <c r="E306" t="s">
        <v>153</v>
      </c>
      <c r="F306" s="1">
        <v>48656</v>
      </c>
      <c r="G306" t="s">
        <v>154</v>
      </c>
      <c r="H306" t="s">
        <v>178</v>
      </c>
      <c r="I306" s="2">
        <v>-5800000</v>
      </c>
      <c r="J306">
        <v>73.347999999999999</v>
      </c>
      <c r="K306">
        <v>150</v>
      </c>
      <c r="L306" s="2">
        <v>-33350</v>
      </c>
      <c r="M306">
        <v>-158</v>
      </c>
      <c r="N306" t="s">
        <v>156</v>
      </c>
      <c r="O306" s="2">
        <v>-3803</v>
      </c>
      <c r="P306" s="2">
        <v>-3974</v>
      </c>
      <c r="Q306" s="2">
        <v>-5970</v>
      </c>
      <c r="R306">
        <v>-15.92</v>
      </c>
      <c r="S306" s="2">
        <v>-4254184</v>
      </c>
      <c r="T306" t="s">
        <v>157</v>
      </c>
      <c r="U306">
        <v>72.772999999999996</v>
      </c>
      <c r="V306" s="2">
        <v>-5800000</v>
      </c>
      <c r="W306" t="s">
        <v>331</v>
      </c>
      <c r="X306" t="s">
        <v>757</v>
      </c>
      <c r="Y306" s="2">
        <v>-4262900</v>
      </c>
      <c r="Z306" s="2">
        <v>4262900</v>
      </c>
      <c r="AA306" t="b">
        <v>0</v>
      </c>
    </row>
    <row r="307" spans="1:27">
      <c r="A307" t="s">
        <v>351</v>
      </c>
      <c r="B307" t="s">
        <v>351</v>
      </c>
      <c r="C307" t="s">
        <v>352</v>
      </c>
      <c r="D307" t="s">
        <v>353</v>
      </c>
      <c r="E307" t="s">
        <v>153</v>
      </c>
      <c r="F307" s="1">
        <v>48261</v>
      </c>
      <c r="G307" t="s">
        <v>154</v>
      </c>
      <c r="H307" t="s">
        <v>178</v>
      </c>
      <c r="I307" s="2">
        <v>-2950000</v>
      </c>
      <c r="J307">
        <v>74.765000000000001</v>
      </c>
      <c r="K307">
        <v>119</v>
      </c>
      <c r="L307" s="2">
        <v>-20444</v>
      </c>
      <c r="M307">
        <v>-48</v>
      </c>
      <c r="N307" t="s">
        <v>156</v>
      </c>
      <c r="O307" s="2">
        <v>-1806</v>
      </c>
      <c r="P307" s="2">
        <v>-1887</v>
      </c>
      <c r="Q307" s="2">
        <v>-2245</v>
      </c>
      <c r="R307">
        <v>-5.99</v>
      </c>
      <c r="S307" s="2">
        <v>-2205568</v>
      </c>
      <c r="T307" t="s">
        <v>157</v>
      </c>
      <c r="U307">
        <v>74.072000000000003</v>
      </c>
      <c r="V307" s="2">
        <v>-2950000</v>
      </c>
      <c r="W307" t="s">
        <v>331</v>
      </c>
      <c r="X307" t="s">
        <v>757</v>
      </c>
      <c r="Y307" s="2">
        <v>-2209621</v>
      </c>
      <c r="Z307" s="2">
        <v>2209621</v>
      </c>
      <c r="AA307" t="b">
        <v>0</v>
      </c>
    </row>
    <row r="308" spans="1:27">
      <c r="A308" t="s">
        <v>354</v>
      </c>
      <c r="B308" t="s">
        <v>354</v>
      </c>
      <c r="C308" t="s">
        <v>355</v>
      </c>
      <c r="D308" t="s">
        <v>353</v>
      </c>
      <c r="E308" t="s">
        <v>153</v>
      </c>
      <c r="F308" s="1">
        <v>46916</v>
      </c>
      <c r="G308" t="s">
        <v>154</v>
      </c>
      <c r="H308" t="s">
        <v>178</v>
      </c>
      <c r="I308" s="2">
        <v>4600000</v>
      </c>
      <c r="J308">
        <v>90.415000000000006</v>
      </c>
      <c r="K308">
        <v>103</v>
      </c>
      <c r="L308" s="2">
        <v>19734</v>
      </c>
      <c r="M308">
        <v>228</v>
      </c>
      <c r="N308" t="s">
        <v>156</v>
      </c>
      <c r="O308" s="2">
        <v>1955</v>
      </c>
      <c r="P308" s="2">
        <v>2043</v>
      </c>
      <c r="Q308" s="2">
        <v>2096</v>
      </c>
      <c r="R308">
        <v>5.59</v>
      </c>
      <c r="S308" s="2">
        <v>4159090</v>
      </c>
      <c r="T308" t="s">
        <v>157</v>
      </c>
      <c r="U308">
        <v>89.986000000000004</v>
      </c>
      <c r="V308" s="2">
        <v>4600000</v>
      </c>
      <c r="W308" t="s">
        <v>331</v>
      </c>
      <c r="X308" t="s">
        <v>757</v>
      </c>
      <c r="Y308" s="2">
        <v>4235363</v>
      </c>
      <c r="Z308" s="2">
        <v>4235363</v>
      </c>
      <c r="AA308" t="b">
        <v>0</v>
      </c>
    </row>
    <row r="309" spans="1:27">
      <c r="A309" t="s">
        <v>356</v>
      </c>
      <c r="B309" t="s">
        <v>356</v>
      </c>
      <c r="C309" t="s">
        <v>357</v>
      </c>
      <c r="D309" t="s">
        <v>353</v>
      </c>
      <c r="E309" t="s">
        <v>153</v>
      </c>
      <c r="F309" s="1">
        <v>47200</v>
      </c>
      <c r="G309" t="s">
        <v>154</v>
      </c>
      <c r="H309" t="s">
        <v>178</v>
      </c>
      <c r="I309" s="2">
        <v>7960000</v>
      </c>
      <c r="J309">
        <v>89.516999999999996</v>
      </c>
      <c r="K309">
        <v>116</v>
      </c>
      <c r="L309" s="2">
        <v>40357</v>
      </c>
      <c r="M309">
        <v>427</v>
      </c>
      <c r="N309" t="s">
        <v>156</v>
      </c>
      <c r="O309" s="2">
        <v>3717</v>
      </c>
      <c r="P309" s="2">
        <v>3884</v>
      </c>
      <c r="Q309" s="2">
        <v>4495</v>
      </c>
      <c r="R309">
        <v>11.99</v>
      </c>
      <c r="S309" s="2">
        <v>7125553</v>
      </c>
      <c r="T309" t="s">
        <v>157</v>
      </c>
      <c r="U309">
        <v>89.01</v>
      </c>
      <c r="V309" s="2">
        <v>7960000</v>
      </c>
      <c r="W309" t="s">
        <v>331</v>
      </c>
      <c r="X309" t="s">
        <v>757</v>
      </c>
      <c r="Y309" s="2">
        <v>7146899</v>
      </c>
      <c r="Z309" s="2">
        <v>7146899</v>
      </c>
      <c r="AA309" t="b">
        <v>0</v>
      </c>
    </row>
    <row r="310" spans="1:27">
      <c r="A310" t="s">
        <v>359</v>
      </c>
      <c r="B310" t="s">
        <v>359</v>
      </c>
      <c r="C310" t="s">
        <v>360</v>
      </c>
      <c r="D310" t="s">
        <v>361</v>
      </c>
      <c r="E310" t="s">
        <v>153</v>
      </c>
      <c r="F310" s="1">
        <v>48333</v>
      </c>
      <c r="G310" t="s">
        <v>154</v>
      </c>
      <c r="H310" t="s">
        <v>178</v>
      </c>
      <c r="I310" s="2">
        <v>7300000</v>
      </c>
      <c r="J310">
        <v>75.941000000000003</v>
      </c>
      <c r="K310">
        <v>152</v>
      </c>
      <c r="L310" s="2">
        <v>47523</v>
      </c>
      <c r="M310">
        <v>220</v>
      </c>
      <c r="N310" t="s">
        <v>156</v>
      </c>
      <c r="O310" s="2">
        <v>4517</v>
      </c>
      <c r="P310" s="2">
        <v>4720</v>
      </c>
      <c r="Q310" s="2">
        <v>7170</v>
      </c>
      <c r="R310">
        <v>19.12</v>
      </c>
      <c r="S310" s="2">
        <v>5543693</v>
      </c>
      <c r="T310" t="s">
        <v>157</v>
      </c>
      <c r="U310">
        <v>75.290000000000006</v>
      </c>
      <c r="V310" s="2">
        <v>7300000</v>
      </c>
      <c r="W310" t="s">
        <v>331</v>
      </c>
      <c r="X310" t="s">
        <v>757</v>
      </c>
      <c r="Y310" s="2">
        <v>5546550</v>
      </c>
      <c r="Z310" s="2">
        <v>5546550</v>
      </c>
      <c r="AA310" t="b">
        <v>0</v>
      </c>
    </row>
    <row r="311" spans="1:27">
      <c r="A311" t="s">
        <v>363</v>
      </c>
      <c r="B311" t="s">
        <v>363</v>
      </c>
      <c r="C311" t="s">
        <v>364</v>
      </c>
      <c r="D311" t="s">
        <v>365</v>
      </c>
      <c r="E311" t="s">
        <v>153</v>
      </c>
      <c r="F311" s="1">
        <v>46799</v>
      </c>
      <c r="G311" t="s">
        <v>154</v>
      </c>
      <c r="H311" t="s">
        <v>178</v>
      </c>
      <c r="I311" s="2">
        <v>1000000</v>
      </c>
      <c r="J311">
        <v>100.809</v>
      </c>
      <c r="K311">
        <v>165</v>
      </c>
      <c r="L311" s="2">
        <v>8390</v>
      </c>
      <c r="M311">
        <v>0</v>
      </c>
      <c r="N311" t="s">
        <v>156</v>
      </c>
      <c r="O311">
        <v>421</v>
      </c>
      <c r="P311">
        <v>439</v>
      </c>
      <c r="Q311">
        <v>727</v>
      </c>
      <c r="R311">
        <v>1.94</v>
      </c>
      <c r="S311" s="2">
        <v>1008090</v>
      </c>
      <c r="T311" t="s">
        <v>366</v>
      </c>
      <c r="U311">
        <v>99.97</v>
      </c>
      <c r="V311" s="2">
        <v>1000000</v>
      </c>
      <c r="W311" t="s">
        <v>331</v>
      </c>
      <c r="X311" t="s">
        <v>757</v>
      </c>
      <c r="Y311" s="2">
        <v>1008090</v>
      </c>
      <c r="Z311" s="2">
        <v>1008090</v>
      </c>
      <c r="AA311" t="b">
        <v>0</v>
      </c>
    </row>
    <row r="312" spans="1:27">
      <c r="A312" t="s">
        <v>279</v>
      </c>
      <c r="B312" t="s">
        <v>279</v>
      </c>
      <c r="C312" t="s">
        <v>280</v>
      </c>
      <c r="D312" t="s">
        <v>281</v>
      </c>
      <c r="E312" t="s">
        <v>153</v>
      </c>
      <c r="F312" s="1">
        <v>48634</v>
      </c>
      <c r="G312" t="s">
        <v>154</v>
      </c>
      <c r="H312" t="s">
        <v>178</v>
      </c>
      <c r="I312" s="2">
        <v>-2500000</v>
      </c>
      <c r="J312">
        <v>70.152000000000001</v>
      </c>
      <c r="K312">
        <v>157</v>
      </c>
      <c r="L312" s="2">
        <v>-12575</v>
      </c>
      <c r="M312">
        <v>-43</v>
      </c>
      <c r="N312" t="s">
        <v>156</v>
      </c>
      <c r="O312" s="2">
        <v>-1587</v>
      </c>
      <c r="P312" s="2">
        <v>-1658</v>
      </c>
      <c r="Q312" s="2">
        <v>-2597</v>
      </c>
      <c r="R312">
        <v>-6.92</v>
      </c>
      <c r="S312" s="2">
        <v>-1753800</v>
      </c>
      <c r="T312" t="s">
        <v>157</v>
      </c>
      <c r="U312">
        <v>69.649000000000001</v>
      </c>
      <c r="V312" s="2">
        <v>-2500000</v>
      </c>
      <c r="W312" t="s">
        <v>331</v>
      </c>
      <c r="X312" t="s">
        <v>757</v>
      </c>
      <c r="Y312" s="2">
        <v>-1757096</v>
      </c>
      <c r="Z312" s="2">
        <v>1757096</v>
      </c>
      <c r="AA312" t="b">
        <v>0</v>
      </c>
    </row>
    <row r="313" spans="1:27">
      <c r="A313" t="s">
        <v>282</v>
      </c>
      <c r="B313" t="s">
        <v>282</v>
      </c>
      <c r="C313" t="s">
        <v>283</v>
      </c>
      <c r="D313" t="s">
        <v>281</v>
      </c>
      <c r="E313" t="s">
        <v>153</v>
      </c>
      <c r="F313" s="1">
        <v>48155</v>
      </c>
      <c r="G313" t="s">
        <v>154</v>
      </c>
      <c r="H313" t="s">
        <v>178</v>
      </c>
      <c r="I313" s="2">
        <v>2800000</v>
      </c>
      <c r="J313">
        <v>73.468000000000004</v>
      </c>
      <c r="K313">
        <v>186</v>
      </c>
      <c r="L313" s="2">
        <v>12768</v>
      </c>
      <c r="M313">
        <v>67</v>
      </c>
      <c r="N313" t="s">
        <v>156</v>
      </c>
      <c r="O313" s="2">
        <v>1600</v>
      </c>
      <c r="P313" s="2">
        <v>1671</v>
      </c>
      <c r="Q313" s="2">
        <v>3108</v>
      </c>
      <c r="R313">
        <v>8.2899999999999991</v>
      </c>
      <c r="S313" s="2">
        <v>2057104</v>
      </c>
      <c r="T313" t="s">
        <v>157</v>
      </c>
      <c r="U313">
        <v>73.012</v>
      </c>
      <c r="V313" s="2">
        <v>2800000</v>
      </c>
      <c r="W313" t="s">
        <v>331</v>
      </c>
      <c r="X313" t="s">
        <v>757</v>
      </c>
      <c r="Y313" s="2">
        <v>2069857</v>
      </c>
      <c r="Z313" s="2">
        <v>2069857</v>
      </c>
      <c r="AA313" t="b">
        <v>0</v>
      </c>
    </row>
    <row r="314" spans="1:27">
      <c r="A314" t="s">
        <v>368</v>
      </c>
      <c r="B314" t="s">
        <v>368</v>
      </c>
      <c r="C314" t="s">
        <v>369</v>
      </c>
      <c r="D314" t="s">
        <v>370</v>
      </c>
      <c r="E314" t="s">
        <v>153</v>
      </c>
      <c r="F314" s="1">
        <v>47242</v>
      </c>
      <c r="G314" t="s">
        <v>154</v>
      </c>
      <c r="H314" t="s">
        <v>178</v>
      </c>
      <c r="I314" s="2">
        <v>-3249000</v>
      </c>
      <c r="J314">
        <v>86.251999999999995</v>
      </c>
      <c r="K314">
        <v>151</v>
      </c>
      <c r="L314" s="2">
        <v>-15303</v>
      </c>
      <c r="M314">
        <v>-155</v>
      </c>
      <c r="N314" t="s">
        <v>156</v>
      </c>
      <c r="O314" s="2">
        <v>-1530</v>
      </c>
      <c r="P314" s="2">
        <v>-1598</v>
      </c>
      <c r="Q314" s="2">
        <v>-2412</v>
      </c>
      <c r="R314">
        <v>-6.43</v>
      </c>
      <c r="S314" s="2">
        <v>-2802327</v>
      </c>
      <c r="T314" t="s">
        <v>157</v>
      </c>
      <c r="U314">
        <v>85.781000000000006</v>
      </c>
      <c r="V314" s="2">
        <v>-3249000</v>
      </c>
      <c r="W314" t="s">
        <v>331</v>
      </c>
      <c r="X314" t="s">
        <v>757</v>
      </c>
      <c r="Y314" s="2">
        <v>-2803564</v>
      </c>
      <c r="Z314" s="2">
        <v>2803564</v>
      </c>
      <c r="AA314" t="b">
        <v>0</v>
      </c>
    </row>
    <row r="315" spans="1:27">
      <c r="A315" t="s">
        <v>371</v>
      </c>
      <c r="B315" t="s">
        <v>371</v>
      </c>
      <c r="C315" t="s">
        <v>371</v>
      </c>
      <c r="D315" t="s">
        <v>372</v>
      </c>
      <c r="E315" t="s">
        <v>153</v>
      </c>
      <c r="F315" s="1">
        <v>46924</v>
      </c>
      <c r="G315" t="s">
        <v>373</v>
      </c>
      <c r="H315" t="s">
        <v>178</v>
      </c>
      <c r="I315" s="2">
        <v>-4000000</v>
      </c>
      <c r="J315">
        <v>1.143</v>
      </c>
      <c r="K315">
        <v>125</v>
      </c>
      <c r="L315" s="2">
        <v>3552</v>
      </c>
      <c r="M315">
        <v>111</v>
      </c>
      <c r="N315" t="s">
        <v>374</v>
      </c>
      <c r="O315">
        <v>-12</v>
      </c>
      <c r="P315" s="2">
        <v>1809</v>
      </c>
      <c r="Q315" s="2">
        <v>2261</v>
      </c>
      <c r="R315">
        <v>6.03</v>
      </c>
      <c r="S315" s="2">
        <v>-45711</v>
      </c>
      <c r="T315" t="s">
        <v>375</v>
      </c>
      <c r="U315">
        <v>1.232</v>
      </c>
      <c r="V315" s="2">
        <v>-4000000</v>
      </c>
      <c r="W315" t="s">
        <v>331</v>
      </c>
      <c r="X315" t="s">
        <v>757</v>
      </c>
      <c r="Y315" s="2">
        <v>4000000</v>
      </c>
      <c r="Z315" s="2">
        <v>4000000</v>
      </c>
    </row>
    <row r="316" spans="1:27">
      <c r="A316" t="s">
        <v>376</v>
      </c>
      <c r="B316" t="s">
        <v>377</v>
      </c>
      <c r="C316" t="s">
        <v>377</v>
      </c>
      <c r="D316" t="s">
        <v>378</v>
      </c>
      <c r="E316" t="s">
        <v>153</v>
      </c>
      <c r="F316" s="1">
        <v>46924</v>
      </c>
      <c r="G316" t="s">
        <v>373</v>
      </c>
      <c r="H316" t="s">
        <v>155</v>
      </c>
      <c r="I316" s="2">
        <v>2100000</v>
      </c>
      <c r="J316">
        <v>5.7409999999999997</v>
      </c>
      <c r="K316">
        <v>228</v>
      </c>
      <c r="L316" s="2">
        <v>-1651</v>
      </c>
      <c r="M316">
        <v>-58</v>
      </c>
      <c r="N316" t="s">
        <v>374</v>
      </c>
      <c r="O316">
        <v>30</v>
      </c>
      <c r="P316">
        <v>-904</v>
      </c>
      <c r="Q316" s="2">
        <v>-2062</v>
      </c>
      <c r="R316">
        <v>-5.5</v>
      </c>
      <c r="S316" s="2">
        <v>120563</v>
      </c>
      <c r="T316" t="s">
        <v>379</v>
      </c>
      <c r="U316">
        <v>5.82</v>
      </c>
      <c r="V316" s="2">
        <v>2100000</v>
      </c>
      <c r="W316" t="s">
        <v>331</v>
      </c>
      <c r="X316" t="s">
        <v>757</v>
      </c>
      <c r="Y316" s="2">
        <v>-2100000</v>
      </c>
      <c r="Z316" s="2">
        <v>2100000</v>
      </c>
    </row>
    <row r="317" spans="1:27">
      <c r="A317" t="s">
        <v>380</v>
      </c>
      <c r="B317" t="s">
        <v>380</v>
      </c>
      <c r="C317" t="s">
        <v>380</v>
      </c>
      <c r="D317" t="s">
        <v>365</v>
      </c>
      <c r="E317" t="s">
        <v>153</v>
      </c>
      <c r="F317" s="1">
        <v>46924</v>
      </c>
      <c r="G317" t="s">
        <v>373</v>
      </c>
      <c r="H317" t="s">
        <v>178</v>
      </c>
      <c r="I317" s="2">
        <v>1000000</v>
      </c>
      <c r="J317">
        <v>-0.13900000000000001</v>
      </c>
      <c r="K317">
        <v>97</v>
      </c>
      <c r="L317">
        <v>-464</v>
      </c>
      <c r="M317">
        <v>-28</v>
      </c>
      <c r="N317" t="s">
        <v>374</v>
      </c>
      <c r="O317">
        <v>0</v>
      </c>
      <c r="P317">
        <v>-463</v>
      </c>
      <c r="Q317">
        <v>-449</v>
      </c>
      <c r="R317">
        <v>-1.2</v>
      </c>
      <c r="S317" s="2">
        <v>-1387</v>
      </c>
      <c r="U317">
        <v>-9.1999999999999998E-2</v>
      </c>
      <c r="V317" s="2">
        <v>1000000</v>
      </c>
      <c r="W317" t="s">
        <v>331</v>
      </c>
      <c r="X317" t="s">
        <v>757</v>
      </c>
      <c r="Y317" s="2">
        <v>-1000000</v>
      </c>
      <c r="Z317" s="2">
        <v>1000000</v>
      </c>
    </row>
    <row r="318" spans="1:27">
      <c r="A318" t="s">
        <v>381</v>
      </c>
      <c r="B318" t="s">
        <v>382</v>
      </c>
      <c r="C318" t="s">
        <v>382</v>
      </c>
      <c r="D318" t="s">
        <v>383</v>
      </c>
      <c r="E318" t="s">
        <v>153</v>
      </c>
      <c r="F318" s="1">
        <v>46924</v>
      </c>
      <c r="G318" t="s">
        <v>373</v>
      </c>
      <c r="H318" t="s">
        <v>155</v>
      </c>
      <c r="I318" s="2">
        <v>1800000</v>
      </c>
      <c r="J318">
        <v>1.8169999999999999</v>
      </c>
      <c r="K318">
        <v>140</v>
      </c>
      <c r="L318" s="2">
        <v>-3165</v>
      </c>
      <c r="M318">
        <v>-50</v>
      </c>
      <c r="N318" t="s">
        <v>384</v>
      </c>
      <c r="O318">
        <v>8</v>
      </c>
      <c r="P318">
        <v>-804</v>
      </c>
      <c r="Q318" s="2">
        <v>-1125</v>
      </c>
      <c r="R318">
        <v>-3</v>
      </c>
      <c r="S318" s="2">
        <v>32709</v>
      </c>
      <c r="U318">
        <v>1.9930000000000001</v>
      </c>
      <c r="V318" s="2">
        <v>1800000</v>
      </c>
      <c r="W318" t="s">
        <v>331</v>
      </c>
      <c r="X318" t="s">
        <v>757</v>
      </c>
      <c r="Y318" s="2">
        <v>-1800000</v>
      </c>
      <c r="Z318" s="2">
        <v>1800000</v>
      </c>
    </row>
    <row r="319" spans="1:27">
      <c r="A319" t="s">
        <v>385</v>
      </c>
      <c r="B319" t="s">
        <v>386</v>
      </c>
      <c r="C319" t="s">
        <v>386</v>
      </c>
      <c r="D319" t="s">
        <v>383</v>
      </c>
      <c r="E319" t="s">
        <v>153</v>
      </c>
      <c r="F319" s="1">
        <v>46924</v>
      </c>
      <c r="G319" t="s">
        <v>373</v>
      </c>
      <c r="H319" t="s">
        <v>155</v>
      </c>
      <c r="I319" s="2">
        <v>-3250000</v>
      </c>
      <c r="J319">
        <v>-0.69699999999999995</v>
      </c>
      <c r="K319">
        <v>85</v>
      </c>
      <c r="L319" s="2">
        <v>3063</v>
      </c>
      <c r="M319">
        <v>90</v>
      </c>
      <c r="N319" t="s">
        <v>384</v>
      </c>
      <c r="O319">
        <v>6</v>
      </c>
      <c r="P319" s="2">
        <v>1519</v>
      </c>
      <c r="Q319" s="2">
        <v>1291</v>
      </c>
      <c r="R319">
        <v>3.44</v>
      </c>
      <c r="S319" s="2">
        <v>22657</v>
      </c>
      <c r="U319">
        <v>-0.60299999999999998</v>
      </c>
      <c r="V319" s="2">
        <v>-3250000</v>
      </c>
      <c r="W319" t="s">
        <v>331</v>
      </c>
      <c r="X319" t="s">
        <v>757</v>
      </c>
      <c r="Y319" s="2">
        <v>3250000</v>
      </c>
      <c r="Z319" s="2">
        <v>3250000</v>
      </c>
    </row>
    <row r="320" spans="1:27">
      <c r="A320" t="s">
        <v>387</v>
      </c>
      <c r="B320" t="s">
        <v>387</v>
      </c>
      <c r="C320" t="s">
        <v>387</v>
      </c>
      <c r="D320" t="s">
        <v>372</v>
      </c>
      <c r="E320" t="s">
        <v>153</v>
      </c>
      <c r="F320" s="1">
        <v>46924</v>
      </c>
      <c r="G320" t="s">
        <v>373</v>
      </c>
      <c r="H320" t="s">
        <v>178</v>
      </c>
      <c r="I320" s="2">
        <v>1500000</v>
      </c>
      <c r="J320">
        <v>1.323</v>
      </c>
      <c r="K320">
        <v>129</v>
      </c>
      <c r="L320" s="2">
        <v>-1324</v>
      </c>
      <c r="M320">
        <v>-42</v>
      </c>
      <c r="N320" t="s">
        <v>374</v>
      </c>
      <c r="O320">
        <v>5</v>
      </c>
      <c r="P320">
        <v>-676</v>
      </c>
      <c r="Q320">
        <v>-872</v>
      </c>
      <c r="R320">
        <v>-2.33</v>
      </c>
      <c r="S320" s="2">
        <v>19851</v>
      </c>
      <c r="T320" t="s">
        <v>379</v>
      </c>
      <c r="U320">
        <v>1.4119999999999999</v>
      </c>
      <c r="V320" s="2">
        <v>1500000</v>
      </c>
      <c r="W320" t="s">
        <v>331</v>
      </c>
      <c r="X320" t="s">
        <v>757</v>
      </c>
      <c r="Y320" s="2">
        <v>-1500000</v>
      </c>
      <c r="Z320" s="2">
        <v>1500000</v>
      </c>
    </row>
    <row r="321" spans="1:27">
      <c r="A321" t="s">
        <v>388</v>
      </c>
      <c r="B321" t="s">
        <v>389</v>
      </c>
      <c r="C321" t="s">
        <v>389</v>
      </c>
      <c r="D321" t="s">
        <v>372</v>
      </c>
      <c r="E321" t="s">
        <v>153</v>
      </c>
      <c r="F321" s="1">
        <v>46924</v>
      </c>
      <c r="G321" t="s">
        <v>373</v>
      </c>
      <c r="H321" t="s">
        <v>155</v>
      </c>
      <c r="I321" s="2">
        <v>1000000</v>
      </c>
      <c r="J321">
        <v>5.9130000000000003</v>
      </c>
      <c r="K321">
        <v>232</v>
      </c>
      <c r="L321" s="2">
        <v>-3349</v>
      </c>
      <c r="M321">
        <v>-28</v>
      </c>
      <c r="N321" t="s">
        <v>384</v>
      </c>
      <c r="O321">
        <v>15</v>
      </c>
      <c r="P321">
        <v>-430</v>
      </c>
      <c r="Q321">
        <v>-997</v>
      </c>
      <c r="R321">
        <v>-2.66</v>
      </c>
      <c r="S321" s="2">
        <v>59132</v>
      </c>
      <c r="T321" t="s">
        <v>379</v>
      </c>
      <c r="U321">
        <v>6.2480000000000002</v>
      </c>
      <c r="V321" s="2">
        <v>1000000</v>
      </c>
      <c r="W321" t="s">
        <v>331</v>
      </c>
      <c r="X321" t="s">
        <v>757</v>
      </c>
      <c r="Y321" s="2">
        <v>-1000000</v>
      </c>
      <c r="Z321" s="2">
        <v>1000000</v>
      </c>
    </row>
    <row r="322" spans="1:27">
      <c r="A322" t="s">
        <v>390</v>
      </c>
      <c r="B322" t="s">
        <v>391</v>
      </c>
      <c r="C322" t="s">
        <v>391</v>
      </c>
      <c r="D322" t="s">
        <v>392</v>
      </c>
      <c r="E322" t="s">
        <v>153</v>
      </c>
      <c r="F322" s="1">
        <v>46924</v>
      </c>
      <c r="G322" t="s">
        <v>373</v>
      </c>
      <c r="H322" t="s">
        <v>155</v>
      </c>
      <c r="I322" s="2">
        <v>-6650000</v>
      </c>
      <c r="J322">
        <v>0</v>
      </c>
      <c r="K322">
        <v>100</v>
      </c>
      <c r="L322" s="2">
        <v>9191</v>
      </c>
      <c r="M322">
        <v>185</v>
      </c>
      <c r="N322" t="s">
        <v>384</v>
      </c>
      <c r="O322">
        <v>0</v>
      </c>
      <c r="P322" s="2">
        <v>3070</v>
      </c>
      <c r="Q322" s="2">
        <v>3070</v>
      </c>
      <c r="R322">
        <v>8.19</v>
      </c>
      <c r="S322">
        <v>0</v>
      </c>
      <c r="T322" t="s">
        <v>379</v>
      </c>
      <c r="U322">
        <v>0.13800000000000001</v>
      </c>
      <c r="V322" s="2">
        <v>-6650000</v>
      </c>
      <c r="W322" t="s">
        <v>331</v>
      </c>
      <c r="X322" t="s">
        <v>757</v>
      </c>
      <c r="Y322" s="2">
        <v>6650000</v>
      </c>
      <c r="Z322" s="2">
        <v>6650000</v>
      </c>
    </row>
    <row r="323" spans="1:27">
      <c r="A323" t="s">
        <v>393</v>
      </c>
      <c r="B323" t="s">
        <v>394</v>
      </c>
      <c r="C323" t="s">
        <v>394</v>
      </c>
      <c r="D323" t="s">
        <v>330</v>
      </c>
      <c r="E323" t="s">
        <v>153</v>
      </c>
      <c r="F323" s="1">
        <v>46924</v>
      </c>
      <c r="G323" t="s">
        <v>373</v>
      </c>
      <c r="H323" t="s">
        <v>155</v>
      </c>
      <c r="I323" s="2">
        <v>-2350000</v>
      </c>
      <c r="J323">
        <v>-0.51</v>
      </c>
      <c r="K323">
        <v>89</v>
      </c>
      <c r="L323" s="2">
        <v>3293</v>
      </c>
      <c r="M323">
        <v>65</v>
      </c>
      <c r="N323" t="s">
        <v>384</v>
      </c>
      <c r="O323">
        <v>3</v>
      </c>
      <c r="P323" s="2">
        <v>1095</v>
      </c>
      <c r="Q323">
        <v>974</v>
      </c>
      <c r="R323">
        <v>2.6</v>
      </c>
      <c r="S323" s="2">
        <v>11994</v>
      </c>
      <c r="U323">
        <v>-0.37</v>
      </c>
      <c r="V323" s="2">
        <v>-2350000</v>
      </c>
      <c r="W323" t="s">
        <v>331</v>
      </c>
      <c r="X323" t="s">
        <v>757</v>
      </c>
      <c r="Y323" s="2">
        <v>2350000</v>
      </c>
      <c r="Z323" s="2">
        <v>2350000</v>
      </c>
    </row>
    <row r="324" spans="1:27">
      <c r="A324" t="s">
        <v>395</v>
      </c>
      <c r="B324" t="s">
        <v>396</v>
      </c>
      <c r="C324" t="s">
        <v>396</v>
      </c>
      <c r="D324" t="s">
        <v>378</v>
      </c>
      <c r="E324" t="s">
        <v>153</v>
      </c>
      <c r="F324" s="1">
        <v>46924</v>
      </c>
      <c r="G324" t="s">
        <v>373</v>
      </c>
      <c r="H324" t="s">
        <v>155</v>
      </c>
      <c r="I324" s="2">
        <v>-3600000</v>
      </c>
      <c r="J324">
        <v>1.728</v>
      </c>
      <c r="K324">
        <v>138</v>
      </c>
      <c r="L324" s="2">
        <v>6345</v>
      </c>
      <c r="M324">
        <v>100</v>
      </c>
      <c r="N324" t="s">
        <v>384</v>
      </c>
      <c r="O324">
        <v>-16</v>
      </c>
      <c r="P324" s="2">
        <v>1610</v>
      </c>
      <c r="Q324" s="2">
        <v>2222</v>
      </c>
      <c r="R324">
        <v>5.93</v>
      </c>
      <c r="S324" s="2">
        <v>-62198</v>
      </c>
      <c r="T324" t="s">
        <v>379</v>
      </c>
      <c r="U324">
        <v>1.9039999999999999</v>
      </c>
      <c r="V324" s="2">
        <v>-3600000</v>
      </c>
      <c r="W324" t="s">
        <v>331</v>
      </c>
      <c r="X324" t="s">
        <v>757</v>
      </c>
      <c r="Y324" s="2">
        <v>3600000</v>
      </c>
      <c r="Z324" s="2">
        <v>3600000</v>
      </c>
    </row>
    <row r="325" spans="1:27">
      <c r="A325" t="s">
        <v>397</v>
      </c>
      <c r="B325" t="s">
        <v>398</v>
      </c>
      <c r="C325" t="s">
        <v>398</v>
      </c>
      <c r="D325" t="s">
        <v>399</v>
      </c>
      <c r="E325" t="s">
        <v>153</v>
      </c>
      <c r="F325" s="1">
        <v>46924</v>
      </c>
      <c r="G325" t="s">
        <v>373</v>
      </c>
      <c r="H325" t="s">
        <v>155</v>
      </c>
      <c r="I325" s="2">
        <v>5400000</v>
      </c>
      <c r="J325">
        <v>2.5710000000000002</v>
      </c>
      <c r="K325">
        <v>157</v>
      </c>
      <c r="L325" s="2">
        <v>-11676</v>
      </c>
      <c r="M325">
        <v>-150</v>
      </c>
      <c r="N325" t="s">
        <v>384</v>
      </c>
      <c r="O325">
        <v>35</v>
      </c>
      <c r="P325" s="2">
        <v>-2378</v>
      </c>
      <c r="Q325" s="2">
        <v>-3733</v>
      </c>
      <c r="R325">
        <v>-9.9600000000000009</v>
      </c>
      <c r="S325" s="2">
        <v>138853</v>
      </c>
      <c r="U325">
        <v>2.7879999999999998</v>
      </c>
      <c r="V325" s="2">
        <v>5400000</v>
      </c>
      <c r="W325" t="s">
        <v>331</v>
      </c>
      <c r="X325" t="s">
        <v>757</v>
      </c>
      <c r="Y325" s="2">
        <v>-5400000</v>
      </c>
      <c r="Z325" s="2">
        <v>5400000</v>
      </c>
    </row>
    <row r="326" spans="1:27">
      <c r="A326" t="s">
        <v>321</v>
      </c>
      <c r="B326" t="s">
        <v>322</v>
      </c>
      <c r="C326" t="s">
        <v>322</v>
      </c>
      <c r="E326" t="s">
        <v>153</v>
      </c>
      <c r="G326" t="s">
        <v>317</v>
      </c>
      <c r="H326" t="s">
        <v>178</v>
      </c>
      <c r="I326">
        <v>-44</v>
      </c>
      <c r="J326">
        <v>118.62</v>
      </c>
      <c r="K326">
        <v>-88</v>
      </c>
      <c r="L326" s="2">
        <v>-9240</v>
      </c>
      <c r="M326">
        <v>0</v>
      </c>
      <c r="O326" s="2">
        <v>-2302</v>
      </c>
      <c r="P326">
        <v>0</v>
      </c>
      <c r="Q326">
        <v>0</v>
      </c>
      <c r="R326">
        <v>0</v>
      </c>
      <c r="S326" s="2">
        <v>-5790</v>
      </c>
      <c r="T326" t="s">
        <v>318</v>
      </c>
      <c r="U326">
        <v>118.41</v>
      </c>
      <c r="V326">
        <v>-44</v>
      </c>
      <c r="W326" t="s">
        <v>331</v>
      </c>
      <c r="X326" t="s">
        <v>757</v>
      </c>
      <c r="Y326">
        <v>0</v>
      </c>
      <c r="Z326">
        <v>0</v>
      </c>
      <c r="AA326" t="b">
        <v>0</v>
      </c>
    </row>
    <row r="327" spans="1:27">
      <c r="A327" t="s">
        <v>323</v>
      </c>
      <c r="B327" t="s">
        <v>324</v>
      </c>
      <c r="C327" t="s">
        <v>324</v>
      </c>
      <c r="E327" t="s">
        <v>153</v>
      </c>
      <c r="G327" t="s">
        <v>317</v>
      </c>
      <c r="H327" t="s">
        <v>178</v>
      </c>
      <c r="I327">
        <v>35</v>
      </c>
      <c r="J327">
        <v>136.61000000000001</v>
      </c>
      <c r="K327">
        <v>-96</v>
      </c>
      <c r="L327" s="2">
        <v>23100</v>
      </c>
      <c r="M327">
        <v>0</v>
      </c>
      <c r="O327" s="2">
        <v>3820</v>
      </c>
      <c r="P327">
        <v>0</v>
      </c>
      <c r="Q327">
        <v>0</v>
      </c>
      <c r="R327">
        <v>0</v>
      </c>
      <c r="S327" s="2">
        <v>64520</v>
      </c>
      <c r="T327" t="s">
        <v>318</v>
      </c>
      <c r="U327">
        <v>135.94999999999999</v>
      </c>
      <c r="V327">
        <v>35</v>
      </c>
      <c r="W327" t="s">
        <v>331</v>
      </c>
      <c r="X327" t="s">
        <v>757</v>
      </c>
      <c r="Y327">
        <v>0</v>
      </c>
      <c r="Z327">
        <v>0</v>
      </c>
      <c r="AA327" t="b">
        <v>0</v>
      </c>
    </row>
    <row r="328" spans="1:27">
      <c r="A328" t="s">
        <v>325</v>
      </c>
      <c r="B328" t="s">
        <v>326</v>
      </c>
      <c r="C328" t="s">
        <v>326</v>
      </c>
      <c r="E328" t="s">
        <v>153</v>
      </c>
      <c r="G328" t="s">
        <v>317</v>
      </c>
      <c r="H328" t="s">
        <v>178</v>
      </c>
      <c r="I328">
        <v>-5</v>
      </c>
      <c r="J328">
        <v>139.9</v>
      </c>
      <c r="K328">
        <v>-40</v>
      </c>
      <c r="L328" s="2">
        <v>-9200</v>
      </c>
      <c r="M328">
        <v>0</v>
      </c>
      <c r="O328" s="2">
        <v>-1364</v>
      </c>
      <c r="P328">
        <v>0</v>
      </c>
      <c r="Q328">
        <v>0</v>
      </c>
      <c r="R328">
        <v>0</v>
      </c>
      <c r="S328" s="2">
        <v>-36300</v>
      </c>
      <c r="T328" t="s">
        <v>318</v>
      </c>
      <c r="U328">
        <v>138.06</v>
      </c>
      <c r="V328">
        <v>-5</v>
      </c>
      <c r="W328" t="s">
        <v>331</v>
      </c>
      <c r="X328" t="s">
        <v>757</v>
      </c>
      <c r="Y328">
        <v>0</v>
      </c>
      <c r="Z328">
        <v>0</v>
      </c>
      <c r="AA328" t="b">
        <v>0</v>
      </c>
    </row>
    <row r="329" spans="1:27">
      <c r="A329" t="s">
        <v>401</v>
      </c>
      <c r="B329" t="s">
        <v>401</v>
      </c>
      <c r="C329" t="s">
        <v>402</v>
      </c>
      <c r="D329" t="s">
        <v>403</v>
      </c>
      <c r="E329" t="s">
        <v>404</v>
      </c>
      <c r="F329" s="1">
        <v>49441</v>
      </c>
      <c r="G329" t="s">
        <v>154</v>
      </c>
      <c r="H329" t="s">
        <v>178</v>
      </c>
      <c r="I329" s="2">
        <v>-1500000</v>
      </c>
      <c r="J329">
        <v>72.164000000000001</v>
      </c>
      <c r="K329">
        <v>-9</v>
      </c>
      <c r="L329" s="2">
        <v>-12410</v>
      </c>
      <c r="M329">
        <v>-77</v>
      </c>
      <c r="N329" t="s">
        <v>156</v>
      </c>
      <c r="O329" s="2">
        <v>-1275</v>
      </c>
      <c r="P329" s="2">
        <v>-1358</v>
      </c>
      <c r="Q329">
        <v>120</v>
      </c>
      <c r="R329">
        <v>0.32</v>
      </c>
      <c r="S329" s="2">
        <v>-1240372</v>
      </c>
      <c r="T329" t="s">
        <v>157</v>
      </c>
      <c r="U329">
        <v>71.441999999999993</v>
      </c>
      <c r="V329" s="2">
        <v>-1500000</v>
      </c>
      <c r="W329" t="s">
        <v>405</v>
      </c>
      <c r="X329" t="s">
        <v>757</v>
      </c>
      <c r="Y329" s="2">
        <v>-1264747</v>
      </c>
      <c r="Z329" s="2">
        <v>1264747</v>
      </c>
      <c r="AA329" t="b">
        <v>0</v>
      </c>
    </row>
    <row r="330" spans="1:27">
      <c r="A330" t="s">
        <v>407</v>
      </c>
      <c r="B330" t="s">
        <v>407</v>
      </c>
      <c r="C330" t="s">
        <v>408</v>
      </c>
      <c r="D330" t="s">
        <v>409</v>
      </c>
      <c r="E330" t="s">
        <v>404</v>
      </c>
      <c r="F330" s="1">
        <v>56844</v>
      </c>
      <c r="G330" t="s">
        <v>154</v>
      </c>
      <c r="H330" t="s">
        <v>178</v>
      </c>
      <c r="I330" s="2">
        <v>-1240000</v>
      </c>
      <c r="J330">
        <v>48.573</v>
      </c>
      <c r="K330">
        <v>22</v>
      </c>
      <c r="L330" s="2">
        <v>-7801</v>
      </c>
      <c r="M330">
        <v>-69</v>
      </c>
      <c r="N330" t="s">
        <v>174</v>
      </c>
      <c r="O330" s="2">
        <v>-1398</v>
      </c>
      <c r="P330" s="2">
        <v>-1454</v>
      </c>
      <c r="Q330">
        <v>-313</v>
      </c>
      <c r="R330">
        <v>-0.84</v>
      </c>
      <c r="S330" s="2">
        <v>-690171</v>
      </c>
      <c r="T330" t="s">
        <v>157</v>
      </c>
      <c r="U330">
        <v>48.024000000000001</v>
      </c>
      <c r="V330" s="2">
        <v>-1240000</v>
      </c>
      <c r="W330" t="s">
        <v>405</v>
      </c>
      <c r="X330" t="s">
        <v>757</v>
      </c>
      <c r="Y330" s="2">
        <v>-695146</v>
      </c>
      <c r="Z330" s="2">
        <v>695146</v>
      </c>
      <c r="AA330" t="b">
        <v>0</v>
      </c>
    </row>
    <row r="331" spans="1:27">
      <c r="A331" t="s">
        <v>410</v>
      </c>
      <c r="B331" t="s">
        <v>410</v>
      </c>
      <c r="C331" t="s">
        <v>411</v>
      </c>
      <c r="D331" t="s">
        <v>412</v>
      </c>
      <c r="E331" t="s">
        <v>404</v>
      </c>
      <c r="F331" s="1">
        <v>47378</v>
      </c>
      <c r="G331" t="s">
        <v>154</v>
      </c>
      <c r="H331" t="s">
        <v>178</v>
      </c>
      <c r="I331" s="2">
        <v>2355000</v>
      </c>
      <c r="J331">
        <v>101.22499999999999</v>
      </c>
      <c r="K331">
        <v>70</v>
      </c>
      <c r="L331" s="2">
        <v>14464</v>
      </c>
      <c r="M331">
        <v>425</v>
      </c>
      <c r="N331" t="s">
        <v>156</v>
      </c>
      <c r="O331" s="2">
        <v>1425</v>
      </c>
      <c r="P331" s="2">
        <v>1516</v>
      </c>
      <c r="Q331" s="2">
        <v>1068</v>
      </c>
      <c r="R331">
        <v>2.85</v>
      </c>
      <c r="S331" s="2">
        <v>2731610</v>
      </c>
      <c r="T331" t="s">
        <v>157</v>
      </c>
      <c r="U331">
        <v>100.68899999999999</v>
      </c>
      <c r="V331" s="2">
        <v>2355000</v>
      </c>
      <c r="W331" t="s">
        <v>405</v>
      </c>
      <c r="X331" t="s">
        <v>757</v>
      </c>
      <c r="Y331" s="2">
        <v>2819535</v>
      </c>
      <c r="Z331" s="2">
        <v>2819535</v>
      </c>
      <c r="AA331" t="b">
        <v>0</v>
      </c>
    </row>
    <row r="332" spans="1:27">
      <c r="A332" t="s">
        <v>796</v>
      </c>
      <c r="B332" t="s">
        <v>796</v>
      </c>
      <c r="C332" t="s">
        <v>797</v>
      </c>
      <c r="D332" t="s">
        <v>798</v>
      </c>
      <c r="E332" t="s">
        <v>404</v>
      </c>
      <c r="F332" s="1">
        <v>48918</v>
      </c>
      <c r="G332" t="s">
        <v>154</v>
      </c>
      <c r="H332" t="s">
        <v>178</v>
      </c>
      <c r="I332">
        <v>0</v>
      </c>
      <c r="J332">
        <v>95.325999999999993</v>
      </c>
      <c r="K332">
        <v>46</v>
      </c>
      <c r="L332">
        <v>0</v>
      </c>
      <c r="M332">
        <v>163</v>
      </c>
      <c r="N332" t="s">
        <v>174</v>
      </c>
      <c r="O332">
        <v>0</v>
      </c>
      <c r="P332">
        <v>0</v>
      </c>
      <c r="Q332">
        <v>0</v>
      </c>
      <c r="R332">
        <v>0</v>
      </c>
      <c r="S332">
        <v>0</v>
      </c>
      <c r="T332" t="s">
        <v>157</v>
      </c>
      <c r="U332">
        <v>95.325999999999993</v>
      </c>
      <c r="V332">
        <v>0</v>
      </c>
      <c r="W332" t="s">
        <v>405</v>
      </c>
      <c r="X332" t="s">
        <v>757</v>
      </c>
      <c r="Y332">
        <v>0</v>
      </c>
      <c r="Z332">
        <v>0</v>
      </c>
    </row>
    <row r="333" spans="1:27">
      <c r="A333" t="s">
        <v>799</v>
      </c>
      <c r="B333" t="s">
        <v>799</v>
      </c>
      <c r="C333" t="s">
        <v>800</v>
      </c>
      <c r="D333" t="s">
        <v>798</v>
      </c>
      <c r="E333" t="s">
        <v>404</v>
      </c>
      <c r="F333" s="1">
        <v>51162</v>
      </c>
      <c r="G333" t="s">
        <v>154</v>
      </c>
      <c r="H333" t="s">
        <v>178</v>
      </c>
      <c r="I333">
        <v>0</v>
      </c>
      <c r="J333">
        <v>100.208</v>
      </c>
      <c r="K333">
        <v>73</v>
      </c>
      <c r="L333">
        <v>0</v>
      </c>
      <c r="M333">
        <v>-70</v>
      </c>
      <c r="N333" t="s">
        <v>174</v>
      </c>
      <c r="O333">
        <v>0</v>
      </c>
      <c r="P333">
        <v>0</v>
      </c>
      <c r="Q333">
        <v>0</v>
      </c>
      <c r="R333">
        <v>0</v>
      </c>
      <c r="S333">
        <v>0</v>
      </c>
      <c r="T333" t="s">
        <v>157</v>
      </c>
      <c r="U333">
        <v>100.208</v>
      </c>
      <c r="V333">
        <v>0</v>
      </c>
      <c r="W333" t="s">
        <v>405</v>
      </c>
      <c r="X333" t="s">
        <v>757</v>
      </c>
      <c r="Y333">
        <v>0</v>
      </c>
      <c r="Z333">
        <v>0</v>
      </c>
    </row>
    <row r="334" spans="1:27">
      <c r="A334" t="s">
        <v>413</v>
      </c>
      <c r="B334" t="s">
        <v>413</v>
      </c>
      <c r="C334" t="s">
        <v>414</v>
      </c>
      <c r="D334" t="s">
        <v>415</v>
      </c>
      <c r="E334" t="s">
        <v>404</v>
      </c>
      <c r="F334" s="1">
        <v>46230</v>
      </c>
      <c r="G334" t="s">
        <v>154</v>
      </c>
      <c r="H334" t="s">
        <v>178</v>
      </c>
      <c r="I334" s="2">
        <v>370000</v>
      </c>
      <c r="J334">
        <v>79.069999999999993</v>
      </c>
      <c r="K334">
        <v>675</v>
      </c>
      <c r="L334">
        <v>386</v>
      </c>
      <c r="M334">
        <v>41</v>
      </c>
      <c r="N334" t="s">
        <v>156</v>
      </c>
      <c r="O334">
        <v>96</v>
      </c>
      <c r="P334">
        <v>100</v>
      </c>
      <c r="Q334">
        <v>674</v>
      </c>
      <c r="R334">
        <v>1.8</v>
      </c>
      <c r="S334" s="2">
        <v>335238</v>
      </c>
      <c r="T334" t="s">
        <v>416</v>
      </c>
      <c r="U334">
        <v>78.978999999999999</v>
      </c>
      <c r="V334" s="2">
        <v>370000</v>
      </c>
      <c r="W334" t="s">
        <v>405</v>
      </c>
      <c r="X334" t="s">
        <v>757</v>
      </c>
      <c r="Y334" s="2">
        <v>338994</v>
      </c>
      <c r="Z334" s="2">
        <v>338994</v>
      </c>
      <c r="AA334" t="b">
        <v>0</v>
      </c>
    </row>
    <row r="335" spans="1:27">
      <c r="A335" t="s">
        <v>417</v>
      </c>
      <c r="B335" t="s">
        <v>417</v>
      </c>
      <c r="C335" t="s">
        <v>418</v>
      </c>
      <c r="D335" t="s">
        <v>419</v>
      </c>
      <c r="E335" t="s">
        <v>404</v>
      </c>
      <c r="F335" s="1">
        <v>48308</v>
      </c>
      <c r="G335" t="s">
        <v>154</v>
      </c>
      <c r="H335" t="s">
        <v>178</v>
      </c>
      <c r="I335" s="2">
        <v>555000</v>
      </c>
      <c r="J335">
        <v>85.614999999999995</v>
      </c>
      <c r="K335">
        <v>-31</v>
      </c>
      <c r="L335" s="2">
        <v>4159</v>
      </c>
      <c r="M335">
        <v>43</v>
      </c>
      <c r="N335" t="s">
        <v>156</v>
      </c>
      <c r="O335">
        <v>417</v>
      </c>
      <c r="P335">
        <v>444</v>
      </c>
      <c r="Q335">
        <v>-136</v>
      </c>
      <c r="R335">
        <v>-0.36</v>
      </c>
      <c r="S335" s="2">
        <v>544481</v>
      </c>
      <c r="T335" t="s">
        <v>157</v>
      </c>
      <c r="U335">
        <v>84.960999999999999</v>
      </c>
      <c r="V335" s="2">
        <v>555000</v>
      </c>
      <c r="W335" t="s">
        <v>405</v>
      </c>
      <c r="X335" t="s">
        <v>757</v>
      </c>
      <c r="Y335" s="2">
        <v>545922</v>
      </c>
      <c r="Z335" s="2">
        <v>545922</v>
      </c>
      <c r="AA335" t="b">
        <v>0</v>
      </c>
    </row>
    <row r="336" spans="1:27">
      <c r="A336" t="s">
        <v>421</v>
      </c>
      <c r="B336" t="s">
        <v>421</v>
      </c>
      <c r="C336" t="s">
        <v>422</v>
      </c>
      <c r="D336" t="s">
        <v>423</v>
      </c>
      <c r="E336" t="s">
        <v>404</v>
      </c>
      <c r="F336" s="1">
        <v>55968</v>
      </c>
      <c r="G336" t="s">
        <v>154</v>
      </c>
      <c r="H336" t="s">
        <v>178</v>
      </c>
      <c r="I336" s="2">
        <v>-1346000</v>
      </c>
      <c r="J336">
        <v>54.06</v>
      </c>
      <c r="K336">
        <v>41</v>
      </c>
      <c r="L336" s="2">
        <v>-8221</v>
      </c>
      <c r="M336">
        <v>-89</v>
      </c>
      <c r="N336" t="s">
        <v>424</v>
      </c>
      <c r="O336" s="2">
        <v>-1540</v>
      </c>
      <c r="P336" s="2">
        <v>-1602</v>
      </c>
      <c r="Q336">
        <v>-655</v>
      </c>
      <c r="R336">
        <v>-1.75</v>
      </c>
      <c r="S336" s="2">
        <v>-833798</v>
      </c>
      <c r="T336" t="s">
        <v>157</v>
      </c>
      <c r="U336">
        <v>53.527000000000001</v>
      </c>
      <c r="V336" s="2">
        <v>-1346000</v>
      </c>
      <c r="W336" t="s">
        <v>405</v>
      </c>
      <c r="X336" t="s">
        <v>757</v>
      </c>
      <c r="Y336" s="2">
        <v>-837529</v>
      </c>
      <c r="Z336" s="2">
        <v>837529</v>
      </c>
      <c r="AA336" t="b">
        <v>0</v>
      </c>
    </row>
    <row r="337" spans="1:27">
      <c r="A337" t="s">
        <v>801</v>
      </c>
      <c r="B337" t="s">
        <v>801</v>
      </c>
      <c r="C337" t="s">
        <v>802</v>
      </c>
      <c r="D337" t="s">
        <v>803</v>
      </c>
      <c r="E337" t="s">
        <v>404</v>
      </c>
      <c r="F337" s="1">
        <v>54892</v>
      </c>
      <c r="G337" t="s">
        <v>154</v>
      </c>
      <c r="H337" t="s">
        <v>178</v>
      </c>
      <c r="I337" s="2">
        <v>-500000</v>
      </c>
      <c r="J337">
        <v>59.975999999999999</v>
      </c>
      <c r="K337">
        <v>39</v>
      </c>
      <c r="L337" s="2">
        <v>-3392</v>
      </c>
      <c r="M337">
        <v>-37</v>
      </c>
      <c r="N337" t="s">
        <v>424</v>
      </c>
      <c r="O337">
        <v>-591</v>
      </c>
      <c r="P337">
        <v>-614</v>
      </c>
      <c r="Q337">
        <v>-238</v>
      </c>
      <c r="R337">
        <v>-0.64</v>
      </c>
      <c r="S337" s="2">
        <v>-343627</v>
      </c>
      <c r="T337" t="s">
        <v>157</v>
      </c>
      <c r="U337">
        <v>59.384</v>
      </c>
      <c r="V337" s="2">
        <v>-500000</v>
      </c>
      <c r="W337" t="s">
        <v>405</v>
      </c>
      <c r="X337" t="s">
        <v>757</v>
      </c>
      <c r="Y337" s="2">
        <v>-344536</v>
      </c>
      <c r="Z337" s="2">
        <v>344536</v>
      </c>
      <c r="AA337" t="b">
        <v>0</v>
      </c>
    </row>
    <row r="338" spans="1:27">
      <c r="A338" t="s">
        <v>804</v>
      </c>
      <c r="B338" t="s">
        <v>804</v>
      </c>
      <c r="C338" t="s">
        <v>805</v>
      </c>
      <c r="D338" t="s">
        <v>803</v>
      </c>
      <c r="E338" t="s">
        <v>404</v>
      </c>
      <c r="F338" s="1">
        <v>53808</v>
      </c>
      <c r="G338" t="s">
        <v>154</v>
      </c>
      <c r="H338" t="s">
        <v>178</v>
      </c>
      <c r="I338" s="2">
        <v>-319000</v>
      </c>
      <c r="J338">
        <v>95.763000000000005</v>
      </c>
      <c r="K338">
        <v>57</v>
      </c>
      <c r="L338" s="2">
        <v>-2957</v>
      </c>
      <c r="M338">
        <v>-50</v>
      </c>
      <c r="N338" t="s">
        <v>174</v>
      </c>
      <c r="O338">
        <v>-477</v>
      </c>
      <c r="P338">
        <v>-496</v>
      </c>
      <c r="Q338">
        <v>-281</v>
      </c>
      <c r="R338">
        <v>-0.75</v>
      </c>
      <c r="S338" s="2">
        <v>-350049</v>
      </c>
      <c r="T338" t="s">
        <v>157</v>
      </c>
      <c r="U338">
        <v>94.953999999999994</v>
      </c>
      <c r="V338" s="2">
        <v>-319000</v>
      </c>
      <c r="W338" t="s">
        <v>405</v>
      </c>
      <c r="X338" t="s">
        <v>757</v>
      </c>
      <c r="Y338" s="2">
        <v>-350746</v>
      </c>
      <c r="Z338" s="2">
        <v>350746</v>
      </c>
      <c r="AA338" t="b">
        <v>0</v>
      </c>
    </row>
    <row r="339" spans="1:27">
      <c r="A339" t="s">
        <v>426</v>
      </c>
      <c r="B339" t="s">
        <v>426</v>
      </c>
      <c r="C339" t="s">
        <v>427</v>
      </c>
      <c r="D339" t="s">
        <v>255</v>
      </c>
      <c r="E339" t="s">
        <v>404</v>
      </c>
      <c r="F339" s="1">
        <v>52383</v>
      </c>
      <c r="G339" t="s">
        <v>154</v>
      </c>
      <c r="H339" t="s">
        <v>178</v>
      </c>
      <c r="I339" s="2">
        <v>-1075000</v>
      </c>
      <c r="J339">
        <v>81.441999999999993</v>
      </c>
      <c r="K339">
        <v>104</v>
      </c>
      <c r="L339" s="2">
        <v>-8142</v>
      </c>
      <c r="M339">
        <v>-143</v>
      </c>
      <c r="N339" t="s">
        <v>156</v>
      </c>
      <c r="O339" s="2">
        <v>-1246</v>
      </c>
      <c r="P339" s="2">
        <v>-1326</v>
      </c>
      <c r="Q339" s="2">
        <v>-1380</v>
      </c>
      <c r="R339">
        <v>-3.68</v>
      </c>
      <c r="S339" s="2">
        <v>-1003222</v>
      </c>
      <c r="T339" t="s">
        <v>157</v>
      </c>
      <c r="U339">
        <v>80.781000000000006</v>
      </c>
      <c r="V339" s="2">
        <v>-1075000</v>
      </c>
      <c r="W339" t="s">
        <v>405</v>
      </c>
      <c r="X339" t="s">
        <v>757</v>
      </c>
      <c r="Y339" s="2">
        <v>-1046406</v>
      </c>
      <c r="Z339" s="2">
        <v>1046406</v>
      </c>
      <c r="AA339" t="b">
        <v>0</v>
      </c>
    </row>
    <row r="340" spans="1:27">
      <c r="A340" t="s">
        <v>429</v>
      </c>
      <c r="B340" t="s">
        <v>429</v>
      </c>
      <c r="C340" t="s">
        <v>430</v>
      </c>
      <c r="D340" t="s">
        <v>431</v>
      </c>
      <c r="E340" t="s">
        <v>404</v>
      </c>
      <c r="F340" s="1">
        <v>48094</v>
      </c>
      <c r="G340" t="s">
        <v>154</v>
      </c>
      <c r="H340" t="s">
        <v>178</v>
      </c>
      <c r="I340" s="2">
        <v>2000000</v>
      </c>
      <c r="J340">
        <v>77.786000000000001</v>
      </c>
      <c r="K340">
        <v>-11</v>
      </c>
      <c r="L340" s="2">
        <v>13613</v>
      </c>
      <c r="M340">
        <v>88</v>
      </c>
      <c r="N340" t="s">
        <v>156</v>
      </c>
      <c r="O340" s="2">
        <v>1333</v>
      </c>
      <c r="P340" s="2">
        <v>1418</v>
      </c>
      <c r="Q340">
        <v>-153</v>
      </c>
      <c r="R340">
        <v>-0.41</v>
      </c>
      <c r="S340" s="2">
        <v>1782672</v>
      </c>
      <c r="T340" t="s">
        <v>157</v>
      </c>
      <c r="U340">
        <v>77.191999999999993</v>
      </c>
      <c r="V340" s="2">
        <v>2000000</v>
      </c>
      <c r="W340" t="s">
        <v>405</v>
      </c>
      <c r="X340" t="s">
        <v>757</v>
      </c>
      <c r="Y340" s="2">
        <v>1801996</v>
      </c>
      <c r="Z340" s="2">
        <v>1801996</v>
      </c>
      <c r="AA340" t="b">
        <v>0</v>
      </c>
    </row>
    <row r="341" spans="1:27">
      <c r="A341" t="s">
        <v>806</v>
      </c>
      <c r="B341" t="s">
        <v>806</v>
      </c>
      <c r="C341" t="s">
        <v>807</v>
      </c>
      <c r="D341" t="s">
        <v>808</v>
      </c>
      <c r="E341" t="s">
        <v>404</v>
      </c>
      <c r="F341" s="1">
        <v>55141</v>
      </c>
      <c r="G341" t="s">
        <v>154</v>
      </c>
      <c r="H341" t="s">
        <v>178</v>
      </c>
      <c r="I341" s="2">
        <v>-820000</v>
      </c>
      <c r="J341">
        <v>75.298000000000002</v>
      </c>
      <c r="K341">
        <v>-1</v>
      </c>
      <c r="L341" s="2">
        <v>-5788</v>
      </c>
      <c r="M341">
        <v>-81</v>
      </c>
      <c r="N341" t="s">
        <v>156</v>
      </c>
      <c r="O341" s="2">
        <v>-1186</v>
      </c>
      <c r="P341" s="2">
        <v>-1233</v>
      </c>
      <c r="Q341">
        <v>12</v>
      </c>
      <c r="R341">
        <v>0.03</v>
      </c>
      <c r="S341" s="2">
        <v>-707518</v>
      </c>
      <c r="T341" t="s">
        <v>157</v>
      </c>
      <c r="U341">
        <v>74.682000000000002</v>
      </c>
      <c r="V341" s="2">
        <v>-820000</v>
      </c>
      <c r="W341" t="s">
        <v>405</v>
      </c>
      <c r="X341" t="s">
        <v>757</v>
      </c>
      <c r="Y341" s="2">
        <v>-717655</v>
      </c>
      <c r="Z341" s="2">
        <v>717655</v>
      </c>
      <c r="AA341" t="b">
        <v>0</v>
      </c>
    </row>
    <row r="342" spans="1:27">
      <c r="A342" t="s">
        <v>433</v>
      </c>
      <c r="B342" t="s">
        <v>433</v>
      </c>
      <c r="C342" t="s">
        <v>434</v>
      </c>
      <c r="D342" t="s">
        <v>299</v>
      </c>
      <c r="E342" t="s">
        <v>404</v>
      </c>
      <c r="F342" s="1">
        <v>54643</v>
      </c>
      <c r="G342" t="s">
        <v>154</v>
      </c>
      <c r="H342" t="s">
        <v>178</v>
      </c>
      <c r="I342" s="2">
        <v>-1334000</v>
      </c>
      <c r="J342">
        <v>68.013000000000005</v>
      </c>
      <c r="K342">
        <v>96</v>
      </c>
      <c r="L342" s="2">
        <v>-10318</v>
      </c>
      <c r="M342">
        <v>-141</v>
      </c>
      <c r="N342" t="s">
        <v>156</v>
      </c>
      <c r="O342" s="2">
        <v>-1556</v>
      </c>
      <c r="P342" s="2">
        <v>-1656</v>
      </c>
      <c r="Q342" s="2">
        <v>-1598</v>
      </c>
      <c r="R342">
        <v>-4.26</v>
      </c>
      <c r="S342" s="2">
        <v>-1039651</v>
      </c>
      <c r="T342" t="s">
        <v>157</v>
      </c>
      <c r="U342">
        <v>67.337999999999994</v>
      </c>
      <c r="V342" s="2">
        <v>-1334000</v>
      </c>
      <c r="W342" t="s">
        <v>405</v>
      </c>
      <c r="X342" t="s">
        <v>757</v>
      </c>
      <c r="Y342" s="2">
        <v>-1073819</v>
      </c>
      <c r="Z342" s="2">
        <v>1073819</v>
      </c>
      <c r="AA342" t="b">
        <v>0</v>
      </c>
    </row>
    <row r="343" spans="1:27">
      <c r="A343" t="s">
        <v>435</v>
      </c>
      <c r="B343" t="s">
        <v>435</v>
      </c>
      <c r="C343" t="s">
        <v>436</v>
      </c>
      <c r="D343" t="s">
        <v>437</v>
      </c>
      <c r="E343" t="s">
        <v>404</v>
      </c>
      <c r="F343" s="1">
        <v>53241</v>
      </c>
      <c r="G343" t="s">
        <v>154</v>
      </c>
      <c r="H343" t="s">
        <v>178</v>
      </c>
      <c r="I343">
        <v>0</v>
      </c>
      <c r="J343">
        <v>87.644999999999996</v>
      </c>
      <c r="K343">
        <v>44</v>
      </c>
      <c r="L343">
        <v>0</v>
      </c>
      <c r="M343">
        <v>113</v>
      </c>
      <c r="N343" t="s">
        <v>174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157</v>
      </c>
      <c r="U343">
        <v>87.644999999999996</v>
      </c>
      <c r="V343">
        <v>0</v>
      </c>
      <c r="W343" t="s">
        <v>405</v>
      </c>
      <c r="X343" t="s">
        <v>757</v>
      </c>
      <c r="Y343">
        <v>0</v>
      </c>
      <c r="Z343">
        <v>0</v>
      </c>
    </row>
    <row r="344" spans="1:27">
      <c r="A344" t="s">
        <v>809</v>
      </c>
      <c r="B344" t="s">
        <v>809</v>
      </c>
      <c r="C344" t="s">
        <v>810</v>
      </c>
      <c r="D344" t="s">
        <v>440</v>
      </c>
      <c r="E344" t="s">
        <v>404</v>
      </c>
      <c r="G344" t="s">
        <v>441</v>
      </c>
      <c r="H344" t="s">
        <v>178</v>
      </c>
      <c r="I344" s="2">
        <v>-2450000</v>
      </c>
      <c r="J344">
        <v>83.744</v>
      </c>
      <c r="K344">
        <v>-11</v>
      </c>
      <c r="L344" s="2">
        <v>-11623</v>
      </c>
      <c r="M344">
        <v>-39</v>
      </c>
      <c r="N344" t="s">
        <v>442</v>
      </c>
      <c r="O344" s="2">
        <v>-1228</v>
      </c>
      <c r="P344">
        <v>0</v>
      </c>
      <c r="Q344">
        <v>0</v>
      </c>
      <c r="R344">
        <v>0</v>
      </c>
      <c r="S344" s="2">
        <v>-2351039</v>
      </c>
      <c r="T344" t="s">
        <v>157</v>
      </c>
      <c r="U344">
        <v>83.33</v>
      </c>
      <c r="V344" s="2">
        <v>-2450000</v>
      </c>
      <c r="W344" t="s">
        <v>405</v>
      </c>
      <c r="X344" t="s">
        <v>757</v>
      </c>
      <c r="Y344" s="2">
        <v>-2354457</v>
      </c>
      <c r="Z344" s="2">
        <v>2354457</v>
      </c>
      <c r="AA344" t="b">
        <v>0</v>
      </c>
    </row>
    <row r="345" spans="1:27">
      <c r="A345" t="s">
        <v>811</v>
      </c>
      <c r="B345" t="s">
        <v>811</v>
      </c>
      <c r="C345" t="s">
        <v>812</v>
      </c>
      <c r="D345" t="s">
        <v>440</v>
      </c>
      <c r="E345" t="s">
        <v>404</v>
      </c>
      <c r="F345" s="1">
        <v>49521</v>
      </c>
      <c r="G345" t="s">
        <v>441</v>
      </c>
      <c r="H345" t="s">
        <v>178</v>
      </c>
      <c r="I345" s="2">
        <v>1379000</v>
      </c>
      <c r="J345">
        <v>68.819999999999993</v>
      </c>
      <c r="K345">
        <v>24</v>
      </c>
      <c r="L345" s="2">
        <v>9797</v>
      </c>
      <c r="M345">
        <v>27</v>
      </c>
      <c r="N345" t="s">
        <v>442</v>
      </c>
      <c r="O345" s="2">
        <v>1082</v>
      </c>
      <c r="P345">
        <v>0</v>
      </c>
      <c r="Q345">
        <v>0</v>
      </c>
      <c r="R345">
        <v>0</v>
      </c>
      <c r="S345" s="2">
        <v>1087474</v>
      </c>
      <c r="T345" t="s">
        <v>157</v>
      </c>
      <c r="U345">
        <v>68.2</v>
      </c>
      <c r="V345" s="2">
        <v>1379000</v>
      </c>
      <c r="W345" t="s">
        <v>405</v>
      </c>
      <c r="X345" t="s">
        <v>757</v>
      </c>
      <c r="Y345" s="2">
        <v>1089879</v>
      </c>
      <c r="Z345" s="2">
        <v>1089879</v>
      </c>
      <c r="AA345" t="b">
        <v>0</v>
      </c>
    </row>
    <row r="346" spans="1:27">
      <c r="A346" t="s">
        <v>813</v>
      </c>
      <c r="B346" t="s">
        <v>813</v>
      </c>
      <c r="C346" t="s">
        <v>814</v>
      </c>
      <c r="D346" t="s">
        <v>440</v>
      </c>
      <c r="E346" t="s">
        <v>404</v>
      </c>
      <c r="F346" s="1">
        <v>55083</v>
      </c>
      <c r="G346" t="s">
        <v>441</v>
      </c>
      <c r="H346" t="s">
        <v>178</v>
      </c>
      <c r="I346" s="2">
        <v>1550000</v>
      </c>
      <c r="J346">
        <v>43.298000000000002</v>
      </c>
      <c r="K346">
        <v>56</v>
      </c>
      <c r="L346" s="2">
        <v>8650</v>
      </c>
      <c r="M346">
        <v>30</v>
      </c>
      <c r="N346" t="s">
        <v>442</v>
      </c>
      <c r="O346" s="2">
        <v>1294</v>
      </c>
      <c r="P346">
        <v>0</v>
      </c>
      <c r="Q346">
        <v>0</v>
      </c>
      <c r="R346">
        <v>0</v>
      </c>
      <c r="S346" s="2">
        <v>769023</v>
      </c>
      <c r="T346" t="s">
        <v>157</v>
      </c>
      <c r="U346">
        <v>42.811</v>
      </c>
      <c r="V346" s="2">
        <v>1550000</v>
      </c>
      <c r="W346" t="s">
        <v>405</v>
      </c>
      <c r="X346" t="s">
        <v>757</v>
      </c>
      <c r="Y346" s="2">
        <v>769553</v>
      </c>
      <c r="Z346" s="2">
        <v>769553</v>
      </c>
      <c r="AA346" t="b">
        <v>0</v>
      </c>
    </row>
    <row r="347" spans="1:27">
      <c r="A347" t="s">
        <v>815</v>
      </c>
      <c r="B347" t="s">
        <v>815</v>
      </c>
      <c r="C347" t="s">
        <v>816</v>
      </c>
      <c r="D347" t="s">
        <v>440</v>
      </c>
      <c r="E347" t="s">
        <v>404</v>
      </c>
      <c r="F347" s="1">
        <v>48791</v>
      </c>
      <c r="G347" t="s">
        <v>441</v>
      </c>
      <c r="H347" t="s">
        <v>178</v>
      </c>
      <c r="I347">
        <v>0</v>
      </c>
      <c r="J347">
        <v>75.001999999999995</v>
      </c>
      <c r="L347">
        <v>0</v>
      </c>
      <c r="M347">
        <v>0</v>
      </c>
      <c r="N347" t="s">
        <v>442</v>
      </c>
      <c r="O347">
        <v>0</v>
      </c>
      <c r="P347">
        <v>0</v>
      </c>
      <c r="Q347">
        <v>0</v>
      </c>
      <c r="R347">
        <v>0</v>
      </c>
      <c r="S347">
        <v>0</v>
      </c>
      <c r="T347" t="s">
        <v>157</v>
      </c>
      <c r="U347">
        <v>75.001999999999995</v>
      </c>
      <c r="V347">
        <v>0</v>
      </c>
      <c r="W347" t="s">
        <v>405</v>
      </c>
      <c r="X347" t="s">
        <v>757</v>
      </c>
      <c r="Y347">
        <v>0</v>
      </c>
      <c r="Z347">
        <v>0</v>
      </c>
    </row>
    <row r="348" spans="1:27">
      <c r="A348" t="s">
        <v>817</v>
      </c>
      <c r="B348" t="s">
        <v>817</v>
      </c>
      <c r="C348" t="s">
        <v>818</v>
      </c>
      <c r="D348" t="s">
        <v>440</v>
      </c>
      <c r="E348" t="s">
        <v>404</v>
      </c>
      <c r="F348" s="1">
        <v>53895</v>
      </c>
      <c r="G348" t="s">
        <v>441</v>
      </c>
      <c r="H348" t="s">
        <v>178</v>
      </c>
      <c r="I348" s="2">
        <v>371000</v>
      </c>
      <c r="J348">
        <v>59.845999999999997</v>
      </c>
      <c r="K348">
        <v>58</v>
      </c>
      <c r="L348" s="2">
        <v>2495</v>
      </c>
      <c r="M348">
        <v>18</v>
      </c>
      <c r="N348" t="s">
        <v>442</v>
      </c>
      <c r="O348">
        <v>363</v>
      </c>
      <c r="P348">
        <v>0</v>
      </c>
      <c r="Q348">
        <v>0</v>
      </c>
      <c r="R348">
        <v>0</v>
      </c>
      <c r="S348" s="2">
        <v>254419</v>
      </c>
      <c r="T348" t="s">
        <v>157</v>
      </c>
      <c r="U348">
        <v>59.259</v>
      </c>
      <c r="V348" s="2">
        <v>371000</v>
      </c>
      <c r="W348" t="s">
        <v>405</v>
      </c>
      <c r="X348" t="s">
        <v>757</v>
      </c>
      <c r="Y348" s="2">
        <v>256110</v>
      </c>
      <c r="Z348" s="2">
        <v>256110</v>
      </c>
      <c r="AA348" t="b">
        <v>0</v>
      </c>
    </row>
    <row r="349" spans="1:27">
      <c r="A349" t="s">
        <v>438</v>
      </c>
      <c r="B349" t="s">
        <v>438</v>
      </c>
      <c r="C349" t="s">
        <v>439</v>
      </c>
      <c r="D349" t="s">
        <v>440</v>
      </c>
      <c r="E349" t="s">
        <v>404</v>
      </c>
      <c r="G349" t="s">
        <v>441</v>
      </c>
      <c r="H349" t="s">
        <v>178</v>
      </c>
      <c r="I349" s="2">
        <v>1125000</v>
      </c>
      <c r="J349">
        <v>62.563000000000002</v>
      </c>
      <c r="K349">
        <v>58</v>
      </c>
      <c r="L349" s="2">
        <v>7425</v>
      </c>
      <c r="M349">
        <v>62</v>
      </c>
      <c r="N349" t="s">
        <v>442</v>
      </c>
      <c r="O349" s="2">
        <v>1151</v>
      </c>
      <c r="P349">
        <v>0</v>
      </c>
      <c r="Q349">
        <v>0</v>
      </c>
      <c r="R349">
        <v>0</v>
      </c>
      <c r="S349" s="2">
        <v>806511</v>
      </c>
      <c r="T349" t="s">
        <v>157</v>
      </c>
      <c r="U349">
        <v>61.987000000000002</v>
      </c>
      <c r="V349" s="2">
        <v>1125000</v>
      </c>
      <c r="W349" t="s">
        <v>405</v>
      </c>
      <c r="X349" t="s">
        <v>757</v>
      </c>
      <c r="Y349" s="2">
        <v>812493</v>
      </c>
      <c r="Z349" s="2">
        <v>812493</v>
      </c>
      <c r="AA349" t="b">
        <v>0</v>
      </c>
    </row>
    <row r="350" spans="1:27">
      <c r="A350" t="s">
        <v>819</v>
      </c>
      <c r="B350" t="s">
        <v>819</v>
      </c>
      <c r="C350" t="s">
        <v>820</v>
      </c>
      <c r="D350" t="s">
        <v>440</v>
      </c>
      <c r="E350" t="s">
        <v>404</v>
      </c>
      <c r="F350" s="1">
        <v>57548</v>
      </c>
      <c r="G350" t="s">
        <v>441</v>
      </c>
      <c r="H350" t="s">
        <v>178</v>
      </c>
      <c r="I350" s="2">
        <v>100000</v>
      </c>
      <c r="J350">
        <v>58.107999999999997</v>
      </c>
      <c r="K350">
        <v>56</v>
      </c>
      <c r="L350">
        <v>730</v>
      </c>
      <c r="M350">
        <v>6</v>
      </c>
      <c r="N350" t="s">
        <v>442</v>
      </c>
      <c r="O350">
        <v>102</v>
      </c>
      <c r="P350">
        <v>0</v>
      </c>
      <c r="Q350">
        <v>0</v>
      </c>
      <c r="R350">
        <v>0</v>
      </c>
      <c r="S350" s="2">
        <v>66585</v>
      </c>
      <c r="T350" t="s">
        <v>157</v>
      </c>
      <c r="U350">
        <v>57.470999999999997</v>
      </c>
      <c r="V350" s="2">
        <v>100000</v>
      </c>
      <c r="W350" t="s">
        <v>405</v>
      </c>
      <c r="X350" t="s">
        <v>757</v>
      </c>
      <c r="Y350" s="2">
        <v>67117</v>
      </c>
      <c r="Z350" s="2">
        <v>67117</v>
      </c>
      <c r="AA350" t="b">
        <v>0</v>
      </c>
    </row>
    <row r="351" spans="1:27">
      <c r="A351" t="s">
        <v>445</v>
      </c>
      <c r="B351" t="s">
        <v>445</v>
      </c>
      <c r="C351" t="s">
        <v>446</v>
      </c>
      <c r="D351" t="s">
        <v>440</v>
      </c>
      <c r="E351" t="s">
        <v>404</v>
      </c>
      <c r="F351" s="1">
        <v>52984</v>
      </c>
      <c r="G351" t="s">
        <v>441</v>
      </c>
      <c r="H351" t="s">
        <v>178</v>
      </c>
      <c r="I351">
        <v>0</v>
      </c>
      <c r="J351">
        <v>89.483999999999995</v>
      </c>
      <c r="L351">
        <v>0</v>
      </c>
      <c r="M351">
        <v>0</v>
      </c>
      <c r="N351" t="s">
        <v>442</v>
      </c>
      <c r="O351">
        <v>0</v>
      </c>
      <c r="P351">
        <v>0</v>
      </c>
      <c r="Q351">
        <v>0</v>
      </c>
      <c r="R351">
        <v>0</v>
      </c>
      <c r="S351">
        <v>0</v>
      </c>
      <c r="T351" t="s">
        <v>157</v>
      </c>
      <c r="U351">
        <v>89.483999999999995</v>
      </c>
      <c r="V351">
        <v>0</v>
      </c>
      <c r="W351" t="s">
        <v>405</v>
      </c>
      <c r="X351" t="s">
        <v>757</v>
      </c>
      <c r="Y351">
        <v>0</v>
      </c>
      <c r="Z351">
        <v>0</v>
      </c>
    </row>
    <row r="352" spans="1:27">
      <c r="A352" t="s">
        <v>447</v>
      </c>
      <c r="B352" t="s">
        <v>447</v>
      </c>
      <c r="C352" t="s">
        <v>448</v>
      </c>
      <c r="D352" t="s">
        <v>440</v>
      </c>
      <c r="E352" t="s">
        <v>404</v>
      </c>
      <c r="F352" s="1">
        <v>55722</v>
      </c>
      <c r="G352" t="s">
        <v>441</v>
      </c>
      <c r="H352" t="s">
        <v>178</v>
      </c>
      <c r="I352" s="2">
        <v>800000</v>
      </c>
      <c r="J352">
        <v>93.692999999999998</v>
      </c>
      <c r="K352">
        <v>59</v>
      </c>
      <c r="L352" s="2">
        <v>6949</v>
      </c>
      <c r="M352">
        <v>95</v>
      </c>
      <c r="N352" t="s">
        <v>442</v>
      </c>
      <c r="O352" s="2">
        <v>1115</v>
      </c>
      <c r="P352">
        <v>0</v>
      </c>
      <c r="Q352">
        <v>0</v>
      </c>
      <c r="R352">
        <v>0</v>
      </c>
      <c r="S352" s="2">
        <v>858889</v>
      </c>
      <c r="T352" t="s">
        <v>157</v>
      </c>
      <c r="U352">
        <v>92.935000000000002</v>
      </c>
      <c r="V352" s="2">
        <v>800000</v>
      </c>
      <c r="W352" t="s">
        <v>405</v>
      </c>
      <c r="X352" t="s">
        <v>757</v>
      </c>
      <c r="Y352" s="2">
        <v>868005</v>
      </c>
      <c r="Z352" s="2">
        <v>868005</v>
      </c>
      <c r="AA352" t="b">
        <v>0</v>
      </c>
    </row>
    <row r="353" spans="1:27">
      <c r="A353" t="s">
        <v>449</v>
      </c>
      <c r="B353" t="s">
        <v>449</v>
      </c>
      <c r="C353" t="s">
        <v>450</v>
      </c>
      <c r="D353" t="s">
        <v>440</v>
      </c>
      <c r="E353" t="s">
        <v>404</v>
      </c>
      <c r="F353" s="1">
        <v>52207</v>
      </c>
      <c r="G353" t="s">
        <v>441</v>
      </c>
      <c r="H353" t="s">
        <v>178</v>
      </c>
      <c r="I353" s="2">
        <v>731000</v>
      </c>
      <c r="J353">
        <v>105.479</v>
      </c>
      <c r="K353">
        <v>48</v>
      </c>
      <c r="L353" s="2">
        <v>6349</v>
      </c>
      <c r="M353">
        <v>104</v>
      </c>
      <c r="N353" t="s">
        <v>442</v>
      </c>
      <c r="O353">
        <v>958</v>
      </c>
      <c r="P353">
        <v>0</v>
      </c>
      <c r="Q353">
        <v>0</v>
      </c>
      <c r="R353">
        <v>0</v>
      </c>
      <c r="S353" s="2">
        <v>883534</v>
      </c>
      <c r="T353" t="s">
        <v>157</v>
      </c>
      <c r="U353">
        <v>104.721</v>
      </c>
      <c r="V353" s="2">
        <v>731000</v>
      </c>
      <c r="W353" t="s">
        <v>405</v>
      </c>
      <c r="X353" t="s">
        <v>757</v>
      </c>
      <c r="Y353" s="2">
        <v>897632</v>
      </c>
      <c r="Z353" s="2">
        <v>897632</v>
      </c>
      <c r="AA353" t="b">
        <v>0</v>
      </c>
    </row>
    <row r="354" spans="1:27">
      <c r="A354" t="s">
        <v>821</v>
      </c>
      <c r="B354" t="s">
        <v>821</v>
      </c>
      <c r="C354" t="s">
        <v>822</v>
      </c>
      <c r="D354" t="s">
        <v>440</v>
      </c>
      <c r="E354" t="s">
        <v>404</v>
      </c>
      <c r="G354" t="s">
        <v>441</v>
      </c>
      <c r="H354" t="s">
        <v>178</v>
      </c>
      <c r="I354">
        <v>0</v>
      </c>
      <c r="J354">
        <v>100.872</v>
      </c>
      <c r="K354">
        <v>45</v>
      </c>
      <c r="L354">
        <v>0</v>
      </c>
      <c r="M354">
        <v>0</v>
      </c>
      <c r="N354" t="s">
        <v>442</v>
      </c>
      <c r="O354">
        <v>0</v>
      </c>
      <c r="P354">
        <v>0</v>
      </c>
      <c r="Q354">
        <v>0</v>
      </c>
      <c r="R354">
        <v>0</v>
      </c>
      <c r="S354">
        <v>0</v>
      </c>
      <c r="T354" t="s">
        <v>157</v>
      </c>
      <c r="U354">
        <v>101.062</v>
      </c>
      <c r="V354">
        <v>0</v>
      </c>
      <c r="W354" t="s">
        <v>405</v>
      </c>
      <c r="X354" t="s">
        <v>757</v>
      </c>
      <c r="Y354">
        <v>0</v>
      </c>
      <c r="Z354">
        <v>0</v>
      </c>
    </row>
    <row r="355" spans="1:27">
      <c r="A355" t="s">
        <v>451</v>
      </c>
      <c r="B355" t="s">
        <v>451</v>
      </c>
      <c r="C355" t="s">
        <v>452</v>
      </c>
      <c r="D355" t="s">
        <v>440</v>
      </c>
      <c r="E355" t="s">
        <v>404</v>
      </c>
      <c r="F355" s="1">
        <v>56955</v>
      </c>
      <c r="G355" t="s">
        <v>441</v>
      </c>
      <c r="H355" t="s">
        <v>178</v>
      </c>
      <c r="I355" s="2">
        <v>600000</v>
      </c>
      <c r="J355">
        <v>102.887</v>
      </c>
      <c r="K355">
        <v>58</v>
      </c>
      <c r="L355" s="2">
        <v>6153</v>
      </c>
      <c r="M355">
        <v>80</v>
      </c>
      <c r="N355" t="s">
        <v>442</v>
      </c>
      <c r="O355">
        <v>924</v>
      </c>
      <c r="P355">
        <v>0</v>
      </c>
      <c r="Q355">
        <v>0</v>
      </c>
      <c r="R355">
        <v>0</v>
      </c>
      <c r="S355" s="2">
        <v>707378</v>
      </c>
      <c r="T355" t="s">
        <v>157</v>
      </c>
      <c r="U355">
        <v>101.992</v>
      </c>
      <c r="V355" s="2">
        <v>600000</v>
      </c>
      <c r="W355" t="s">
        <v>405</v>
      </c>
      <c r="X355" t="s">
        <v>757</v>
      </c>
      <c r="Y355" s="2">
        <v>718307</v>
      </c>
      <c r="Z355" s="2">
        <v>718307</v>
      </c>
      <c r="AA355" t="b">
        <v>0</v>
      </c>
    </row>
    <row r="356" spans="1:27">
      <c r="A356" t="s">
        <v>453</v>
      </c>
      <c r="B356" t="s">
        <v>454</v>
      </c>
      <c r="C356" t="s">
        <v>454</v>
      </c>
      <c r="E356" t="s">
        <v>404</v>
      </c>
      <c r="G356" t="s">
        <v>317</v>
      </c>
      <c r="H356" t="s">
        <v>178</v>
      </c>
      <c r="I356">
        <v>-14</v>
      </c>
      <c r="J356">
        <v>101.51</v>
      </c>
      <c r="K356">
        <v>-93</v>
      </c>
      <c r="L356" s="2">
        <v>-12673</v>
      </c>
      <c r="M356">
        <v>0</v>
      </c>
      <c r="O356" s="2">
        <v>-1327</v>
      </c>
      <c r="P356">
        <v>0</v>
      </c>
      <c r="Q356">
        <v>0</v>
      </c>
      <c r="R356">
        <v>0</v>
      </c>
      <c r="S356" s="2">
        <v>6348</v>
      </c>
      <c r="T356" t="s">
        <v>318</v>
      </c>
      <c r="U356">
        <v>100.72</v>
      </c>
      <c r="V356">
        <v>-14</v>
      </c>
      <c r="W356" t="s">
        <v>405</v>
      </c>
      <c r="X356" t="s">
        <v>757</v>
      </c>
      <c r="Y356">
        <v>0</v>
      </c>
      <c r="Z356">
        <v>0</v>
      </c>
      <c r="AA356" t="b">
        <v>1</v>
      </c>
    </row>
    <row r="357" spans="1:27">
      <c r="A357" t="s">
        <v>455</v>
      </c>
      <c r="B357" t="s">
        <v>455</v>
      </c>
      <c r="C357" t="s">
        <v>456</v>
      </c>
      <c r="D357" t="s">
        <v>457</v>
      </c>
      <c r="E357" t="s">
        <v>153</v>
      </c>
      <c r="F357" s="1">
        <v>46127</v>
      </c>
      <c r="G357" t="s">
        <v>154</v>
      </c>
      <c r="H357" t="s">
        <v>178</v>
      </c>
      <c r="I357" s="2">
        <v>300000</v>
      </c>
      <c r="J357">
        <v>26.507999999999999</v>
      </c>
      <c r="K357" s="2">
        <v>5869</v>
      </c>
      <c r="L357">
        <v>795</v>
      </c>
      <c r="M357">
        <v>13</v>
      </c>
      <c r="N357" t="s">
        <v>458</v>
      </c>
      <c r="O357">
        <v>14</v>
      </c>
      <c r="P357">
        <v>15</v>
      </c>
      <c r="Q357">
        <v>856</v>
      </c>
      <c r="R357">
        <v>2.2799999999999998</v>
      </c>
      <c r="S357" s="2">
        <v>79524</v>
      </c>
      <c r="T357" t="s">
        <v>157</v>
      </c>
      <c r="U357">
        <v>26.242999999999999</v>
      </c>
      <c r="V357" s="2">
        <v>300000</v>
      </c>
      <c r="W357" t="s">
        <v>459</v>
      </c>
      <c r="X357" t="s">
        <v>757</v>
      </c>
      <c r="Y357" s="2">
        <v>83544</v>
      </c>
      <c r="Z357" s="2">
        <v>83544</v>
      </c>
      <c r="AA357" t="b">
        <v>0</v>
      </c>
    </row>
    <row r="358" spans="1:27">
      <c r="A358" t="s">
        <v>461</v>
      </c>
      <c r="B358" t="s">
        <v>461</v>
      </c>
      <c r="C358" t="s">
        <v>462</v>
      </c>
      <c r="D358" t="s">
        <v>457</v>
      </c>
      <c r="E358" t="s">
        <v>153</v>
      </c>
      <c r="F358" s="1">
        <v>45558</v>
      </c>
      <c r="G358" t="s">
        <v>154</v>
      </c>
      <c r="H358" t="s">
        <v>178</v>
      </c>
      <c r="I358" s="2">
        <v>-300000</v>
      </c>
      <c r="J358">
        <v>43.13</v>
      </c>
      <c r="K358" s="2">
        <v>8854</v>
      </c>
      <c r="L358" s="2">
        <v>2262</v>
      </c>
      <c r="M358">
        <v>-28</v>
      </c>
      <c r="N358" t="s">
        <v>458</v>
      </c>
      <c r="O358">
        <v>-9</v>
      </c>
      <c r="P358">
        <v>-10</v>
      </c>
      <c r="Q358">
        <v>-854</v>
      </c>
      <c r="R358">
        <v>-2.2799999999999998</v>
      </c>
      <c r="S358" s="2">
        <v>-129390</v>
      </c>
      <c r="T358" t="s">
        <v>157</v>
      </c>
      <c r="U358">
        <v>43.884</v>
      </c>
      <c r="V358" s="2">
        <v>-300000</v>
      </c>
      <c r="W358" t="s">
        <v>459</v>
      </c>
      <c r="X358" t="s">
        <v>757</v>
      </c>
      <c r="Y358" s="2">
        <v>-133274</v>
      </c>
      <c r="Z358" s="2">
        <v>133274</v>
      </c>
      <c r="AA358" t="b">
        <v>0</v>
      </c>
    </row>
    <row r="359" spans="1:27">
      <c r="A359" t="s">
        <v>464</v>
      </c>
      <c r="B359" t="s">
        <v>464</v>
      </c>
      <c r="C359" t="s">
        <v>465</v>
      </c>
      <c r="D359" t="s">
        <v>457</v>
      </c>
      <c r="E359" t="s">
        <v>404</v>
      </c>
      <c r="F359" s="1">
        <v>45468</v>
      </c>
      <c r="G359" t="s">
        <v>154</v>
      </c>
      <c r="H359" t="s">
        <v>178</v>
      </c>
      <c r="I359" s="2">
        <v>-700000</v>
      </c>
      <c r="J359">
        <v>34.494</v>
      </c>
      <c r="K359" s="2">
        <v>16677</v>
      </c>
      <c r="L359">
        <v>513</v>
      </c>
      <c r="M359">
        <v>-104</v>
      </c>
      <c r="N359" t="s">
        <v>458</v>
      </c>
      <c r="O359">
        <v>-11</v>
      </c>
      <c r="P359">
        <v>-12</v>
      </c>
      <c r="Q359" s="2">
        <v>-2038</v>
      </c>
      <c r="R359">
        <v>-5.43</v>
      </c>
      <c r="S359" s="2">
        <v>-276682</v>
      </c>
      <c r="T359" t="s">
        <v>157</v>
      </c>
      <c r="U359">
        <v>34.558</v>
      </c>
      <c r="V359" s="2">
        <v>-700000</v>
      </c>
      <c r="W359" t="s">
        <v>459</v>
      </c>
      <c r="X359" t="s">
        <v>757</v>
      </c>
      <c r="Y359" s="2">
        <v>-305924</v>
      </c>
      <c r="Z359" s="2">
        <v>305924</v>
      </c>
      <c r="AA359" t="b">
        <v>0</v>
      </c>
    </row>
    <row r="360" spans="1:27">
      <c r="A360" t="s">
        <v>823</v>
      </c>
      <c r="B360" t="s">
        <v>823</v>
      </c>
      <c r="C360" t="s">
        <v>824</v>
      </c>
      <c r="D360" t="s">
        <v>457</v>
      </c>
      <c r="E360" t="s">
        <v>153</v>
      </c>
      <c r="F360" s="1">
        <v>45311</v>
      </c>
      <c r="G360" t="s">
        <v>154</v>
      </c>
      <c r="H360" t="s">
        <v>178</v>
      </c>
      <c r="I360" s="2">
        <v>100000</v>
      </c>
      <c r="J360">
        <v>45.264000000000003</v>
      </c>
      <c r="K360" s="2">
        <v>22084</v>
      </c>
      <c r="L360">
        <v>55</v>
      </c>
      <c r="M360">
        <v>19</v>
      </c>
      <c r="N360" t="s">
        <v>458</v>
      </c>
      <c r="O360">
        <v>1</v>
      </c>
      <c r="P360">
        <v>1</v>
      </c>
      <c r="Q360">
        <v>235</v>
      </c>
      <c r="R360">
        <v>0.63</v>
      </c>
      <c r="S360" s="2">
        <v>45264</v>
      </c>
      <c r="T360" t="s">
        <v>260</v>
      </c>
      <c r="U360">
        <v>45.209000000000003</v>
      </c>
      <c r="V360" s="2">
        <v>100000</v>
      </c>
      <c r="W360" t="s">
        <v>459</v>
      </c>
      <c r="X360" t="s">
        <v>757</v>
      </c>
      <c r="Y360" s="2">
        <v>47436</v>
      </c>
      <c r="Z360" s="2">
        <v>47436</v>
      </c>
      <c r="AA360" t="b">
        <v>0</v>
      </c>
    </row>
    <row r="361" spans="1:27">
      <c r="A361" t="s">
        <v>825</v>
      </c>
      <c r="B361" t="s">
        <v>825</v>
      </c>
      <c r="C361" t="s">
        <v>826</v>
      </c>
      <c r="D361" t="s">
        <v>827</v>
      </c>
      <c r="E361" t="s">
        <v>153</v>
      </c>
      <c r="F361" s="1">
        <v>46275</v>
      </c>
      <c r="G361" t="s">
        <v>154</v>
      </c>
      <c r="H361" t="s">
        <v>178</v>
      </c>
      <c r="I361" s="2">
        <v>-372000</v>
      </c>
      <c r="J361">
        <v>52.506</v>
      </c>
      <c r="K361" s="2">
        <v>2588</v>
      </c>
      <c r="L361">
        <v>234</v>
      </c>
      <c r="M361">
        <v>-37</v>
      </c>
      <c r="N361" t="s">
        <v>458</v>
      </c>
      <c r="O361">
        <v>-44</v>
      </c>
      <c r="P361">
        <v>-46</v>
      </c>
      <c r="Q361" s="2">
        <v>-1200</v>
      </c>
      <c r="R361">
        <v>-3.2</v>
      </c>
      <c r="S361" s="2">
        <v>-195322</v>
      </c>
      <c r="T361" t="s">
        <v>157</v>
      </c>
      <c r="U361">
        <v>52.569000000000003</v>
      </c>
      <c r="V361" s="2">
        <v>-372000</v>
      </c>
      <c r="W361" t="s">
        <v>459</v>
      </c>
      <c r="X361" t="s">
        <v>757</v>
      </c>
      <c r="Y361" s="2">
        <v>-204337</v>
      </c>
      <c r="Z361" s="2">
        <v>204337</v>
      </c>
      <c r="AA361" t="b">
        <v>0</v>
      </c>
    </row>
    <row r="362" spans="1:27">
      <c r="A362" t="s">
        <v>828</v>
      </c>
      <c r="B362" t="s">
        <v>828</v>
      </c>
      <c r="C362" t="s">
        <v>829</v>
      </c>
      <c r="D362" t="s">
        <v>830</v>
      </c>
      <c r="E362" t="s">
        <v>153</v>
      </c>
      <c r="F362" s="1">
        <v>45456</v>
      </c>
      <c r="G362" t="s">
        <v>154</v>
      </c>
      <c r="H362" t="s">
        <v>178</v>
      </c>
      <c r="I362" s="2">
        <v>-4000000</v>
      </c>
      <c r="J362">
        <v>98.716999999999999</v>
      </c>
      <c r="K362">
        <v>141</v>
      </c>
      <c r="L362" s="2">
        <v>2280</v>
      </c>
      <c r="M362">
        <v>-425</v>
      </c>
      <c r="N362" t="s">
        <v>472</v>
      </c>
      <c r="O362">
        <v>-405</v>
      </c>
      <c r="P362">
        <v>-427</v>
      </c>
      <c r="Q362">
        <v>-601</v>
      </c>
      <c r="R362">
        <v>-1.6</v>
      </c>
      <c r="S362" s="2">
        <v>-3948680</v>
      </c>
      <c r="T362" t="s">
        <v>416</v>
      </c>
      <c r="U362">
        <v>98.774000000000001</v>
      </c>
      <c r="V362" s="2">
        <v>-4000000</v>
      </c>
      <c r="W362" t="s">
        <v>459</v>
      </c>
      <c r="X362" t="s">
        <v>757</v>
      </c>
      <c r="Y362" s="2">
        <v>-4090091</v>
      </c>
      <c r="Z362" s="2">
        <v>4090091</v>
      </c>
      <c r="AA362" t="b">
        <v>0</v>
      </c>
    </row>
    <row r="363" spans="1:27">
      <c r="A363" t="s">
        <v>469</v>
      </c>
      <c r="B363" t="s">
        <v>469</v>
      </c>
      <c r="C363" t="s">
        <v>470</v>
      </c>
      <c r="D363" t="s">
        <v>471</v>
      </c>
      <c r="E363" t="s">
        <v>153</v>
      </c>
      <c r="F363" s="1">
        <v>46871</v>
      </c>
      <c r="G363" t="s">
        <v>154</v>
      </c>
      <c r="H363" t="s">
        <v>178</v>
      </c>
      <c r="I363" s="2">
        <v>2000000</v>
      </c>
      <c r="J363">
        <v>31.989000000000001</v>
      </c>
      <c r="K363" s="2">
        <v>3091</v>
      </c>
      <c r="L363" s="2">
        <v>-3800</v>
      </c>
      <c r="M363">
        <v>205</v>
      </c>
      <c r="N363" t="s">
        <v>472</v>
      </c>
      <c r="O363">
        <v>206</v>
      </c>
      <c r="P363">
        <v>215</v>
      </c>
      <c r="Q363" s="2">
        <v>6655</v>
      </c>
      <c r="R363">
        <v>17.75</v>
      </c>
      <c r="S363" s="2">
        <v>639780</v>
      </c>
      <c r="T363" t="s">
        <v>157</v>
      </c>
      <c r="U363">
        <v>32.179000000000002</v>
      </c>
      <c r="V363" s="2">
        <v>2000000</v>
      </c>
      <c r="W363" t="s">
        <v>459</v>
      </c>
      <c r="X363" t="s">
        <v>757</v>
      </c>
      <c r="Y363" s="2">
        <v>699164</v>
      </c>
      <c r="Z363" s="2">
        <v>699164</v>
      </c>
      <c r="AA363" t="b">
        <v>0</v>
      </c>
    </row>
    <row r="364" spans="1:27">
      <c r="A364" t="s">
        <v>474</v>
      </c>
      <c r="B364" t="s">
        <v>474</v>
      </c>
      <c r="C364" t="s">
        <v>475</v>
      </c>
      <c r="D364" t="s">
        <v>471</v>
      </c>
      <c r="E364" t="s">
        <v>153</v>
      </c>
      <c r="F364" s="1">
        <v>45946</v>
      </c>
      <c r="G364" t="s">
        <v>154</v>
      </c>
      <c r="H364" t="s">
        <v>178</v>
      </c>
      <c r="I364" s="2">
        <v>-600000</v>
      </c>
      <c r="J364">
        <v>37.43</v>
      </c>
      <c r="K364" s="2">
        <v>6391</v>
      </c>
      <c r="L364" s="2">
        <v>2274</v>
      </c>
      <c r="M364">
        <v>-80</v>
      </c>
      <c r="N364" t="s">
        <v>472</v>
      </c>
      <c r="O364">
        <v>-28</v>
      </c>
      <c r="P364">
        <v>-30</v>
      </c>
      <c r="Q364" s="2">
        <v>-1893</v>
      </c>
      <c r="R364">
        <v>-5.05</v>
      </c>
      <c r="S364" s="2">
        <v>-224580</v>
      </c>
      <c r="T364" t="s">
        <v>157</v>
      </c>
      <c r="U364">
        <v>37.808999999999997</v>
      </c>
      <c r="V364" s="2">
        <v>-600000</v>
      </c>
      <c r="W364" t="s">
        <v>459</v>
      </c>
      <c r="X364" t="s">
        <v>757</v>
      </c>
      <c r="Y364" s="2">
        <v>-241248</v>
      </c>
      <c r="Z364" s="2">
        <v>241248</v>
      </c>
      <c r="AA364" t="b">
        <v>0</v>
      </c>
    </row>
    <row r="365" spans="1:27">
      <c r="A365" t="s">
        <v>831</v>
      </c>
      <c r="B365" t="s">
        <v>831</v>
      </c>
      <c r="C365" t="s">
        <v>832</v>
      </c>
      <c r="D365" t="s">
        <v>833</v>
      </c>
      <c r="E365" t="s">
        <v>404</v>
      </c>
      <c r="F365" s="1">
        <v>46142</v>
      </c>
      <c r="G365" t="s">
        <v>154</v>
      </c>
      <c r="H365" t="s">
        <v>178</v>
      </c>
      <c r="I365" s="2">
        <v>-200000</v>
      </c>
      <c r="J365">
        <v>76.97</v>
      </c>
      <c r="K365" s="2">
        <v>1298</v>
      </c>
      <c r="L365">
        <v>-385</v>
      </c>
      <c r="M365">
        <v>-45</v>
      </c>
      <c r="N365" t="s">
        <v>458</v>
      </c>
      <c r="O365">
        <v>-41</v>
      </c>
      <c r="P365">
        <v>-44</v>
      </c>
      <c r="Q365">
        <v>-568</v>
      </c>
      <c r="R365">
        <v>-1.51</v>
      </c>
      <c r="S365" s="2">
        <v>-176397</v>
      </c>
      <c r="T365" t="s">
        <v>157</v>
      </c>
      <c r="U365">
        <v>76.802000000000007</v>
      </c>
      <c r="V365" s="2">
        <v>-200000</v>
      </c>
      <c r="W365" t="s">
        <v>459</v>
      </c>
      <c r="X365" t="s">
        <v>757</v>
      </c>
      <c r="Y365" s="2">
        <v>-176864</v>
      </c>
      <c r="Z365" s="2">
        <v>176864</v>
      </c>
      <c r="AA365" t="b">
        <v>0</v>
      </c>
    </row>
    <row r="366" spans="1:27">
      <c r="A366" t="s">
        <v>476</v>
      </c>
      <c r="B366" t="s">
        <v>476</v>
      </c>
      <c r="C366" t="s">
        <v>477</v>
      </c>
      <c r="D366" t="s">
        <v>478</v>
      </c>
      <c r="E366" t="s">
        <v>153</v>
      </c>
      <c r="F366" s="1">
        <v>46092</v>
      </c>
      <c r="G366" t="s">
        <v>154</v>
      </c>
      <c r="H366" t="s">
        <v>178</v>
      </c>
      <c r="I366" s="2">
        <v>1300000</v>
      </c>
      <c r="J366">
        <v>35.906999999999996</v>
      </c>
      <c r="K366" s="2">
        <v>4377</v>
      </c>
      <c r="L366" s="2">
        <v>-1300</v>
      </c>
      <c r="M366">
        <v>53</v>
      </c>
      <c r="N366" t="s">
        <v>472</v>
      </c>
      <c r="O366">
        <v>88</v>
      </c>
      <c r="P366">
        <v>92</v>
      </c>
      <c r="Q366" s="2">
        <v>4014</v>
      </c>
      <c r="R366">
        <v>10.7</v>
      </c>
      <c r="S366" s="2">
        <v>466791</v>
      </c>
      <c r="T366" t="s">
        <v>157</v>
      </c>
      <c r="U366">
        <v>36.006999999999998</v>
      </c>
      <c r="V366" s="2">
        <v>1300000</v>
      </c>
      <c r="W366" t="s">
        <v>459</v>
      </c>
      <c r="X366" t="s">
        <v>757</v>
      </c>
      <c r="Y366" s="2">
        <v>484795</v>
      </c>
      <c r="Z366" s="2">
        <v>484795</v>
      </c>
      <c r="AA366" t="b">
        <v>0</v>
      </c>
    </row>
    <row r="367" spans="1:27">
      <c r="A367" t="s">
        <v>480</v>
      </c>
      <c r="B367" t="s">
        <v>480</v>
      </c>
      <c r="C367" t="s">
        <v>481</v>
      </c>
      <c r="D367" t="s">
        <v>478</v>
      </c>
      <c r="E367" t="s">
        <v>153</v>
      </c>
      <c r="F367" s="1">
        <v>45313</v>
      </c>
      <c r="G367" t="s">
        <v>154</v>
      </c>
      <c r="H367" t="s">
        <v>178</v>
      </c>
      <c r="I367" s="2">
        <v>-700000</v>
      </c>
      <c r="J367">
        <v>59.292000000000002</v>
      </c>
      <c r="K367" s="2">
        <v>11852</v>
      </c>
      <c r="L367" s="2">
        <v>1414</v>
      </c>
      <c r="M367">
        <v>-121</v>
      </c>
      <c r="N367" t="s">
        <v>458</v>
      </c>
      <c r="O367">
        <v>-17</v>
      </c>
      <c r="P367">
        <v>-14</v>
      </c>
      <c r="Q367" s="2">
        <v>-1661</v>
      </c>
      <c r="R367">
        <v>-4.43</v>
      </c>
      <c r="S367" s="2">
        <v>-415044</v>
      </c>
      <c r="T367" t="s">
        <v>416</v>
      </c>
      <c r="U367">
        <v>59.494</v>
      </c>
      <c r="V367" s="2">
        <v>-700000</v>
      </c>
      <c r="W367" t="s">
        <v>459</v>
      </c>
      <c r="X367" t="s">
        <v>757</v>
      </c>
      <c r="Y367" s="2">
        <v>-428402</v>
      </c>
      <c r="Z367" s="2">
        <v>428402</v>
      </c>
      <c r="AA367" t="b">
        <v>0</v>
      </c>
    </row>
    <row r="368" spans="1:27">
      <c r="A368" t="s">
        <v>834</v>
      </c>
      <c r="B368" t="s">
        <v>834</v>
      </c>
      <c r="C368" t="s">
        <v>835</v>
      </c>
      <c r="D368" t="s">
        <v>836</v>
      </c>
      <c r="E368" t="s">
        <v>153</v>
      </c>
      <c r="F368" s="1">
        <v>46417</v>
      </c>
      <c r="G368" t="s">
        <v>154</v>
      </c>
      <c r="H368" t="s">
        <v>178</v>
      </c>
      <c r="I368" s="2">
        <v>-100000</v>
      </c>
      <c r="J368">
        <v>26.69</v>
      </c>
      <c r="K368" s="2">
        <v>5059</v>
      </c>
      <c r="L368">
        <v>507</v>
      </c>
      <c r="M368">
        <v>-8</v>
      </c>
      <c r="N368" t="s">
        <v>458</v>
      </c>
      <c r="O368">
        <v>-6</v>
      </c>
      <c r="P368">
        <v>-6</v>
      </c>
      <c r="Q368">
        <v>-297</v>
      </c>
      <c r="R368">
        <v>-0.79</v>
      </c>
      <c r="S368" s="2">
        <v>-26690</v>
      </c>
      <c r="T368" t="s">
        <v>157</v>
      </c>
      <c r="U368">
        <v>27.196999999999999</v>
      </c>
      <c r="V368" s="2">
        <v>-100000</v>
      </c>
      <c r="W368" t="s">
        <v>459</v>
      </c>
      <c r="X368" t="s">
        <v>757</v>
      </c>
      <c r="Y368" s="2">
        <v>-27493</v>
      </c>
      <c r="Z368" s="2">
        <v>27493</v>
      </c>
      <c r="AA368" t="b">
        <v>0</v>
      </c>
    </row>
    <row r="369" spans="1:27">
      <c r="A369" t="s">
        <v>483</v>
      </c>
      <c r="B369" t="s">
        <v>483</v>
      </c>
      <c r="C369" t="s">
        <v>484</v>
      </c>
      <c r="D369" t="s">
        <v>485</v>
      </c>
      <c r="E369" t="s">
        <v>153</v>
      </c>
      <c r="F369" s="1">
        <v>45985</v>
      </c>
      <c r="G369" t="s">
        <v>154</v>
      </c>
      <c r="H369" t="s">
        <v>178</v>
      </c>
      <c r="I369" s="2">
        <v>-500000</v>
      </c>
      <c r="J369">
        <v>88.748000000000005</v>
      </c>
      <c r="K369">
        <v>519</v>
      </c>
      <c r="L369">
        <v>-555</v>
      </c>
      <c r="M369">
        <v>-44</v>
      </c>
      <c r="N369" t="s">
        <v>458</v>
      </c>
      <c r="O369">
        <v>-101</v>
      </c>
      <c r="P369">
        <v>-106</v>
      </c>
      <c r="Q369">
        <v>-549</v>
      </c>
      <c r="R369">
        <v>-1.46</v>
      </c>
      <c r="S369" s="2">
        <v>-443740</v>
      </c>
      <c r="T369" t="s">
        <v>157</v>
      </c>
      <c r="U369">
        <v>88.637</v>
      </c>
      <c r="V369" s="2">
        <v>-500000</v>
      </c>
      <c r="W369" t="s">
        <v>486</v>
      </c>
      <c r="X369" t="s">
        <v>757</v>
      </c>
      <c r="Y369" s="2">
        <v>-447166</v>
      </c>
      <c r="Z369" s="2">
        <v>447166</v>
      </c>
      <c r="AA369" t="b">
        <v>0</v>
      </c>
    </row>
    <row r="370" spans="1:27">
      <c r="A370" t="s">
        <v>837</v>
      </c>
      <c r="B370" t="s">
        <v>837</v>
      </c>
      <c r="C370" t="s">
        <v>838</v>
      </c>
      <c r="D370" t="s">
        <v>839</v>
      </c>
      <c r="E370" t="s">
        <v>153</v>
      </c>
      <c r="F370" s="1">
        <v>45687</v>
      </c>
      <c r="G370" t="s">
        <v>154</v>
      </c>
      <c r="H370" t="s">
        <v>178</v>
      </c>
      <c r="I370" s="2">
        <v>-200000</v>
      </c>
      <c r="J370">
        <v>92.254999999999995</v>
      </c>
      <c r="K370">
        <v>419</v>
      </c>
      <c r="L370">
        <v>-222</v>
      </c>
      <c r="M370">
        <v>-14</v>
      </c>
      <c r="N370" t="s">
        <v>458</v>
      </c>
      <c r="O370">
        <v>-29</v>
      </c>
      <c r="P370">
        <v>-31</v>
      </c>
      <c r="Q370">
        <v>-128</v>
      </c>
      <c r="R370">
        <v>-0.34</v>
      </c>
      <c r="S370" s="2">
        <v>-184510</v>
      </c>
      <c r="T370" t="s">
        <v>157</v>
      </c>
      <c r="U370">
        <v>92.144000000000005</v>
      </c>
      <c r="V370" s="2">
        <v>-200000</v>
      </c>
      <c r="W370" t="s">
        <v>486</v>
      </c>
      <c r="X370" t="s">
        <v>757</v>
      </c>
      <c r="Y370" s="2">
        <v>-184682</v>
      </c>
      <c r="Z370" s="2">
        <v>184682</v>
      </c>
      <c r="AA370" t="b">
        <v>0</v>
      </c>
    </row>
    <row r="371" spans="1:27">
      <c r="A371" t="s">
        <v>488</v>
      </c>
      <c r="B371" t="s">
        <v>488</v>
      </c>
      <c r="C371" t="s">
        <v>489</v>
      </c>
      <c r="D371" t="s">
        <v>490</v>
      </c>
      <c r="E371" t="s">
        <v>153</v>
      </c>
      <c r="F371" s="1">
        <v>46377</v>
      </c>
      <c r="G371" t="s">
        <v>154</v>
      </c>
      <c r="H371" t="s">
        <v>178</v>
      </c>
      <c r="I371" s="2">
        <v>-3566000</v>
      </c>
      <c r="J371">
        <v>78.194999999999993</v>
      </c>
      <c r="K371">
        <v>524</v>
      </c>
      <c r="L371">
        <v>892</v>
      </c>
      <c r="M371">
        <v>0</v>
      </c>
      <c r="N371" t="s">
        <v>472</v>
      </c>
      <c r="O371">
        <v>-915</v>
      </c>
      <c r="P371">
        <v>-956</v>
      </c>
      <c r="Q371" s="2">
        <v>-5012</v>
      </c>
      <c r="R371">
        <v>-13.37</v>
      </c>
      <c r="S371" s="2">
        <v>-2788434</v>
      </c>
      <c r="T371" t="s">
        <v>157</v>
      </c>
      <c r="U371">
        <v>78.22</v>
      </c>
      <c r="V371" s="2">
        <v>-3566000</v>
      </c>
      <c r="W371" t="s">
        <v>486</v>
      </c>
      <c r="X371" t="s">
        <v>757</v>
      </c>
      <c r="Y371" s="2">
        <v>-2793500</v>
      </c>
      <c r="Z371" s="2">
        <v>2793500</v>
      </c>
      <c r="AA371" t="b">
        <v>0</v>
      </c>
    </row>
    <row r="372" spans="1:27">
      <c r="A372" t="s">
        <v>840</v>
      </c>
      <c r="B372" t="s">
        <v>840</v>
      </c>
      <c r="C372" t="s">
        <v>841</v>
      </c>
      <c r="D372" t="s">
        <v>842</v>
      </c>
      <c r="E372" t="s">
        <v>153</v>
      </c>
      <c r="F372" s="1">
        <v>46043</v>
      </c>
      <c r="G372" t="s">
        <v>154</v>
      </c>
      <c r="H372" t="s">
        <v>178</v>
      </c>
      <c r="I372" s="2">
        <v>-2100000</v>
      </c>
      <c r="J372">
        <v>87.256</v>
      </c>
      <c r="K372">
        <v>421</v>
      </c>
      <c r="L372">
        <v>882</v>
      </c>
      <c r="M372">
        <v>-86</v>
      </c>
      <c r="N372" t="s">
        <v>458</v>
      </c>
      <c r="O372">
        <v>-411</v>
      </c>
      <c r="P372">
        <v>-431</v>
      </c>
      <c r="Q372" s="2">
        <v>-1813</v>
      </c>
      <c r="R372">
        <v>-4.84</v>
      </c>
      <c r="S372" s="2">
        <v>-1832376</v>
      </c>
      <c r="T372" t="s">
        <v>157</v>
      </c>
      <c r="U372">
        <v>87.298000000000002</v>
      </c>
      <c r="V372" s="2">
        <v>-2100000</v>
      </c>
      <c r="W372" t="s">
        <v>486</v>
      </c>
      <c r="X372" t="s">
        <v>757</v>
      </c>
      <c r="Y372" s="2">
        <v>-1841955</v>
      </c>
      <c r="Z372" s="2">
        <v>1841955</v>
      </c>
      <c r="AA372" t="b">
        <v>0</v>
      </c>
    </row>
    <row r="373" spans="1:27">
      <c r="A373" t="s">
        <v>843</v>
      </c>
      <c r="B373" t="s">
        <v>843</v>
      </c>
      <c r="C373" t="s">
        <v>844</v>
      </c>
      <c r="D373" t="s">
        <v>842</v>
      </c>
      <c r="E373" t="s">
        <v>153</v>
      </c>
      <c r="F373" s="1">
        <v>45552</v>
      </c>
      <c r="G373" t="s">
        <v>154</v>
      </c>
      <c r="H373" t="s">
        <v>178</v>
      </c>
      <c r="I373" s="2">
        <v>1800000</v>
      </c>
      <c r="J373">
        <v>96.106999999999999</v>
      </c>
      <c r="K373">
        <v>285</v>
      </c>
      <c r="L373">
        <v>256</v>
      </c>
      <c r="M373">
        <v>188</v>
      </c>
      <c r="N373" t="s">
        <v>458</v>
      </c>
      <c r="O373">
        <v>177</v>
      </c>
      <c r="P373">
        <v>187</v>
      </c>
      <c r="Q373">
        <v>532</v>
      </c>
      <c r="R373">
        <v>1.42</v>
      </c>
      <c r="S373" s="2">
        <v>1729926</v>
      </c>
      <c r="T373" t="s">
        <v>157</v>
      </c>
      <c r="U373">
        <v>96.113</v>
      </c>
      <c r="V373" s="2">
        <v>2500000</v>
      </c>
      <c r="W373" t="s">
        <v>486</v>
      </c>
      <c r="X373" t="s">
        <v>757</v>
      </c>
      <c r="Y373" s="2">
        <v>1761909</v>
      </c>
      <c r="Z373" s="2">
        <v>1761909</v>
      </c>
      <c r="AA373" t="b">
        <v>0</v>
      </c>
    </row>
    <row r="374" spans="1:27">
      <c r="A374" t="s">
        <v>845</v>
      </c>
      <c r="B374" t="s">
        <v>845</v>
      </c>
      <c r="C374" t="s">
        <v>846</v>
      </c>
      <c r="D374" t="s">
        <v>847</v>
      </c>
      <c r="E374" t="s">
        <v>153</v>
      </c>
      <c r="F374" s="1">
        <v>45838</v>
      </c>
      <c r="G374" t="s">
        <v>154</v>
      </c>
      <c r="H374" t="s">
        <v>178</v>
      </c>
      <c r="I374" s="2">
        <v>-316000</v>
      </c>
      <c r="J374">
        <v>91.730999999999995</v>
      </c>
      <c r="K374">
        <v>307</v>
      </c>
      <c r="L374">
        <v>19</v>
      </c>
      <c r="M374">
        <v>-14</v>
      </c>
      <c r="N374" t="s">
        <v>458</v>
      </c>
      <c r="O374">
        <v>-51</v>
      </c>
      <c r="P374">
        <v>-53</v>
      </c>
      <c r="Q374">
        <v>-163</v>
      </c>
      <c r="R374">
        <v>-0.44</v>
      </c>
      <c r="S374" s="2">
        <v>-289870</v>
      </c>
      <c r="T374" t="s">
        <v>157</v>
      </c>
      <c r="U374">
        <v>91.736999999999995</v>
      </c>
      <c r="V374" s="2">
        <v>-316000</v>
      </c>
      <c r="W374" t="s">
        <v>486</v>
      </c>
      <c r="X374" t="s">
        <v>757</v>
      </c>
      <c r="Y374" s="2">
        <v>-294316</v>
      </c>
      <c r="Z374" s="2">
        <v>294316</v>
      </c>
      <c r="AA374" t="b">
        <v>0</v>
      </c>
    </row>
    <row r="375" spans="1:27">
      <c r="A375" t="s">
        <v>492</v>
      </c>
      <c r="B375" t="s">
        <v>492</v>
      </c>
      <c r="C375" t="s">
        <v>493</v>
      </c>
      <c r="D375" t="s">
        <v>494</v>
      </c>
      <c r="E375" t="s">
        <v>153</v>
      </c>
      <c r="F375" s="1">
        <v>46276</v>
      </c>
      <c r="G375" t="s">
        <v>154</v>
      </c>
      <c r="H375" t="s">
        <v>178</v>
      </c>
      <c r="I375" s="2">
        <v>-1765000</v>
      </c>
      <c r="J375">
        <v>83.757000000000005</v>
      </c>
      <c r="K375">
        <v>426</v>
      </c>
      <c r="L375" s="2">
        <v>-1359</v>
      </c>
      <c r="M375">
        <v>-79</v>
      </c>
      <c r="N375" t="s">
        <v>472</v>
      </c>
      <c r="O375">
        <v>-449</v>
      </c>
      <c r="P375">
        <v>-470</v>
      </c>
      <c r="Q375" s="2">
        <v>-2004</v>
      </c>
      <c r="R375">
        <v>-5.34</v>
      </c>
      <c r="S375" s="2">
        <v>-1478311</v>
      </c>
      <c r="T375" t="s">
        <v>260</v>
      </c>
      <c r="U375">
        <v>83.68</v>
      </c>
      <c r="V375" s="2">
        <v>-1765000</v>
      </c>
      <c r="W375" t="s">
        <v>486</v>
      </c>
      <c r="X375" t="s">
        <v>757</v>
      </c>
      <c r="Y375" s="2">
        <v>-1497406</v>
      </c>
      <c r="Z375" s="2">
        <v>1497406</v>
      </c>
      <c r="AA375" t="b">
        <v>0</v>
      </c>
    </row>
    <row r="376" spans="1:27">
      <c r="A376" t="s">
        <v>848</v>
      </c>
      <c r="B376" t="s">
        <v>848</v>
      </c>
      <c r="C376" t="s">
        <v>849</v>
      </c>
      <c r="D376" t="s">
        <v>850</v>
      </c>
      <c r="E376" t="s">
        <v>153</v>
      </c>
      <c r="F376" s="1">
        <v>46383</v>
      </c>
      <c r="G376" t="s">
        <v>154</v>
      </c>
      <c r="H376" t="s">
        <v>178</v>
      </c>
      <c r="I376" s="2">
        <v>-500000</v>
      </c>
      <c r="J376">
        <v>81.81</v>
      </c>
      <c r="K376">
        <v>652</v>
      </c>
      <c r="L376" s="2">
        <v>-1215</v>
      </c>
      <c r="M376">
        <v>-41</v>
      </c>
      <c r="N376" t="s">
        <v>472</v>
      </c>
      <c r="O376">
        <v>-121</v>
      </c>
      <c r="P376">
        <v>-127</v>
      </c>
      <c r="Q376">
        <v>-827</v>
      </c>
      <c r="R376">
        <v>-2.21</v>
      </c>
      <c r="S376" s="2">
        <v>-409050</v>
      </c>
      <c r="T376" t="s">
        <v>157</v>
      </c>
      <c r="U376">
        <v>81.566999999999993</v>
      </c>
      <c r="V376" s="2">
        <v>-500000</v>
      </c>
      <c r="W376" t="s">
        <v>486</v>
      </c>
      <c r="X376" t="s">
        <v>757</v>
      </c>
      <c r="Y376" s="2">
        <v>-414639</v>
      </c>
      <c r="Z376" s="2">
        <v>414639</v>
      </c>
      <c r="AA376" t="b">
        <v>0</v>
      </c>
    </row>
    <row r="377" spans="1:27">
      <c r="A377" t="s">
        <v>495</v>
      </c>
      <c r="B377" t="s">
        <v>495</v>
      </c>
      <c r="C377" t="s">
        <v>496</v>
      </c>
      <c r="D377" t="s">
        <v>497</v>
      </c>
      <c r="E377" t="s">
        <v>153</v>
      </c>
      <c r="F377" s="1">
        <v>45789</v>
      </c>
      <c r="G377" t="s">
        <v>154</v>
      </c>
      <c r="H377" t="s">
        <v>178</v>
      </c>
      <c r="I377" s="2">
        <v>21600000</v>
      </c>
      <c r="J377">
        <v>93.003</v>
      </c>
      <c r="K377">
        <v>334</v>
      </c>
      <c r="L377" s="2">
        <v>-4968</v>
      </c>
      <c r="M377" s="2">
        <v>1405</v>
      </c>
      <c r="N377" t="s">
        <v>458</v>
      </c>
      <c r="O377" s="2">
        <v>3256</v>
      </c>
      <c r="P377" s="2">
        <v>3420</v>
      </c>
      <c r="Q377" s="2">
        <v>11408</v>
      </c>
      <c r="R377">
        <v>30.42</v>
      </c>
      <c r="S377" s="2">
        <v>20088648</v>
      </c>
      <c r="T377" t="s">
        <v>157</v>
      </c>
      <c r="U377">
        <v>93.025999999999996</v>
      </c>
      <c r="V377" s="2">
        <v>21600000</v>
      </c>
      <c r="W377" t="s">
        <v>486</v>
      </c>
      <c r="X377" t="s">
        <v>757</v>
      </c>
      <c r="Y377" s="2">
        <v>20601648</v>
      </c>
      <c r="Z377" s="2">
        <v>20601648</v>
      </c>
      <c r="AA377" t="b">
        <v>0</v>
      </c>
    </row>
    <row r="378" spans="1:27">
      <c r="A378" t="s">
        <v>851</v>
      </c>
      <c r="B378" t="s">
        <v>851</v>
      </c>
      <c r="C378" t="s">
        <v>852</v>
      </c>
      <c r="D378" t="s">
        <v>497</v>
      </c>
      <c r="E378" t="s">
        <v>153</v>
      </c>
      <c r="F378" s="1">
        <v>46703</v>
      </c>
      <c r="G378" t="s">
        <v>154</v>
      </c>
      <c r="H378" t="s">
        <v>178</v>
      </c>
      <c r="I378" s="2">
        <v>-6500000</v>
      </c>
      <c r="J378">
        <v>86.459000000000003</v>
      </c>
      <c r="K378">
        <v>396</v>
      </c>
      <c r="L378" s="2">
        <v>-1950</v>
      </c>
      <c r="M378">
        <v>-557</v>
      </c>
      <c r="N378" t="s">
        <v>458</v>
      </c>
      <c r="O378" s="2">
        <v>-2117</v>
      </c>
      <c r="P378" s="2">
        <v>-2212</v>
      </c>
      <c r="Q378" s="2">
        <v>-8755</v>
      </c>
      <c r="R378">
        <v>-23.35</v>
      </c>
      <c r="S378" s="2">
        <v>-5619835</v>
      </c>
      <c r="T378" t="s">
        <v>157</v>
      </c>
      <c r="U378">
        <v>86.429000000000002</v>
      </c>
      <c r="V378" s="2">
        <v>-6500000</v>
      </c>
      <c r="W378" t="s">
        <v>486</v>
      </c>
      <c r="X378" t="s">
        <v>757</v>
      </c>
      <c r="Y378" s="2">
        <v>-5720563</v>
      </c>
      <c r="Z378" s="2">
        <v>5720563</v>
      </c>
      <c r="AA378" t="b">
        <v>0</v>
      </c>
    </row>
    <row r="379" spans="1:27">
      <c r="A379" t="s">
        <v>853</v>
      </c>
      <c r="B379" t="s">
        <v>853</v>
      </c>
      <c r="C379" t="s">
        <v>854</v>
      </c>
      <c r="D379" t="s">
        <v>497</v>
      </c>
      <c r="E379" t="s">
        <v>153</v>
      </c>
      <c r="F379" s="1">
        <v>46563</v>
      </c>
      <c r="G379" t="s">
        <v>154</v>
      </c>
      <c r="H379" t="s">
        <v>178</v>
      </c>
      <c r="I379" s="2">
        <v>-2900000</v>
      </c>
      <c r="J379">
        <v>93.358000000000004</v>
      </c>
      <c r="K379">
        <v>342</v>
      </c>
      <c r="L379" s="2">
        <v>-3045</v>
      </c>
      <c r="M379">
        <v>-358</v>
      </c>
      <c r="N379" t="s">
        <v>458</v>
      </c>
      <c r="O379">
        <v>-977</v>
      </c>
      <c r="P379" s="2">
        <v>-1021</v>
      </c>
      <c r="Q379" s="2">
        <v>-3490</v>
      </c>
      <c r="R379">
        <v>-9.31</v>
      </c>
      <c r="S379" s="2">
        <v>-2707382</v>
      </c>
      <c r="T379" t="s">
        <v>157</v>
      </c>
      <c r="U379">
        <v>93.253</v>
      </c>
      <c r="V379" s="2">
        <v>-2900000</v>
      </c>
      <c r="W379" t="s">
        <v>486</v>
      </c>
      <c r="X379" t="s">
        <v>757</v>
      </c>
      <c r="Y379" s="2">
        <v>-2789257</v>
      </c>
      <c r="Z379" s="2">
        <v>2789257</v>
      </c>
      <c r="AA379" t="b">
        <v>0</v>
      </c>
    </row>
    <row r="380" spans="1:27">
      <c r="A380" t="s">
        <v>855</v>
      </c>
      <c r="B380" t="s">
        <v>855</v>
      </c>
      <c r="C380" t="s">
        <v>856</v>
      </c>
      <c r="D380" t="s">
        <v>497</v>
      </c>
      <c r="E380" t="s">
        <v>153</v>
      </c>
      <c r="F380" s="1">
        <v>47751</v>
      </c>
      <c r="G380" t="s">
        <v>154</v>
      </c>
      <c r="H380" t="s">
        <v>178</v>
      </c>
      <c r="I380" s="2">
        <v>-200000</v>
      </c>
      <c r="J380">
        <v>92.162999999999997</v>
      </c>
      <c r="K380">
        <v>388</v>
      </c>
      <c r="L380">
        <v>-62</v>
      </c>
      <c r="M380">
        <v>-29</v>
      </c>
      <c r="N380" t="s">
        <v>458</v>
      </c>
      <c r="O380">
        <v>-104</v>
      </c>
      <c r="P380">
        <v>-109</v>
      </c>
      <c r="Q380">
        <v>-424</v>
      </c>
      <c r="R380">
        <v>-1.1299999999999999</v>
      </c>
      <c r="S380" s="2">
        <v>-184326</v>
      </c>
      <c r="T380" t="s">
        <v>157</v>
      </c>
      <c r="U380">
        <v>92.132000000000005</v>
      </c>
      <c r="V380" s="2">
        <v>-200000</v>
      </c>
      <c r="W380" t="s">
        <v>486</v>
      </c>
      <c r="X380" t="s">
        <v>757</v>
      </c>
      <c r="Y380" s="2">
        <v>-191071</v>
      </c>
      <c r="Z380" s="2">
        <v>191071</v>
      </c>
      <c r="AA380" t="b">
        <v>0</v>
      </c>
    </row>
    <row r="381" spans="1:27">
      <c r="A381" t="s">
        <v>857</v>
      </c>
      <c r="B381" t="s">
        <v>857</v>
      </c>
      <c r="C381" t="s">
        <v>858</v>
      </c>
      <c r="D381" t="s">
        <v>859</v>
      </c>
      <c r="E381" t="s">
        <v>153</v>
      </c>
      <c r="F381" s="1">
        <v>46500</v>
      </c>
      <c r="G381" t="s">
        <v>154</v>
      </c>
      <c r="H381" t="s">
        <v>178</v>
      </c>
      <c r="I381" s="2">
        <v>-100000</v>
      </c>
      <c r="J381">
        <v>91.262</v>
      </c>
      <c r="K381">
        <v>308</v>
      </c>
      <c r="L381">
        <v>-19</v>
      </c>
      <c r="M381">
        <v>-10</v>
      </c>
      <c r="N381" t="s">
        <v>458</v>
      </c>
      <c r="O381">
        <v>-32</v>
      </c>
      <c r="P381">
        <v>-34</v>
      </c>
      <c r="Q381">
        <v>-104</v>
      </c>
      <c r="R381">
        <v>-0.28000000000000003</v>
      </c>
      <c r="S381" s="2">
        <v>-91262</v>
      </c>
      <c r="T381" t="s">
        <v>157</v>
      </c>
      <c r="U381">
        <v>91.242999999999995</v>
      </c>
      <c r="V381" s="2">
        <v>-100000</v>
      </c>
      <c r="W381" t="s">
        <v>486</v>
      </c>
      <c r="X381" t="s">
        <v>757</v>
      </c>
      <c r="Y381" s="2">
        <v>-91444</v>
      </c>
      <c r="Z381" s="2">
        <v>91444</v>
      </c>
      <c r="AA381" t="b">
        <v>0</v>
      </c>
    </row>
    <row r="382" spans="1:27">
      <c r="A382" t="s">
        <v>498</v>
      </c>
      <c r="B382" t="s">
        <v>498</v>
      </c>
      <c r="C382" t="s">
        <v>499</v>
      </c>
      <c r="D382" t="s">
        <v>500</v>
      </c>
      <c r="E382" t="s">
        <v>153</v>
      </c>
      <c r="F382" s="1">
        <v>45587</v>
      </c>
      <c r="G382" t="s">
        <v>154</v>
      </c>
      <c r="H382" t="s">
        <v>178</v>
      </c>
      <c r="I382" s="2">
        <v>1726000</v>
      </c>
      <c r="J382">
        <v>100.301</v>
      </c>
      <c r="K382">
        <v>180</v>
      </c>
      <c r="L382" s="2">
        <v>1277</v>
      </c>
      <c r="M382">
        <v>266</v>
      </c>
      <c r="N382" t="s">
        <v>458</v>
      </c>
      <c r="O382">
        <v>235</v>
      </c>
      <c r="P382">
        <v>247</v>
      </c>
      <c r="Q382">
        <v>445</v>
      </c>
      <c r="R382">
        <v>1.19</v>
      </c>
      <c r="S382" s="2">
        <v>1731195</v>
      </c>
      <c r="T382" t="s">
        <v>157</v>
      </c>
      <c r="U382">
        <v>100.227</v>
      </c>
      <c r="V382" s="2">
        <v>1726000</v>
      </c>
      <c r="W382" t="s">
        <v>486</v>
      </c>
      <c r="X382" t="s">
        <v>757</v>
      </c>
      <c r="Y382" s="2">
        <v>1784926</v>
      </c>
      <c r="Z382" s="2">
        <v>1784926</v>
      </c>
      <c r="AA382" t="b">
        <v>0</v>
      </c>
    </row>
    <row r="383" spans="1:27">
      <c r="A383" t="s">
        <v>502</v>
      </c>
      <c r="B383" t="s">
        <v>502</v>
      </c>
      <c r="C383" t="s">
        <v>503</v>
      </c>
      <c r="D383" t="s">
        <v>504</v>
      </c>
      <c r="E383" t="s">
        <v>153</v>
      </c>
      <c r="F383" s="1">
        <v>46103</v>
      </c>
      <c r="G383" t="s">
        <v>154</v>
      </c>
      <c r="H383" t="s">
        <v>178</v>
      </c>
      <c r="I383" s="2">
        <v>-7780000</v>
      </c>
      <c r="J383">
        <v>92.85</v>
      </c>
      <c r="K383">
        <v>293</v>
      </c>
      <c r="L383" s="2">
        <v>-10814</v>
      </c>
      <c r="M383">
        <v>-693</v>
      </c>
      <c r="N383" t="s">
        <v>458</v>
      </c>
      <c r="O383" s="2">
        <v>-1886</v>
      </c>
      <c r="P383" s="2">
        <v>-1976</v>
      </c>
      <c r="Q383" s="2">
        <v>-5800</v>
      </c>
      <c r="R383">
        <v>-15.47</v>
      </c>
      <c r="S383" s="2">
        <v>-7223730</v>
      </c>
      <c r="T383" t="s">
        <v>157</v>
      </c>
      <c r="U383">
        <v>92.710999999999999</v>
      </c>
      <c r="V383" s="2">
        <v>-7780000</v>
      </c>
      <c r="W383" t="s">
        <v>486</v>
      </c>
      <c r="X383" t="s">
        <v>757</v>
      </c>
      <c r="Y383" s="2">
        <v>-7448178</v>
      </c>
      <c r="Z383" s="2">
        <v>7448178</v>
      </c>
      <c r="AA383" t="b">
        <v>0</v>
      </c>
    </row>
    <row r="384" spans="1:27">
      <c r="A384" t="s">
        <v>508</v>
      </c>
      <c r="B384" t="s">
        <v>508</v>
      </c>
      <c r="C384" t="s">
        <v>509</v>
      </c>
      <c r="D384" t="s">
        <v>504</v>
      </c>
      <c r="E384" t="s">
        <v>153</v>
      </c>
      <c r="F384" s="1">
        <v>47199</v>
      </c>
      <c r="G384" t="s">
        <v>154</v>
      </c>
      <c r="H384" t="s">
        <v>178</v>
      </c>
      <c r="I384" s="2">
        <v>-4100000</v>
      </c>
      <c r="J384">
        <v>86.905000000000001</v>
      </c>
      <c r="K384">
        <v>346</v>
      </c>
      <c r="L384" s="2">
        <v>-3280</v>
      </c>
      <c r="M384">
        <v>-407</v>
      </c>
      <c r="N384" t="s">
        <v>458</v>
      </c>
      <c r="O384" s="2">
        <v>-1789</v>
      </c>
      <c r="P384" s="2">
        <v>-1870</v>
      </c>
      <c r="Q384" s="2">
        <v>-6473</v>
      </c>
      <c r="R384">
        <v>-17.260000000000002</v>
      </c>
      <c r="S384" s="2">
        <v>-3563105</v>
      </c>
      <c r="T384" t="s">
        <v>157</v>
      </c>
      <c r="U384">
        <v>86.825000000000003</v>
      </c>
      <c r="V384" s="2">
        <v>-4100000</v>
      </c>
      <c r="W384" t="s">
        <v>486</v>
      </c>
      <c r="X384" t="s">
        <v>757</v>
      </c>
      <c r="Y384" s="2">
        <v>-3695035</v>
      </c>
      <c r="Z384" s="2">
        <v>3695035</v>
      </c>
      <c r="AA384" t="b">
        <v>0</v>
      </c>
    </row>
    <row r="385" spans="1:27">
      <c r="A385" t="s">
        <v>860</v>
      </c>
      <c r="B385" t="s">
        <v>860</v>
      </c>
      <c r="C385" t="s">
        <v>861</v>
      </c>
      <c r="D385" t="s">
        <v>504</v>
      </c>
      <c r="E385" t="s">
        <v>404</v>
      </c>
      <c r="F385" s="1">
        <v>46468</v>
      </c>
      <c r="G385" t="s">
        <v>154</v>
      </c>
      <c r="H385" t="s">
        <v>178</v>
      </c>
      <c r="I385" s="2">
        <v>1050000</v>
      </c>
      <c r="J385">
        <v>90.471999999999994</v>
      </c>
      <c r="K385">
        <v>236</v>
      </c>
      <c r="L385" s="2">
        <v>5318</v>
      </c>
      <c r="M385">
        <v>140</v>
      </c>
      <c r="N385" t="s">
        <v>458</v>
      </c>
      <c r="O385">
        <v>368</v>
      </c>
      <c r="P385">
        <v>392</v>
      </c>
      <c r="Q385">
        <v>923</v>
      </c>
      <c r="R385">
        <v>2.46</v>
      </c>
      <c r="S385" s="2">
        <v>1088538</v>
      </c>
      <c r="T385" t="s">
        <v>157</v>
      </c>
      <c r="U385">
        <v>90.03</v>
      </c>
      <c r="V385" s="2">
        <v>1050000</v>
      </c>
      <c r="W385" t="s">
        <v>486</v>
      </c>
      <c r="X385" t="s">
        <v>757</v>
      </c>
      <c r="Y385" s="2">
        <v>1128150</v>
      </c>
      <c r="Z385" s="2">
        <v>1128150</v>
      </c>
      <c r="AA385" t="b">
        <v>0</v>
      </c>
    </row>
    <row r="386" spans="1:27">
      <c r="A386" t="s">
        <v>862</v>
      </c>
      <c r="B386" t="s">
        <v>862</v>
      </c>
      <c r="C386" t="s">
        <v>863</v>
      </c>
      <c r="D386" t="s">
        <v>504</v>
      </c>
      <c r="E386" t="s">
        <v>691</v>
      </c>
      <c r="F386" s="1">
        <v>45830</v>
      </c>
      <c r="G386" t="s">
        <v>154</v>
      </c>
      <c r="H386" t="s">
        <v>178</v>
      </c>
      <c r="I386" s="2">
        <v>-250000</v>
      </c>
      <c r="J386">
        <v>96.441999999999993</v>
      </c>
      <c r="K386">
        <v>213</v>
      </c>
      <c r="L386">
        <v>9</v>
      </c>
      <c r="M386">
        <v>-28</v>
      </c>
      <c r="N386" t="s">
        <v>458</v>
      </c>
      <c r="O386">
        <v>-43</v>
      </c>
      <c r="P386">
        <v>-45</v>
      </c>
      <c r="Q386">
        <v>-96</v>
      </c>
      <c r="R386">
        <v>-0.26</v>
      </c>
      <c r="S386" s="2">
        <v>-220853</v>
      </c>
      <c r="T386" t="s">
        <v>157</v>
      </c>
      <c r="U386">
        <v>96.445999999999998</v>
      </c>
      <c r="V386" s="2">
        <v>-250000</v>
      </c>
      <c r="W386" t="s">
        <v>486</v>
      </c>
      <c r="X386" t="s">
        <v>757</v>
      </c>
      <c r="Y386" s="2">
        <v>-222372</v>
      </c>
      <c r="Z386" s="2">
        <v>222372</v>
      </c>
      <c r="AA386" t="b">
        <v>0</v>
      </c>
    </row>
    <row r="387" spans="1:27">
      <c r="A387" t="s">
        <v>864</v>
      </c>
      <c r="B387" t="s">
        <v>864</v>
      </c>
      <c r="C387" t="s">
        <v>865</v>
      </c>
      <c r="D387" t="s">
        <v>504</v>
      </c>
      <c r="E387" t="s">
        <v>691</v>
      </c>
      <c r="F387" s="1">
        <v>47564</v>
      </c>
      <c r="G387" t="s">
        <v>154</v>
      </c>
      <c r="H387" t="s">
        <v>178</v>
      </c>
      <c r="I387" s="2">
        <v>-200000</v>
      </c>
      <c r="J387">
        <v>91.572000000000003</v>
      </c>
      <c r="K387">
        <v>298</v>
      </c>
      <c r="L387">
        <v>-145</v>
      </c>
      <c r="M387">
        <v>-25</v>
      </c>
      <c r="N387" t="s">
        <v>458</v>
      </c>
      <c r="O387">
        <v>-95</v>
      </c>
      <c r="P387">
        <v>-98</v>
      </c>
      <c r="Q387">
        <v>-293</v>
      </c>
      <c r="R387">
        <v>-0.78</v>
      </c>
      <c r="S387" s="2">
        <v>-167760</v>
      </c>
      <c r="T387" t="s">
        <v>157</v>
      </c>
      <c r="U387">
        <v>91.492999999999995</v>
      </c>
      <c r="V387" s="2">
        <v>-200000</v>
      </c>
      <c r="W387" t="s">
        <v>486</v>
      </c>
      <c r="X387" t="s">
        <v>757</v>
      </c>
      <c r="Y387" s="2">
        <v>-171552</v>
      </c>
      <c r="Z387" s="2">
        <v>171552</v>
      </c>
      <c r="AA387" t="b">
        <v>0</v>
      </c>
    </row>
    <row r="388" spans="1:27">
      <c r="A388" t="s">
        <v>511</v>
      </c>
      <c r="B388" t="s">
        <v>511</v>
      </c>
      <c r="C388" t="s">
        <v>512</v>
      </c>
      <c r="D388" t="s">
        <v>513</v>
      </c>
      <c r="E388" t="s">
        <v>153</v>
      </c>
      <c r="F388" s="1">
        <v>45795</v>
      </c>
      <c r="G388" t="s">
        <v>154</v>
      </c>
      <c r="H388" t="s">
        <v>178</v>
      </c>
      <c r="I388" s="2">
        <v>-3400000</v>
      </c>
      <c r="J388">
        <v>90.265000000000001</v>
      </c>
      <c r="K388">
        <v>392</v>
      </c>
      <c r="L388" s="2">
        <v>-3128</v>
      </c>
      <c r="M388">
        <v>-175</v>
      </c>
      <c r="N388" t="s">
        <v>458</v>
      </c>
      <c r="O388">
        <v>-569</v>
      </c>
      <c r="P388">
        <v>-598</v>
      </c>
      <c r="Q388" s="2">
        <v>-2343</v>
      </c>
      <c r="R388">
        <v>-6.25</v>
      </c>
      <c r="S388" s="2">
        <v>-3069010</v>
      </c>
      <c r="T388" t="s">
        <v>157</v>
      </c>
      <c r="U388">
        <v>90.173000000000002</v>
      </c>
      <c r="V388" s="2">
        <v>-3400000</v>
      </c>
      <c r="W388" t="s">
        <v>486</v>
      </c>
      <c r="X388" t="s">
        <v>757</v>
      </c>
      <c r="Y388" s="2">
        <v>-3115619</v>
      </c>
      <c r="Z388" s="2">
        <v>3115619</v>
      </c>
      <c r="AA388" t="b">
        <v>0</v>
      </c>
    </row>
    <row r="389" spans="1:27">
      <c r="A389" t="s">
        <v>866</v>
      </c>
      <c r="B389" t="s">
        <v>866</v>
      </c>
      <c r="C389" t="s">
        <v>867</v>
      </c>
      <c r="D389" t="s">
        <v>513</v>
      </c>
      <c r="E389" t="s">
        <v>691</v>
      </c>
      <c r="F389" s="1">
        <v>46441</v>
      </c>
      <c r="G389" t="s">
        <v>154</v>
      </c>
      <c r="H389" t="s">
        <v>178</v>
      </c>
      <c r="I389" s="2">
        <v>-200000</v>
      </c>
      <c r="J389">
        <v>88.679000000000002</v>
      </c>
      <c r="K389">
        <v>437</v>
      </c>
      <c r="L389">
        <v>11</v>
      </c>
      <c r="M389">
        <v>-22</v>
      </c>
      <c r="N389" t="s">
        <v>458</v>
      </c>
      <c r="O389">
        <v>-51</v>
      </c>
      <c r="P389">
        <v>-53</v>
      </c>
      <c r="Q389">
        <v>-233</v>
      </c>
      <c r="R389">
        <v>-0.62</v>
      </c>
      <c r="S389" s="2">
        <v>-162460</v>
      </c>
      <c r="T389" t="s">
        <v>157</v>
      </c>
      <c r="U389">
        <v>88.685000000000002</v>
      </c>
      <c r="V389" s="2">
        <v>-200000</v>
      </c>
      <c r="W389" t="s">
        <v>486</v>
      </c>
      <c r="X389" t="s">
        <v>757</v>
      </c>
      <c r="Y389" s="2">
        <v>-164326</v>
      </c>
      <c r="Z389" s="2">
        <v>164326</v>
      </c>
      <c r="AA389" t="b">
        <v>0</v>
      </c>
    </row>
    <row r="390" spans="1:27">
      <c r="A390" t="s">
        <v>515</v>
      </c>
      <c r="B390" t="s">
        <v>515</v>
      </c>
      <c r="C390" t="s">
        <v>516</v>
      </c>
      <c r="D390" t="s">
        <v>517</v>
      </c>
      <c r="E390" t="s">
        <v>404</v>
      </c>
      <c r="F390" s="1">
        <v>45757</v>
      </c>
      <c r="G390" t="s">
        <v>154</v>
      </c>
      <c r="H390" t="s">
        <v>178</v>
      </c>
      <c r="I390" s="2">
        <v>-8420000</v>
      </c>
      <c r="J390">
        <v>94.965000000000003</v>
      </c>
      <c r="K390">
        <v>340</v>
      </c>
      <c r="L390" s="2">
        <v>-13990</v>
      </c>
      <c r="M390" s="2">
        <v>-1384</v>
      </c>
      <c r="N390" t="s">
        <v>458</v>
      </c>
      <c r="O390" s="2">
        <v>-1617</v>
      </c>
      <c r="P390" s="2">
        <v>-1680</v>
      </c>
      <c r="Q390" s="2">
        <v>-5718</v>
      </c>
      <c r="R390">
        <v>-15.25</v>
      </c>
      <c r="S390" s="2">
        <v>-9162535</v>
      </c>
      <c r="T390" t="s">
        <v>157</v>
      </c>
      <c r="U390">
        <v>94.82</v>
      </c>
      <c r="V390" s="2">
        <v>-8420000</v>
      </c>
      <c r="W390" t="s">
        <v>486</v>
      </c>
      <c r="X390" t="s">
        <v>757</v>
      </c>
      <c r="Y390" s="2">
        <v>-9201185</v>
      </c>
      <c r="Z390" s="2">
        <v>9201185</v>
      </c>
      <c r="AA390" t="b">
        <v>0</v>
      </c>
    </row>
    <row r="391" spans="1:27">
      <c r="A391" t="s">
        <v>518</v>
      </c>
      <c r="B391" t="s">
        <v>518</v>
      </c>
      <c r="C391" t="s">
        <v>519</v>
      </c>
      <c r="D391" t="s">
        <v>188</v>
      </c>
      <c r="E391" t="s">
        <v>153</v>
      </c>
      <c r="F391" s="1">
        <v>45769</v>
      </c>
      <c r="G391" t="s">
        <v>154</v>
      </c>
      <c r="H391" t="s">
        <v>178</v>
      </c>
      <c r="I391" s="2">
        <v>2200000</v>
      </c>
      <c r="J391">
        <v>92.525000000000006</v>
      </c>
      <c r="K391">
        <v>227</v>
      </c>
      <c r="L391" s="2">
        <v>1760</v>
      </c>
      <c r="M391">
        <v>57</v>
      </c>
      <c r="N391" t="s">
        <v>458</v>
      </c>
      <c r="O391">
        <v>324</v>
      </c>
      <c r="P391">
        <v>341</v>
      </c>
      <c r="Q391">
        <v>773</v>
      </c>
      <c r="R391">
        <v>2.06</v>
      </c>
      <c r="S391" s="2">
        <v>2035550</v>
      </c>
      <c r="T391" t="s">
        <v>157</v>
      </c>
      <c r="U391">
        <v>92.444999999999993</v>
      </c>
      <c r="V391" s="2">
        <v>2200000</v>
      </c>
      <c r="W391" t="s">
        <v>486</v>
      </c>
      <c r="X391" t="s">
        <v>757</v>
      </c>
      <c r="Y391" s="2">
        <v>2036692</v>
      </c>
      <c r="Z391" s="2">
        <v>2036692</v>
      </c>
      <c r="AA391" t="b">
        <v>0</v>
      </c>
    </row>
    <row r="392" spans="1:27">
      <c r="A392" t="s">
        <v>868</v>
      </c>
      <c r="B392" t="s">
        <v>868</v>
      </c>
      <c r="C392" t="s">
        <v>869</v>
      </c>
      <c r="D392" t="s">
        <v>870</v>
      </c>
      <c r="E392" t="s">
        <v>153</v>
      </c>
      <c r="F392" s="1">
        <v>46927</v>
      </c>
      <c r="G392" t="s">
        <v>154</v>
      </c>
      <c r="H392" t="s">
        <v>178</v>
      </c>
      <c r="I392" s="2">
        <v>-1100000</v>
      </c>
      <c r="J392">
        <v>87.697000000000003</v>
      </c>
      <c r="K392">
        <v>200</v>
      </c>
      <c r="L392" s="2">
        <v>-2090</v>
      </c>
      <c r="M392">
        <v>-60</v>
      </c>
      <c r="N392" t="s">
        <v>472</v>
      </c>
      <c r="O392">
        <v>-429</v>
      </c>
      <c r="P392">
        <v>-448</v>
      </c>
      <c r="Q392">
        <v>-894</v>
      </c>
      <c r="R392">
        <v>-2.38</v>
      </c>
      <c r="S392" s="2">
        <v>-964667</v>
      </c>
      <c r="T392" t="s">
        <v>157</v>
      </c>
      <c r="U392">
        <v>87.507000000000005</v>
      </c>
      <c r="V392" s="2">
        <v>-1100000</v>
      </c>
      <c r="W392" t="s">
        <v>486</v>
      </c>
      <c r="X392" t="s">
        <v>757</v>
      </c>
      <c r="Y392" s="2">
        <v>-984135</v>
      </c>
      <c r="Z392" s="2">
        <v>984135</v>
      </c>
      <c r="AA392" t="b">
        <v>0</v>
      </c>
    </row>
    <row r="393" spans="1:27">
      <c r="A393" t="s">
        <v>871</v>
      </c>
      <c r="B393" t="s">
        <v>871</v>
      </c>
      <c r="C393" t="s">
        <v>872</v>
      </c>
      <c r="D393" t="s">
        <v>873</v>
      </c>
      <c r="E393" t="s">
        <v>153</v>
      </c>
      <c r="F393" s="1">
        <v>47923</v>
      </c>
      <c r="G393" t="s">
        <v>154</v>
      </c>
      <c r="H393" t="s">
        <v>178</v>
      </c>
      <c r="I393" s="2">
        <v>800000</v>
      </c>
      <c r="J393">
        <v>75.481999999999999</v>
      </c>
      <c r="K393">
        <v>238</v>
      </c>
      <c r="L393">
        <v>320</v>
      </c>
      <c r="M393">
        <v>30</v>
      </c>
      <c r="N393" t="s">
        <v>458</v>
      </c>
      <c r="O393">
        <v>425</v>
      </c>
      <c r="P393">
        <v>445</v>
      </c>
      <c r="Q393" s="2">
        <v>1057</v>
      </c>
      <c r="R393">
        <v>2.82</v>
      </c>
      <c r="S393" s="2">
        <v>603856</v>
      </c>
      <c r="T393" t="s">
        <v>157</v>
      </c>
      <c r="U393">
        <v>75.441999999999993</v>
      </c>
      <c r="V393" s="2">
        <v>800000</v>
      </c>
      <c r="W393" t="s">
        <v>486</v>
      </c>
      <c r="X393" t="s">
        <v>757</v>
      </c>
      <c r="Y393" s="2">
        <v>613801</v>
      </c>
      <c r="Z393" s="2">
        <v>613801</v>
      </c>
      <c r="AA393" t="b">
        <v>0</v>
      </c>
    </row>
    <row r="394" spans="1:27">
      <c r="A394" t="s">
        <v>874</v>
      </c>
      <c r="B394" t="s">
        <v>874</v>
      </c>
      <c r="C394" t="s">
        <v>875</v>
      </c>
      <c r="D394" t="s">
        <v>873</v>
      </c>
      <c r="E394" t="s">
        <v>153</v>
      </c>
      <c r="F394" s="1">
        <v>46854</v>
      </c>
      <c r="G394" t="s">
        <v>154</v>
      </c>
      <c r="H394" t="s">
        <v>178</v>
      </c>
      <c r="I394" s="2">
        <v>200000</v>
      </c>
      <c r="J394">
        <v>89.632000000000005</v>
      </c>
      <c r="K394">
        <v>215</v>
      </c>
      <c r="L394">
        <v>108</v>
      </c>
      <c r="M394">
        <v>14</v>
      </c>
      <c r="N394" t="s">
        <v>472</v>
      </c>
      <c r="O394">
        <v>79</v>
      </c>
      <c r="P394">
        <v>83</v>
      </c>
      <c r="Q394">
        <v>178</v>
      </c>
      <c r="R394">
        <v>0.48</v>
      </c>
      <c r="S394" s="2">
        <v>179264</v>
      </c>
      <c r="T394" t="s">
        <v>157</v>
      </c>
      <c r="U394">
        <v>89.578000000000003</v>
      </c>
      <c r="V394" s="2">
        <v>200000</v>
      </c>
      <c r="W394" t="s">
        <v>486</v>
      </c>
      <c r="X394" t="s">
        <v>757</v>
      </c>
      <c r="Y394" s="2">
        <v>179709</v>
      </c>
      <c r="Z394" s="2">
        <v>179709</v>
      </c>
      <c r="AA394" t="b">
        <v>0</v>
      </c>
    </row>
    <row r="395" spans="1:27">
      <c r="A395" t="s">
        <v>876</v>
      </c>
      <c r="B395" t="s">
        <v>876</v>
      </c>
      <c r="C395" t="s">
        <v>877</v>
      </c>
      <c r="D395" t="s">
        <v>522</v>
      </c>
      <c r="E395" t="s">
        <v>153</v>
      </c>
      <c r="F395" s="1">
        <v>46722</v>
      </c>
      <c r="G395" t="s">
        <v>154</v>
      </c>
      <c r="H395" t="s">
        <v>178</v>
      </c>
      <c r="I395" s="2">
        <v>-3000000</v>
      </c>
      <c r="J395">
        <v>78.525999999999996</v>
      </c>
      <c r="K395">
        <v>558</v>
      </c>
      <c r="L395">
        <v>780</v>
      </c>
      <c r="M395">
        <v>-216</v>
      </c>
      <c r="N395" t="s">
        <v>458</v>
      </c>
      <c r="O395">
        <v>-938</v>
      </c>
      <c r="P395">
        <v>-980</v>
      </c>
      <c r="Q395" s="2">
        <v>-5467</v>
      </c>
      <c r="R395">
        <v>-14.58</v>
      </c>
      <c r="S395" s="2">
        <v>-2355780</v>
      </c>
      <c r="T395" t="s">
        <v>157</v>
      </c>
      <c r="U395">
        <v>78.552000000000007</v>
      </c>
      <c r="V395" s="2">
        <v>-3000000</v>
      </c>
      <c r="W395" t="s">
        <v>486</v>
      </c>
      <c r="X395" t="s">
        <v>757</v>
      </c>
      <c r="Y395" s="2">
        <v>-2430215</v>
      </c>
      <c r="Z395" s="2">
        <v>2430215</v>
      </c>
      <c r="AA395" t="b">
        <v>0</v>
      </c>
    </row>
    <row r="396" spans="1:27">
      <c r="A396" t="s">
        <v>520</v>
      </c>
      <c r="B396" t="s">
        <v>520</v>
      </c>
      <c r="C396" t="s">
        <v>521</v>
      </c>
      <c r="D396" t="s">
        <v>522</v>
      </c>
      <c r="E396" t="s">
        <v>153</v>
      </c>
      <c r="F396" s="1">
        <v>46371</v>
      </c>
      <c r="G396" t="s">
        <v>154</v>
      </c>
      <c r="H396" t="s">
        <v>178</v>
      </c>
      <c r="I396" s="2">
        <v>4600000</v>
      </c>
      <c r="J396">
        <v>83.004000000000005</v>
      </c>
      <c r="K396">
        <v>557</v>
      </c>
      <c r="L396">
        <v>-322</v>
      </c>
      <c r="M396">
        <v>361</v>
      </c>
      <c r="N396" t="s">
        <v>458</v>
      </c>
      <c r="O396" s="2">
        <v>1212</v>
      </c>
      <c r="P396" s="2">
        <v>1267</v>
      </c>
      <c r="Q396" s="2">
        <v>7059</v>
      </c>
      <c r="R396">
        <v>18.82</v>
      </c>
      <c r="S396" s="2">
        <v>3818184</v>
      </c>
      <c r="T396" t="s">
        <v>157</v>
      </c>
      <c r="U396">
        <v>83.010999999999996</v>
      </c>
      <c r="V396" s="2">
        <v>4600000</v>
      </c>
      <c r="W396" t="s">
        <v>486</v>
      </c>
      <c r="X396" t="s">
        <v>757</v>
      </c>
      <c r="Y396" s="2">
        <v>3839142</v>
      </c>
      <c r="Z396" s="2">
        <v>3839142</v>
      </c>
      <c r="AA396" t="b">
        <v>0</v>
      </c>
    </row>
    <row r="397" spans="1:27">
      <c r="A397" t="s">
        <v>523</v>
      </c>
      <c r="B397" t="s">
        <v>523</v>
      </c>
      <c r="C397" t="s">
        <v>524</v>
      </c>
      <c r="D397" t="s">
        <v>522</v>
      </c>
      <c r="E397" t="s">
        <v>153</v>
      </c>
      <c r="F397" s="1">
        <v>46633</v>
      </c>
      <c r="G397" t="s">
        <v>154</v>
      </c>
      <c r="H397" t="s">
        <v>178</v>
      </c>
      <c r="I397" s="2">
        <v>3800000</v>
      </c>
      <c r="J397">
        <v>82.227000000000004</v>
      </c>
      <c r="K397">
        <v>509</v>
      </c>
      <c r="L397">
        <v>-152</v>
      </c>
      <c r="M397">
        <v>312</v>
      </c>
      <c r="N397" t="s">
        <v>458</v>
      </c>
      <c r="O397" s="2">
        <v>1181</v>
      </c>
      <c r="P397" s="2">
        <v>1234</v>
      </c>
      <c r="Q397" s="2">
        <v>6284</v>
      </c>
      <c r="R397">
        <v>16.760000000000002</v>
      </c>
      <c r="S397" s="2">
        <v>3124626</v>
      </c>
      <c r="T397" t="s">
        <v>157</v>
      </c>
      <c r="U397">
        <v>82.230999999999995</v>
      </c>
      <c r="V397" s="2">
        <v>3800000</v>
      </c>
      <c r="W397" t="s">
        <v>486</v>
      </c>
      <c r="X397" t="s">
        <v>757</v>
      </c>
      <c r="Y397" s="2">
        <v>3174599</v>
      </c>
      <c r="Z397" s="2">
        <v>3174599</v>
      </c>
      <c r="AA397" t="b">
        <v>0</v>
      </c>
    </row>
    <row r="398" spans="1:27">
      <c r="A398" t="s">
        <v>525</v>
      </c>
      <c r="B398" t="s">
        <v>525</v>
      </c>
      <c r="C398" t="s">
        <v>526</v>
      </c>
      <c r="D398" t="s">
        <v>522</v>
      </c>
      <c r="E398" t="s">
        <v>153</v>
      </c>
      <c r="F398" s="1">
        <v>45569</v>
      </c>
      <c r="G398" t="s">
        <v>154</v>
      </c>
      <c r="H398" t="s">
        <v>178</v>
      </c>
      <c r="I398" s="2">
        <v>14600000</v>
      </c>
      <c r="J398">
        <v>95.95</v>
      </c>
      <c r="K398">
        <v>414</v>
      </c>
      <c r="L398" s="2">
        <v>4818</v>
      </c>
      <c r="M398" s="2">
        <v>1600</v>
      </c>
      <c r="N398" t="s">
        <v>458</v>
      </c>
      <c r="O398" s="2">
        <v>1476</v>
      </c>
      <c r="P398" s="2">
        <v>1556</v>
      </c>
      <c r="Q398" s="2">
        <v>6446</v>
      </c>
      <c r="R398">
        <v>17.190000000000001</v>
      </c>
      <c r="S398" s="2">
        <v>14008700</v>
      </c>
      <c r="T398" t="s">
        <v>157</v>
      </c>
      <c r="U398">
        <v>95.917000000000002</v>
      </c>
      <c r="V398" s="2">
        <v>14600000</v>
      </c>
      <c r="W398" t="s">
        <v>486</v>
      </c>
      <c r="X398" t="s">
        <v>757</v>
      </c>
      <c r="Y398" s="2">
        <v>14360700</v>
      </c>
      <c r="Z398" s="2">
        <v>14360700</v>
      </c>
      <c r="AA398" t="b">
        <v>0</v>
      </c>
    </row>
    <row r="399" spans="1:27">
      <c r="A399" t="s">
        <v>528</v>
      </c>
      <c r="B399" t="s">
        <v>528</v>
      </c>
      <c r="C399" t="s">
        <v>529</v>
      </c>
      <c r="D399" t="s">
        <v>522</v>
      </c>
      <c r="E399" t="s">
        <v>153</v>
      </c>
      <c r="F399" s="1">
        <v>45686</v>
      </c>
      <c r="G399" t="s">
        <v>154</v>
      </c>
      <c r="H399" t="s">
        <v>178</v>
      </c>
      <c r="I399" s="2">
        <v>-10700000</v>
      </c>
      <c r="J399">
        <v>96.194000000000003</v>
      </c>
      <c r="K399">
        <v>437</v>
      </c>
      <c r="L399" s="2">
        <v>-4601</v>
      </c>
      <c r="M399" s="2">
        <v>-1576</v>
      </c>
      <c r="N399" t="s">
        <v>458</v>
      </c>
      <c r="O399" s="2">
        <v>-1608</v>
      </c>
      <c r="P399" s="2">
        <v>-1689</v>
      </c>
      <c r="Q399" s="2">
        <v>-7378</v>
      </c>
      <c r="R399">
        <v>-19.68</v>
      </c>
      <c r="S399" s="2">
        <v>-10292758</v>
      </c>
      <c r="T399" t="s">
        <v>157</v>
      </c>
      <c r="U399">
        <v>96.150999999999996</v>
      </c>
      <c r="V399" s="2">
        <v>-10700000</v>
      </c>
      <c r="W399" t="s">
        <v>486</v>
      </c>
      <c r="X399" t="s">
        <v>757</v>
      </c>
      <c r="Y399" s="2">
        <v>-10455054</v>
      </c>
      <c r="Z399" s="2">
        <v>10455054</v>
      </c>
      <c r="AA399" t="b">
        <v>0</v>
      </c>
    </row>
    <row r="400" spans="1:27">
      <c r="A400" t="s">
        <v>878</v>
      </c>
      <c r="B400" t="s">
        <v>878</v>
      </c>
      <c r="C400" t="s">
        <v>879</v>
      </c>
      <c r="D400" t="s">
        <v>522</v>
      </c>
      <c r="E400" t="s">
        <v>691</v>
      </c>
      <c r="F400" s="1">
        <v>45313</v>
      </c>
      <c r="G400" t="s">
        <v>154</v>
      </c>
      <c r="H400" t="s">
        <v>178</v>
      </c>
      <c r="I400" s="2">
        <v>-50000</v>
      </c>
      <c r="J400">
        <v>97.244</v>
      </c>
      <c r="K400">
        <v>514</v>
      </c>
      <c r="L400">
        <v>-23</v>
      </c>
      <c r="M400">
        <v>-7</v>
      </c>
      <c r="N400" t="s">
        <v>458</v>
      </c>
      <c r="O400">
        <v>-3</v>
      </c>
      <c r="P400">
        <v>-3</v>
      </c>
      <c r="Q400">
        <v>-16</v>
      </c>
      <c r="R400">
        <v>-0.04</v>
      </c>
      <c r="S400" s="2">
        <v>-44538</v>
      </c>
      <c r="T400" t="s">
        <v>157</v>
      </c>
      <c r="U400">
        <v>97.192999999999998</v>
      </c>
      <c r="V400" s="2">
        <v>-50000</v>
      </c>
      <c r="W400" t="s">
        <v>486</v>
      </c>
      <c r="X400" t="s">
        <v>757</v>
      </c>
      <c r="Y400" s="2">
        <v>-45397</v>
      </c>
      <c r="Z400" s="2">
        <v>45397</v>
      </c>
      <c r="AA400" t="b">
        <v>0</v>
      </c>
    </row>
    <row r="401" spans="1:27">
      <c r="A401" t="s">
        <v>880</v>
      </c>
      <c r="B401" t="s">
        <v>880</v>
      </c>
      <c r="C401" t="s">
        <v>881</v>
      </c>
      <c r="D401" t="s">
        <v>522</v>
      </c>
      <c r="E401" t="s">
        <v>404</v>
      </c>
      <c r="F401" s="1">
        <v>47140</v>
      </c>
      <c r="G401" t="s">
        <v>154</v>
      </c>
      <c r="H401" t="s">
        <v>178</v>
      </c>
      <c r="I401" s="2">
        <v>-100000</v>
      </c>
      <c r="J401">
        <v>82.909000000000006</v>
      </c>
      <c r="K401">
        <v>512</v>
      </c>
      <c r="L401">
        <v>6</v>
      </c>
      <c r="M401">
        <v>-19</v>
      </c>
      <c r="N401" t="s">
        <v>458</v>
      </c>
      <c r="O401">
        <v>-44</v>
      </c>
      <c r="P401">
        <v>-45</v>
      </c>
      <c r="Q401">
        <v>-233</v>
      </c>
      <c r="R401">
        <v>-0.62</v>
      </c>
      <c r="S401" s="2">
        <v>-95004</v>
      </c>
      <c r="T401" t="s">
        <v>157</v>
      </c>
      <c r="U401">
        <v>82.914000000000001</v>
      </c>
      <c r="V401" s="2">
        <v>-100000</v>
      </c>
      <c r="W401" t="s">
        <v>486</v>
      </c>
      <c r="X401" t="s">
        <v>757</v>
      </c>
      <c r="Y401" s="2">
        <v>-96789</v>
      </c>
      <c r="Z401" s="2">
        <v>96789</v>
      </c>
      <c r="AA401" t="b">
        <v>0</v>
      </c>
    </row>
    <row r="402" spans="1:27">
      <c r="A402" t="s">
        <v>530</v>
      </c>
      <c r="B402" t="s">
        <v>530</v>
      </c>
      <c r="C402" t="s">
        <v>531</v>
      </c>
      <c r="D402" t="s">
        <v>522</v>
      </c>
      <c r="E402" t="s">
        <v>404</v>
      </c>
      <c r="F402" s="1">
        <v>46051</v>
      </c>
      <c r="G402" t="s">
        <v>154</v>
      </c>
      <c r="H402" t="s">
        <v>178</v>
      </c>
      <c r="I402" s="2">
        <v>900000</v>
      </c>
      <c r="J402">
        <v>89.421999999999997</v>
      </c>
      <c r="K402">
        <v>583</v>
      </c>
      <c r="L402">
        <v>763</v>
      </c>
      <c r="M402">
        <v>171</v>
      </c>
      <c r="N402" t="s">
        <v>458</v>
      </c>
      <c r="O402">
        <v>222</v>
      </c>
      <c r="P402">
        <v>230</v>
      </c>
      <c r="Q402" s="2">
        <v>1345</v>
      </c>
      <c r="R402">
        <v>3.59</v>
      </c>
      <c r="S402" s="2">
        <v>922204</v>
      </c>
      <c r="T402" t="s">
        <v>157</v>
      </c>
      <c r="U402">
        <v>89.347999999999999</v>
      </c>
      <c r="V402" s="2">
        <v>900000</v>
      </c>
      <c r="W402" t="s">
        <v>486</v>
      </c>
      <c r="X402" t="s">
        <v>757</v>
      </c>
      <c r="Y402" s="2">
        <v>937568</v>
      </c>
      <c r="Z402" s="2">
        <v>937568</v>
      </c>
      <c r="AA402" t="b">
        <v>0</v>
      </c>
    </row>
    <row r="403" spans="1:27">
      <c r="A403" t="s">
        <v>882</v>
      </c>
      <c r="B403" t="s">
        <v>882</v>
      </c>
      <c r="C403" t="s">
        <v>883</v>
      </c>
      <c r="D403" t="s">
        <v>522</v>
      </c>
      <c r="E403" t="s">
        <v>153</v>
      </c>
      <c r="F403" s="1">
        <v>47002</v>
      </c>
      <c r="G403" t="s">
        <v>154</v>
      </c>
      <c r="H403" t="s">
        <v>178</v>
      </c>
      <c r="I403" s="2">
        <v>-1400000</v>
      </c>
      <c r="J403">
        <v>97.962000000000003</v>
      </c>
      <c r="K403">
        <v>505</v>
      </c>
      <c r="L403">
        <v>-658</v>
      </c>
      <c r="M403">
        <v>-288</v>
      </c>
      <c r="N403" t="s">
        <v>458</v>
      </c>
      <c r="O403">
        <v>-580</v>
      </c>
      <c r="P403">
        <v>-607</v>
      </c>
      <c r="Q403" s="2">
        <v>-3064</v>
      </c>
      <c r="R403">
        <v>-8.17</v>
      </c>
      <c r="S403" s="2">
        <v>-1371468</v>
      </c>
      <c r="T403" t="s">
        <v>157</v>
      </c>
      <c r="U403">
        <v>97.915000000000006</v>
      </c>
      <c r="V403" s="2">
        <v>-1400000</v>
      </c>
      <c r="W403" t="s">
        <v>486</v>
      </c>
      <c r="X403" t="s">
        <v>757</v>
      </c>
      <c r="Y403" s="2">
        <v>-1416632</v>
      </c>
      <c r="Z403" s="2">
        <v>1416632</v>
      </c>
      <c r="AA403" t="b">
        <v>0</v>
      </c>
    </row>
    <row r="404" spans="1:27">
      <c r="A404" t="s">
        <v>536</v>
      </c>
      <c r="B404" t="s">
        <v>536</v>
      </c>
      <c r="C404" t="s">
        <v>537</v>
      </c>
      <c r="D404" t="s">
        <v>534</v>
      </c>
      <c r="E404" t="s">
        <v>153</v>
      </c>
      <c r="F404" s="1">
        <v>46236</v>
      </c>
      <c r="G404" t="s">
        <v>154</v>
      </c>
      <c r="H404" t="s">
        <v>178</v>
      </c>
      <c r="I404" s="2">
        <v>-4400000</v>
      </c>
      <c r="J404">
        <v>87.742999999999995</v>
      </c>
      <c r="K404">
        <v>346</v>
      </c>
      <c r="L404" s="2">
        <v>-4444</v>
      </c>
      <c r="M404">
        <v>-226</v>
      </c>
      <c r="N404" t="s">
        <v>458</v>
      </c>
      <c r="O404" s="2">
        <v>-1053</v>
      </c>
      <c r="P404" s="2">
        <v>-1105</v>
      </c>
      <c r="Q404" s="2">
        <v>-3824</v>
      </c>
      <c r="R404">
        <v>-10.199999999999999</v>
      </c>
      <c r="S404" s="2">
        <v>-3860692</v>
      </c>
      <c r="T404" t="s">
        <v>157</v>
      </c>
      <c r="U404">
        <v>87.641999999999996</v>
      </c>
      <c r="V404" s="2">
        <v>-4400000</v>
      </c>
      <c r="W404" t="s">
        <v>486</v>
      </c>
      <c r="X404" t="s">
        <v>757</v>
      </c>
      <c r="Y404" s="2">
        <v>-3924658</v>
      </c>
      <c r="Z404" s="2">
        <v>3924658</v>
      </c>
      <c r="AA404" t="b">
        <v>0</v>
      </c>
    </row>
    <row r="405" spans="1:27">
      <c r="A405" t="s">
        <v>540</v>
      </c>
      <c r="B405" t="s">
        <v>540</v>
      </c>
      <c r="C405" t="s">
        <v>541</v>
      </c>
      <c r="D405" t="s">
        <v>534</v>
      </c>
      <c r="E405" t="s">
        <v>153</v>
      </c>
      <c r="F405" s="1">
        <v>45858</v>
      </c>
      <c r="G405" t="s">
        <v>154</v>
      </c>
      <c r="H405" t="s">
        <v>178</v>
      </c>
      <c r="I405" s="2">
        <v>-1900000</v>
      </c>
      <c r="J405">
        <v>91.375</v>
      </c>
      <c r="K405">
        <v>324</v>
      </c>
      <c r="L405" s="2">
        <v>-1596</v>
      </c>
      <c r="M405">
        <v>-88</v>
      </c>
      <c r="N405" t="s">
        <v>458</v>
      </c>
      <c r="O405">
        <v>-312</v>
      </c>
      <c r="P405">
        <v>-328</v>
      </c>
      <c r="Q405" s="2">
        <v>-1063</v>
      </c>
      <c r="R405">
        <v>-2.83</v>
      </c>
      <c r="S405" s="2">
        <v>-1736125</v>
      </c>
      <c r="T405" t="s">
        <v>157</v>
      </c>
      <c r="U405">
        <v>91.290999999999997</v>
      </c>
      <c r="V405" s="2">
        <v>-1900000</v>
      </c>
      <c r="W405" t="s">
        <v>486</v>
      </c>
      <c r="X405" t="s">
        <v>757</v>
      </c>
      <c r="Y405" s="2">
        <v>-1762319</v>
      </c>
      <c r="Z405" s="2">
        <v>1762319</v>
      </c>
      <c r="AA405" t="b">
        <v>0</v>
      </c>
    </row>
    <row r="406" spans="1:27">
      <c r="A406" t="s">
        <v>546</v>
      </c>
      <c r="B406" t="s">
        <v>546</v>
      </c>
      <c r="C406" t="s">
        <v>547</v>
      </c>
      <c r="D406" t="s">
        <v>194</v>
      </c>
      <c r="E406" t="s">
        <v>153</v>
      </c>
      <c r="F406" s="1">
        <v>45601</v>
      </c>
      <c r="G406" t="s">
        <v>154</v>
      </c>
      <c r="H406" t="s">
        <v>178</v>
      </c>
      <c r="I406" s="2">
        <v>-2500000</v>
      </c>
      <c r="J406">
        <v>93.322000000000003</v>
      </c>
      <c r="K406">
        <v>332</v>
      </c>
      <c r="L406">
        <v>150</v>
      </c>
      <c r="M406">
        <v>-77</v>
      </c>
      <c r="N406" t="s">
        <v>458</v>
      </c>
      <c r="O406">
        <v>-267</v>
      </c>
      <c r="P406">
        <v>-281</v>
      </c>
      <c r="Q406">
        <v>-933</v>
      </c>
      <c r="R406">
        <v>-2.4900000000000002</v>
      </c>
      <c r="S406" s="2">
        <v>-2333050</v>
      </c>
      <c r="T406" t="s">
        <v>157</v>
      </c>
      <c r="U406">
        <v>93.328000000000003</v>
      </c>
      <c r="V406" s="2">
        <v>-2500000</v>
      </c>
      <c r="W406" t="s">
        <v>486</v>
      </c>
      <c r="X406" t="s">
        <v>757</v>
      </c>
      <c r="Y406" s="2">
        <v>-2347536</v>
      </c>
      <c r="Z406" s="2">
        <v>2347536</v>
      </c>
      <c r="AA406" t="b">
        <v>0</v>
      </c>
    </row>
    <row r="407" spans="1:27">
      <c r="A407" t="s">
        <v>549</v>
      </c>
      <c r="B407" t="s">
        <v>549</v>
      </c>
      <c r="C407" t="s">
        <v>550</v>
      </c>
      <c r="D407" t="s">
        <v>194</v>
      </c>
      <c r="E407" t="s">
        <v>153</v>
      </c>
      <c r="F407" s="1">
        <v>46904</v>
      </c>
      <c r="G407" t="s">
        <v>154</v>
      </c>
      <c r="H407" t="s">
        <v>178</v>
      </c>
      <c r="I407" s="2">
        <v>-7100000</v>
      </c>
      <c r="J407">
        <v>78.783000000000001</v>
      </c>
      <c r="K407">
        <v>353</v>
      </c>
      <c r="L407" s="2">
        <v>-9372</v>
      </c>
      <c r="M407">
        <v>-267</v>
      </c>
      <c r="N407" t="s">
        <v>458</v>
      </c>
      <c r="O407" s="2">
        <v>-2568</v>
      </c>
      <c r="P407" s="2">
        <v>-2684</v>
      </c>
      <c r="Q407" s="2">
        <v>-9472</v>
      </c>
      <c r="R407">
        <v>-25.26</v>
      </c>
      <c r="S407" s="2">
        <v>-5593593</v>
      </c>
      <c r="T407" t="s">
        <v>157</v>
      </c>
      <c r="U407">
        <v>78.650999999999996</v>
      </c>
      <c r="V407" s="2">
        <v>-7100000</v>
      </c>
      <c r="W407" t="s">
        <v>486</v>
      </c>
      <c r="X407" t="s">
        <v>757</v>
      </c>
      <c r="Y407" s="2">
        <v>-5661529</v>
      </c>
      <c r="Z407" s="2">
        <v>5661529</v>
      </c>
      <c r="AA407" t="b">
        <v>0</v>
      </c>
    </row>
    <row r="408" spans="1:27">
      <c r="A408" t="s">
        <v>884</v>
      </c>
      <c r="B408" t="s">
        <v>884</v>
      </c>
      <c r="C408" t="s">
        <v>885</v>
      </c>
      <c r="D408" t="s">
        <v>194</v>
      </c>
      <c r="E408" t="s">
        <v>153</v>
      </c>
      <c r="F408" s="1">
        <v>46512</v>
      </c>
      <c r="G408" t="s">
        <v>154</v>
      </c>
      <c r="H408" t="s">
        <v>178</v>
      </c>
      <c r="I408" s="2">
        <v>2500000</v>
      </c>
      <c r="J408">
        <v>84.558000000000007</v>
      </c>
      <c r="K408">
        <v>316</v>
      </c>
      <c r="L408" s="2">
        <v>1375</v>
      </c>
      <c r="M408">
        <v>111</v>
      </c>
      <c r="N408" t="s">
        <v>458</v>
      </c>
      <c r="O408">
        <v>771</v>
      </c>
      <c r="P408">
        <v>806</v>
      </c>
      <c r="Q408" s="2">
        <v>2545</v>
      </c>
      <c r="R408">
        <v>6.79</v>
      </c>
      <c r="S408" s="2">
        <v>2113950</v>
      </c>
      <c r="T408" t="s">
        <v>157</v>
      </c>
      <c r="U408">
        <v>84.503</v>
      </c>
      <c r="V408" s="2">
        <v>2500000</v>
      </c>
      <c r="W408" t="s">
        <v>486</v>
      </c>
      <c r="X408" t="s">
        <v>757</v>
      </c>
      <c r="Y408" s="2">
        <v>2145114</v>
      </c>
      <c r="Z408" s="2">
        <v>2145114</v>
      </c>
      <c r="AA408" t="b">
        <v>0</v>
      </c>
    </row>
    <row r="409" spans="1:27">
      <c r="A409" t="s">
        <v>551</v>
      </c>
      <c r="B409" t="s">
        <v>551</v>
      </c>
      <c r="C409" t="s">
        <v>552</v>
      </c>
      <c r="D409" t="s">
        <v>194</v>
      </c>
      <c r="E409" t="s">
        <v>153</v>
      </c>
      <c r="F409" s="1">
        <v>46111</v>
      </c>
      <c r="G409" t="s">
        <v>154</v>
      </c>
      <c r="H409" t="s">
        <v>178</v>
      </c>
      <c r="I409" s="2">
        <v>6100000</v>
      </c>
      <c r="J409">
        <v>88.956999999999994</v>
      </c>
      <c r="K409">
        <v>308</v>
      </c>
      <c r="L409">
        <v>915</v>
      </c>
      <c r="M409">
        <v>313</v>
      </c>
      <c r="N409" t="s">
        <v>472</v>
      </c>
      <c r="O409" s="2">
        <v>1443</v>
      </c>
      <c r="P409" s="2">
        <v>1510</v>
      </c>
      <c r="Q409" s="2">
        <v>4656</v>
      </c>
      <c r="R409">
        <v>12.42</v>
      </c>
      <c r="S409" s="2">
        <v>5426377</v>
      </c>
      <c r="T409" t="s">
        <v>157</v>
      </c>
      <c r="U409">
        <v>88.941999999999993</v>
      </c>
      <c r="V409" s="2">
        <v>6100000</v>
      </c>
      <c r="W409" t="s">
        <v>486</v>
      </c>
      <c r="X409" t="s">
        <v>757</v>
      </c>
      <c r="Y409" s="2">
        <v>5525711</v>
      </c>
      <c r="Z409" s="2">
        <v>5525711</v>
      </c>
      <c r="AA409" t="b">
        <v>0</v>
      </c>
    </row>
    <row r="410" spans="1:27">
      <c r="A410" t="s">
        <v>553</v>
      </c>
      <c r="B410" t="s">
        <v>553</v>
      </c>
      <c r="C410" t="s">
        <v>554</v>
      </c>
      <c r="D410" t="s">
        <v>194</v>
      </c>
      <c r="E410" t="s">
        <v>153</v>
      </c>
      <c r="F410" s="1">
        <v>48365</v>
      </c>
      <c r="G410" t="s">
        <v>154</v>
      </c>
      <c r="H410" t="s">
        <v>178</v>
      </c>
      <c r="I410" s="2">
        <v>6800000</v>
      </c>
      <c r="J410">
        <v>70.661000000000001</v>
      </c>
      <c r="K410">
        <v>398</v>
      </c>
      <c r="L410" s="2">
        <v>5916</v>
      </c>
      <c r="M410">
        <v>396</v>
      </c>
      <c r="N410" t="s">
        <v>458</v>
      </c>
      <c r="O410" s="2">
        <v>3396</v>
      </c>
      <c r="P410" s="2">
        <v>3550</v>
      </c>
      <c r="Q410" s="2">
        <v>14135</v>
      </c>
      <c r="R410">
        <v>37.69</v>
      </c>
      <c r="S410" s="2">
        <v>4804948</v>
      </c>
      <c r="T410" t="s">
        <v>157</v>
      </c>
      <c r="U410">
        <v>70.573999999999998</v>
      </c>
      <c r="V410" s="2">
        <v>6800000</v>
      </c>
      <c r="W410" t="s">
        <v>486</v>
      </c>
      <c r="X410" t="s">
        <v>757</v>
      </c>
      <c r="Y410" s="2">
        <v>4905504</v>
      </c>
      <c r="Z410" s="2">
        <v>4905504</v>
      </c>
      <c r="AA410" t="b">
        <v>0</v>
      </c>
    </row>
    <row r="411" spans="1:27">
      <c r="A411" t="s">
        <v>886</v>
      </c>
      <c r="B411" t="s">
        <v>886</v>
      </c>
      <c r="C411" t="s">
        <v>887</v>
      </c>
      <c r="D411" t="s">
        <v>558</v>
      </c>
      <c r="E411" t="s">
        <v>153</v>
      </c>
      <c r="F411" s="1">
        <v>46638</v>
      </c>
      <c r="G411" t="s">
        <v>154</v>
      </c>
      <c r="H411" t="s">
        <v>178</v>
      </c>
      <c r="I411" s="2">
        <v>6591000</v>
      </c>
      <c r="J411">
        <v>81.3</v>
      </c>
      <c r="K411">
        <v>384</v>
      </c>
      <c r="L411" s="2">
        <v>8707</v>
      </c>
      <c r="M411">
        <v>305</v>
      </c>
      <c r="N411" t="s">
        <v>458</v>
      </c>
      <c r="O411" s="2">
        <v>1993</v>
      </c>
      <c r="P411" s="2">
        <v>2083</v>
      </c>
      <c r="Q411" s="2">
        <v>7993</v>
      </c>
      <c r="R411">
        <v>21.31</v>
      </c>
      <c r="S411" s="2">
        <v>5358483</v>
      </c>
      <c r="T411" t="s">
        <v>260</v>
      </c>
      <c r="U411">
        <v>81.248000000000005</v>
      </c>
      <c r="V411" s="2">
        <v>8091000</v>
      </c>
      <c r="W411" t="s">
        <v>486</v>
      </c>
      <c r="X411" t="s">
        <v>757</v>
      </c>
      <c r="Y411" s="2">
        <v>5419393</v>
      </c>
      <c r="Z411" s="2">
        <v>5419393</v>
      </c>
      <c r="AA411" t="b">
        <v>0</v>
      </c>
    </row>
    <row r="412" spans="1:27">
      <c r="A412" t="s">
        <v>556</v>
      </c>
      <c r="B412" t="s">
        <v>556</v>
      </c>
      <c r="C412" t="s">
        <v>557</v>
      </c>
      <c r="D412" t="s">
        <v>558</v>
      </c>
      <c r="E412" t="s">
        <v>153</v>
      </c>
      <c r="F412" s="1">
        <v>45801</v>
      </c>
      <c r="G412" t="s">
        <v>154</v>
      </c>
      <c r="H412" t="s">
        <v>178</v>
      </c>
      <c r="I412" s="2">
        <v>-4953000</v>
      </c>
      <c r="J412">
        <v>95.355000000000004</v>
      </c>
      <c r="K412">
        <v>292</v>
      </c>
      <c r="L412" s="2">
        <v>-1634</v>
      </c>
      <c r="M412">
        <v>-475</v>
      </c>
      <c r="N412" t="s">
        <v>458</v>
      </c>
      <c r="O412">
        <v>-782</v>
      </c>
      <c r="P412">
        <v>-821</v>
      </c>
      <c r="Q412" s="2">
        <v>-2394</v>
      </c>
      <c r="R412">
        <v>-6.38</v>
      </c>
      <c r="S412" s="2">
        <v>-4722933</v>
      </c>
      <c r="T412" t="s">
        <v>157</v>
      </c>
      <c r="U412">
        <v>95.322000000000003</v>
      </c>
      <c r="V412" s="2">
        <v>-4953000</v>
      </c>
      <c r="W412" t="s">
        <v>486</v>
      </c>
      <c r="X412" t="s">
        <v>757</v>
      </c>
      <c r="Y412" s="2">
        <v>-4890589</v>
      </c>
      <c r="Z412" s="2">
        <v>4890589</v>
      </c>
      <c r="AA412" t="b">
        <v>0</v>
      </c>
    </row>
    <row r="413" spans="1:27">
      <c r="A413" t="s">
        <v>560</v>
      </c>
      <c r="B413" t="s">
        <v>560</v>
      </c>
      <c r="C413" t="s">
        <v>561</v>
      </c>
      <c r="D413" t="s">
        <v>558</v>
      </c>
      <c r="E413" t="s">
        <v>153</v>
      </c>
      <c r="F413" s="1">
        <v>46350</v>
      </c>
      <c r="G413" t="s">
        <v>154</v>
      </c>
      <c r="H413" t="s">
        <v>178</v>
      </c>
      <c r="I413" s="2">
        <v>-5573000</v>
      </c>
      <c r="J413">
        <v>92.048000000000002</v>
      </c>
      <c r="K413">
        <v>308</v>
      </c>
      <c r="L413" s="2">
        <v>-4235</v>
      </c>
      <c r="M413">
        <v>-515</v>
      </c>
      <c r="N413" t="s">
        <v>458</v>
      </c>
      <c r="O413" s="2">
        <v>-1524</v>
      </c>
      <c r="P413" s="2">
        <v>-1595</v>
      </c>
      <c r="Q413" s="2">
        <v>-4909</v>
      </c>
      <c r="R413">
        <v>-13.09</v>
      </c>
      <c r="S413" s="2">
        <v>-5129835</v>
      </c>
      <c r="T413" t="s">
        <v>157</v>
      </c>
      <c r="U413">
        <v>91.971999999999994</v>
      </c>
      <c r="V413" s="2">
        <v>-5573000</v>
      </c>
      <c r="W413" t="s">
        <v>486</v>
      </c>
      <c r="X413" t="s">
        <v>757</v>
      </c>
      <c r="Y413" s="2">
        <v>-5216923</v>
      </c>
      <c r="Z413" s="2">
        <v>5216923</v>
      </c>
      <c r="AA413" t="b">
        <v>0</v>
      </c>
    </row>
    <row r="414" spans="1:27">
      <c r="A414" t="s">
        <v>563</v>
      </c>
      <c r="B414" t="s">
        <v>563</v>
      </c>
      <c r="C414" t="s">
        <v>564</v>
      </c>
      <c r="D414" t="s">
        <v>558</v>
      </c>
      <c r="E414" t="s">
        <v>153</v>
      </c>
      <c r="F414" s="1">
        <v>46859</v>
      </c>
      <c r="G414" t="s">
        <v>154</v>
      </c>
      <c r="H414" t="s">
        <v>178</v>
      </c>
      <c r="I414" s="2">
        <v>-12552000</v>
      </c>
      <c r="J414">
        <v>101.142</v>
      </c>
      <c r="K414">
        <v>315</v>
      </c>
      <c r="L414" s="2">
        <v>-4770</v>
      </c>
      <c r="M414" s="2">
        <v>-2192</v>
      </c>
      <c r="N414" t="s">
        <v>458</v>
      </c>
      <c r="O414" s="2">
        <v>-5003</v>
      </c>
      <c r="P414" s="2">
        <v>-5234</v>
      </c>
      <c r="Q414" s="2">
        <v>-16502</v>
      </c>
      <c r="R414">
        <v>-44.01</v>
      </c>
      <c r="S414" s="2">
        <v>-12695344</v>
      </c>
      <c r="T414" t="s">
        <v>157</v>
      </c>
      <c r="U414">
        <v>101.104</v>
      </c>
      <c r="V414" s="2">
        <v>-12552000</v>
      </c>
      <c r="W414" t="s">
        <v>486</v>
      </c>
      <c r="X414" t="s">
        <v>757</v>
      </c>
      <c r="Y414" s="2">
        <v>-12949651</v>
      </c>
      <c r="Z414" s="2">
        <v>12949651</v>
      </c>
      <c r="AA414" t="b">
        <v>0</v>
      </c>
    </row>
    <row r="415" spans="1:27">
      <c r="A415" t="s">
        <v>888</v>
      </c>
      <c r="B415" t="s">
        <v>888</v>
      </c>
      <c r="C415" t="s">
        <v>889</v>
      </c>
      <c r="D415" t="s">
        <v>558</v>
      </c>
      <c r="E415" t="s">
        <v>153</v>
      </c>
      <c r="F415" s="1">
        <v>47954</v>
      </c>
      <c r="G415" t="s">
        <v>154</v>
      </c>
      <c r="H415" t="s">
        <v>178</v>
      </c>
      <c r="I415" s="2">
        <v>900000</v>
      </c>
      <c r="J415">
        <v>100.76900000000001</v>
      </c>
      <c r="K415">
        <v>359</v>
      </c>
      <c r="L415">
        <v>621</v>
      </c>
      <c r="M415">
        <v>163</v>
      </c>
      <c r="N415" t="s">
        <v>458</v>
      </c>
      <c r="O415">
        <v>533</v>
      </c>
      <c r="P415">
        <v>557</v>
      </c>
      <c r="Q415" s="2">
        <v>1999</v>
      </c>
      <c r="R415">
        <v>5.33</v>
      </c>
      <c r="S415" s="2">
        <v>906921</v>
      </c>
      <c r="T415" t="s">
        <v>157</v>
      </c>
      <c r="U415">
        <v>100.7</v>
      </c>
      <c r="V415" s="2">
        <v>900000</v>
      </c>
      <c r="W415" t="s">
        <v>486</v>
      </c>
      <c r="X415" t="s">
        <v>757</v>
      </c>
      <c r="Y415" s="2">
        <v>925870</v>
      </c>
      <c r="Z415" s="2">
        <v>925870</v>
      </c>
      <c r="AA415" t="b">
        <v>0</v>
      </c>
    </row>
    <row r="416" spans="1:27">
      <c r="A416" t="s">
        <v>890</v>
      </c>
      <c r="B416" t="s">
        <v>890</v>
      </c>
      <c r="C416" t="s">
        <v>891</v>
      </c>
      <c r="D416" t="s">
        <v>569</v>
      </c>
      <c r="E416" t="s">
        <v>153</v>
      </c>
      <c r="F416" s="1">
        <v>47614</v>
      </c>
      <c r="G416" t="s">
        <v>154</v>
      </c>
      <c r="H416" t="s">
        <v>178</v>
      </c>
      <c r="I416" s="2">
        <v>-100000</v>
      </c>
      <c r="J416">
        <v>77.183000000000007</v>
      </c>
      <c r="K416">
        <v>422</v>
      </c>
      <c r="L416">
        <v>-37</v>
      </c>
      <c r="M416">
        <v>-8</v>
      </c>
      <c r="N416" t="s">
        <v>458</v>
      </c>
      <c r="O416">
        <v>-44</v>
      </c>
      <c r="P416">
        <v>-46</v>
      </c>
      <c r="Q416">
        <v>-196</v>
      </c>
      <c r="R416">
        <v>-0.52</v>
      </c>
      <c r="S416" s="2">
        <v>-77183</v>
      </c>
      <c r="T416" t="s">
        <v>157</v>
      </c>
      <c r="U416">
        <v>77.146000000000001</v>
      </c>
      <c r="V416" s="2">
        <v>-100000</v>
      </c>
      <c r="W416" t="s">
        <v>486</v>
      </c>
      <c r="X416" t="s">
        <v>757</v>
      </c>
      <c r="Y416" s="2">
        <v>-77191</v>
      </c>
      <c r="Z416" s="2">
        <v>77191</v>
      </c>
      <c r="AA416" t="b">
        <v>0</v>
      </c>
    </row>
    <row r="417" spans="1:27">
      <c r="A417" t="s">
        <v>892</v>
      </c>
      <c r="B417" t="s">
        <v>892</v>
      </c>
      <c r="C417" t="s">
        <v>893</v>
      </c>
      <c r="D417" t="s">
        <v>569</v>
      </c>
      <c r="E417" t="s">
        <v>153</v>
      </c>
      <c r="F417" s="1">
        <v>45943</v>
      </c>
      <c r="G417" t="s">
        <v>154</v>
      </c>
      <c r="H417" t="s">
        <v>178</v>
      </c>
      <c r="I417" s="2">
        <v>675000</v>
      </c>
      <c r="J417">
        <v>92.661000000000001</v>
      </c>
      <c r="K417">
        <v>277</v>
      </c>
      <c r="L417">
        <v>-27</v>
      </c>
      <c r="M417">
        <v>49</v>
      </c>
      <c r="N417" t="s">
        <v>458</v>
      </c>
      <c r="O417">
        <v>140</v>
      </c>
      <c r="P417">
        <v>147</v>
      </c>
      <c r="Q417">
        <v>407</v>
      </c>
      <c r="R417">
        <v>1.08</v>
      </c>
      <c r="S417" s="2">
        <v>625462</v>
      </c>
      <c r="T417" t="s">
        <v>260</v>
      </c>
      <c r="U417">
        <v>92.665000000000006</v>
      </c>
      <c r="V417" s="2">
        <v>675000</v>
      </c>
      <c r="W417" t="s">
        <v>486</v>
      </c>
      <c r="X417" t="s">
        <v>757</v>
      </c>
      <c r="Y417" s="2">
        <v>631239</v>
      </c>
      <c r="Z417" s="2">
        <v>631239</v>
      </c>
      <c r="AA417" t="b">
        <v>0</v>
      </c>
    </row>
    <row r="418" spans="1:27">
      <c r="A418" t="s">
        <v>567</v>
      </c>
      <c r="B418" t="s">
        <v>567</v>
      </c>
      <c r="C418" t="s">
        <v>568</v>
      </c>
      <c r="D418" t="s">
        <v>569</v>
      </c>
      <c r="E418" t="s">
        <v>153</v>
      </c>
      <c r="F418" s="1">
        <v>47312</v>
      </c>
      <c r="G418" t="s">
        <v>154</v>
      </c>
      <c r="H418" t="s">
        <v>178</v>
      </c>
      <c r="I418" s="2">
        <v>-5100000</v>
      </c>
      <c r="J418">
        <v>83.888999999999996</v>
      </c>
      <c r="K418">
        <v>373</v>
      </c>
      <c r="L418" s="2">
        <v>-3315</v>
      </c>
      <c r="M418">
        <v>-472</v>
      </c>
      <c r="N418" t="s">
        <v>458</v>
      </c>
      <c r="O418" s="2">
        <v>-2253</v>
      </c>
      <c r="P418" s="2">
        <v>-2355</v>
      </c>
      <c r="Q418" s="2">
        <v>-8793</v>
      </c>
      <c r="R418">
        <v>-23.45</v>
      </c>
      <c r="S418" s="2">
        <v>-4278339</v>
      </c>
      <c r="T418" t="s">
        <v>157</v>
      </c>
      <c r="U418">
        <v>83.823999999999998</v>
      </c>
      <c r="V418" s="2">
        <v>-5100000</v>
      </c>
      <c r="W418" t="s">
        <v>486</v>
      </c>
      <c r="X418" t="s">
        <v>757</v>
      </c>
      <c r="Y418" s="2">
        <v>-4377841</v>
      </c>
      <c r="Z418" s="2">
        <v>4377841</v>
      </c>
      <c r="AA418" t="b">
        <v>0</v>
      </c>
    </row>
    <row r="419" spans="1:27">
      <c r="A419" t="s">
        <v>894</v>
      </c>
      <c r="B419" t="s">
        <v>894</v>
      </c>
      <c r="C419" t="s">
        <v>895</v>
      </c>
      <c r="D419" t="s">
        <v>896</v>
      </c>
      <c r="E419" t="s">
        <v>153</v>
      </c>
      <c r="F419" s="1">
        <v>45974</v>
      </c>
      <c r="G419" t="s">
        <v>154</v>
      </c>
      <c r="H419" t="s">
        <v>178</v>
      </c>
      <c r="I419" s="2">
        <v>95000</v>
      </c>
      <c r="J419">
        <v>92.588999999999999</v>
      </c>
      <c r="K419">
        <v>337</v>
      </c>
      <c r="L419">
        <v>59</v>
      </c>
      <c r="M419">
        <v>8</v>
      </c>
      <c r="N419" t="s">
        <v>458</v>
      </c>
      <c r="O419">
        <v>20</v>
      </c>
      <c r="P419">
        <v>21</v>
      </c>
      <c r="Q419">
        <v>71</v>
      </c>
      <c r="R419">
        <v>0.19</v>
      </c>
      <c r="S419" s="2">
        <v>87960</v>
      </c>
      <c r="T419" t="s">
        <v>157</v>
      </c>
      <c r="U419">
        <v>92.527000000000001</v>
      </c>
      <c r="V419" s="2">
        <v>95000</v>
      </c>
      <c r="W419" t="s">
        <v>486</v>
      </c>
      <c r="X419" t="s">
        <v>757</v>
      </c>
      <c r="Y419" s="2">
        <v>89482</v>
      </c>
      <c r="Z419" s="2">
        <v>89482</v>
      </c>
      <c r="AA419" t="b">
        <v>0</v>
      </c>
    </row>
    <row r="420" spans="1:27">
      <c r="A420" t="s">
        <v>570</v>
      </c>
      <c r="B420" t="s">
        <v>570</v>
      </c>
      <c r="C420" t="s">
        <v>571</v>
      </c>
      <c r="D420" t="s">
        <v>572</v>
      </c>
      <c r="E420" t="s">
        <v>153</v>
      </c>
      <c r="F420" s="1">
        <v>46001</v>
      </c>
      <c r="G420" t="s">
        <v>154</v>
      </c>
      <c r="H420" t="s">
        <v>178</v>
      </c>
      <c r="I420" s="2">
        <v>3225000</v>
      </c>
      <c r="J420">
        <v>90.902000000000001</v>
      </c>
      <c r="K420">
        <v>401</v>
      </c>
      <c r="L420" s="2">
        <v>-1838</v>
      </c>
      <c r="M420">
        <v>252</v>
      </c>
      <c r="N420" t="s">
        <v>472</v>
      </c>
      <c r="O420">
        <v>623</v>
      </c>
      <c r="P420">
        <v>653</v>
      </c>
      <c r="Q420" s="2">
        <v>2621</v>
      </c>
      <c r="R420">
        <v>6.99</v>
      </c>
      <c r="S420" s="2">
        <v>2931590</v>
      </c>
      <c r="T420" t="s">
        <v>157</v>
      </c>
      <c r="U420">
        <v>90.959000000000003</v>
      </c>
      <c r="V420" s="2">
        <v>3225000</v>
      </c>
      <c r="W420" t="s">
        <v>486</v>
      </c>
      <c r="X420" t="s">
        <v>757</v>
      </c>
      <c r="Y420" s="2">
        <v>2970117</v>
      </c>
      <c r="Z420" s="2">
        <v>2970117</v>
      </c>
      <c r="AA420" t="b">
        <v>0</v>
      </c>
    </row>
    <row r="421" spans="1:27">
      <c r="A421" t="s">
        <v>574</v>
      </c>
      <c r="B421" t="s">
        <v>574</v>
      </c>
      <c r="C421" t="s">
        <v>575</v>
      </c>
      <c r="D421" t="s">
        <v>207</v>
      </c>
      <c r="E421" t="s">
        <v>153</v>
      </c>
      <c r="F421" s="1">
        <v>46427</v>
      </c>
      <c r="G421" t="s">
        <v>154</v>
      </c>
      <c r="H421" t="s">
        <v>178</v>
      </c>
      <c r="I421" s="2">
        <v>-1500000</v>
      </c>
      <c r="J421">
        <v>85.492999999999995</v>
      </c>
      <c r="K421">
        <v>319</v>
      </c>
      <c r="L421" s="2">
        <v>-1275</v>
      </c>
      <c r="M421">
        <v>-60</v>
      </c>
      <c r="N421" t="s">
        <v>458</v>
      </c>
      <c r="O421">
        <v>-413</v>
      </c>
      <c r="P421">
        <v>-432</v>
      </c>
      <c r="Q421" s="2">
        <v>-1378</v>
      </c>
      <c r="R421">
        <v>-3.67</v>
      </c>
      <c r="S421" s="2">
        <v>-1282395</v>
      </c>
      <c r="T421" t="s">
        <v>260</v>
      </c>
      <c r="U421">
        <v>85.408000000000001</v>
      </c>
      <c r="V421" s="2">
        <v>-1500000</v>
      </c>
      <c r="W421" t="s">
        <v>486</v>
      </c>
      <c r="X421" t="s">
        <v>757</v>
      </c>
      <c r="Y421" s="2">
        <v>-1287877</v>
      </c>
      <c r="Z421" s="2">
        <v>1287877</v>
      </c>
      <c r="AA421" t="b">
        <v>0</v>
      </c>
    </row>
    <row r="422" spans="1:27">
      <c r="A422" t="s">
        <v>577</v>
      </c>
      <c r="B422" t="s">
        <v>577</v>
      </c>
      <c r="C422" t="s">
        <v>578</v>
      </c>
      <c r="D422" t="s">
        <v>207</v>
      </c>
      <c r="E422" t="s">
        <v>153</v>
      </c>
      <c r="F422" s="1">
        <v>46707</v>
      </c>
      <c r="G422" t="s">
        <v>154</v>
      </c>
      <c r="H422" t="s">
        <v>178</v>
      </c>
      <c r="I422" s="2">
        <v>4200000</v>
      </c>
      <c r="J422">
        <v>83.543999999999997</v>
      </c>
      <c r="K422">
        <v>313</v>
      </c>
      <c r="L422" s="2">
        <v>3570</v>
      </c>
      <c r="M422">
        <v>181</v>
      </c>
      <c r="N422" t="s">
        <v>458</v>
      </c>
      <c r="O422" s="2">
        <v>1369</v>
      </c>
      <c r="P422" s="2">
        <v>1431</v>
      </c>
      <c r="Q422" s="2">
        <v>4485</v>
      </c>
      <c r="R422">
        <v>11.96</v>
      </c>
      <c r="S422" s="2">
        <v>3508848</v>
      </c>
      <c r="T422" t="s">
        <v>157</v>
      </c>
      <c r="U422">
        <v>83.459000000000003</v>
      </c>
      <c r="V422" s="2">
        <v>4200000</v>
      </c>
      <c r="W422" t="s">
        <v>486</v>
      </c>
      <c r="X422" t="s">
        <v>757</v>
      </c>
      <c r="Y422" s="2">
        <v>3540926</v>
      </c>
      <c r="Z422" s="2">
        <v>3540926</v>
      </c>
      <c r="AA422" t="b">
        <v>0</v>
      </c>
    </row>
    <row r="423" spans="1:27">
      <c r="A423" t="s">
        <v>580</v>
      </c>
      <c r="B423" t="s">
        <v>580</v>
      </c>
      <c r="C423" t="s">
        <v>581</v>
      </c>
      <c r="D423" t="s">
        <v>207</v>
      </c>
      <c r="E423" t="s">
        <v>153</v>
      </c>
      <c r="F423" s="1">
        <v>47523</v>
      </c>
      <c r="G423" t="s">
        <v>154</v>
      </c>
      <c r="H423" t="s">
        <v>178</v>
      </c>
      <c r="I423" s="2">
        <v>-5800000</v>
      </c>
      <c r="J423">
        <v>76.89</v>
      </c>
      <c r="K423">
        <v>354</v>
      </c>
      <c r="L423" s="2">
        <v>-11078</v>
      </c>
      <c r="M423">
        <v>-290</v>
      </c>
      <c r="N423" t="s">
        <v>458</v>
      </c>
      <c r="O423" s="2">
        <v>-2474</v>
      </c>
      <c r="P423" s="2">
        <v>-2585</v>
      </c>
      <c r="Q423" s="2">
        <v>-9145</v>
      </c>
      <c r="R423">
        <v>-24.39</v>
      </c>
      <c r="S423" s="2">
        <v>-4459620</v>
      </c>
      <c r="T423" t="s">
        <v>260</v>
      </c>
      <c r="U423">
        <v>76.698999999999998</v>
      </c>
      <c r="V423" s="2">
        <v>-5800000</v>
      </c>
      <c r="W423" t="s">
        <v>486</v>
      </c>
      <c r="X423" t="s">
        <v>757</v>
      </c>
      <c r="Y423" s="2">
        <v>-4486300</v>
      </c>
      <c r="Z423" s="2">
        <v>4486300</v>
      </c>
      <c r="AA423" t="b">
        <v>0</v>
      </c>
    </row>
    <row r="424" spans="1:27">
      <c r="A424" t="s">
        <v>897</v>
      </c>
      <c r="B424" t="s">
        <v>897</v>
      </c>
      <c r="C424" t="s">
        <v>898</v>
      </c>
      <c r="D424" t="s">
        <v>207</v>
      </c>
      <c r="E424" t="s">
        <v>153</v>
      </c>
      <c r="F424" s="1">
        <v>46050</v>
      </c>
      <c r="G424" t="s">
        <v>154</v>
      </c>
      <c r="H424" t="s">
        <v>178</v>
      </c>
      <c r="I424" s="2">
        <v>100000</v>
      </c>
      <c r="J424">
        <v>90.483999999999995</v>
      </c>
      <c r="K424">
        <v>263</v>
      </c>
      <c r="L424">
        <v>90</v>
      </c>
      <c r="M424">
        <v>5</v>
      </c>
      <c r="N424" t="s">
        <v>458</v>
      </c>
      <c r="O424">
        <v>26</v>
      </c>
      <c r="P424">
        <v>27</v>
      </c>
      <c r="Q424">
        <v>70</v>
      </c>
      <c r="R424">
        <v>0.19</v>
      </c>
      <c r="S424" s="2">
        <v>90484</v>
      </c>
      <c r="T424" t="s">
        <v>157</v>
      </c>
      <c r="U424">
        <v>90.394000000000005</v>
      </c>
      <c r="V424" s="2">
        <v>100000</v>
      </c>
      <c r="W424" t="s">
        <v>486</v>
      </c>
      <c r="X424" t="s">
        <v>757</v>
      </c>
      <c r="Y424" s="2">
        <v>90556</v>
      </c>
      <c r="Z424" s="2">
        <v>90556</v>
      </c>
      <c r="AA424" t="b">
        <v>0</v>
      </c>
    </row>
    <row r="425" spans="1:27">
      <c r="A425" t="s">
        <v>899</v>
      </c>
      <c r="B425" t="s">
        <v>899</v>
      </c>
      <c r="C425" t="s">
        <v>900</v>
      </c>
      <c r="D425" t="s">
        <v>207</v>
      </c>
      <c r="E425" t="s">
        <v>153</v>
      </c>
      <c r="F425" s="1">
        <v>45377</v>
      </c>
      <c r="G425" t="s">
        <v>154</v>
      </c>
      <c r="H425" t="s">
        <v>178</v>
      </c>
      <c r="I425" s="2">
        <v>200000</v>
      </c>
      <c r="J425">
        <v>98.525999999999996</v>
      </c>
      <c r="K425">
        <v>133</v>
      </c>
      <c r="L425">
        <v>54</v>
      </c>
      <c r="M425">
        <v>19</v>
      </c>
      <c r="N425" t="s">
        <v>458</v>
      </c>
      <c r="O425">
        <v>12</v>
      </c>
      <c r="P425">
        <v>12</v>
      </c>
      <c r="Q425">
        <v>16</v>
      </c>
      <c r="R425">
        <v>0.04</v>
      </c>
      <c r="S425" s="2">
        <v>197052</v>
      </c>
      <c r="T425" t="s">
        <v>157</v>
      </c>
      <c r="U425">
        <v>98.498999999999995</v>
      </c>
      <c r="V425" s="2">
        <v>200000</v>
      </c>
      <c r="W425" t="s">
        <v>486</v>
      </c>
      <c r="X425" t="s">
        <v>757</v>
      </c>
      <c r="Y425" s="2">
        <v>197949</v>
      </c>
      <c r="Z425" s="2">
        <v>197949</v>
      </c>
      <c r="AA425" t="b">
        <v>0</v>
      </c>
    </row>
    <row r="426" spans="1:27">
      <c r="A426" t="s">
        <v>901</v>
      </c>
      <c r="B426" t="s">
        <v>901</v>
      </c>
      <c r="C426" t="s">
        <v>902</v>
      </c>
      <c r="D426" t="s">
        <v>207</v>
      </c>
      <c r="E426" t="s">
        <v>153</v>
      </c>
      <c r="F426" s="1">
        <v>45700</v>
      </c>
      <c r="G426" t="s">
        <v>154</v>
      </c>
      <c r="H426" t="s">
        <v>178</v>
      </c>
      <c r="I426" s="2">
        <v>-500000</v>
      </c>
      <c r="J426">
        <v>96.798000000000002</v>
      </c>
      <c r="K426">
        <v>198</v>
      </c>
      <c r="L426">
        <v>-230</v>
      </c>
      <c r="M426">
        <v>-45</v>
      </c>
      <c r="N426" t="s">
        <v>458</v>
      </c>
      <c r="O426">
        <v>-68</v>
      </c>
      <c r="P426">
        <v>-72</v>
      </c>
      <c r="Q426">
        <v>-142</v>
      </c>
      <c r="R426">
        <v>-0.38</v>
      </c>
      <c r="S426" s="2">
        <v>-483990</v>
      </c>
      <c r="T426" t="s">
        <v>157</v>
      </c>
      <c r="U426">
        <v>96.751999999999995</v>
      </c>
      <c r="V426" s="2">
        <v>-500000</v>
      </c>
      <c r="W426" t="s">
        <v>486</v>
      </c>
      <c r="X426" t="s">
        <v>757</v>
      </c>
      <c r="Y426" s="2">
        <v>-487952</v>
      </c>
      <c r="Z426" s="2">
        <v>487952</v>
      </c>
      <c r="AA426" t="b">
        <v>0</v>
      </c>
    </row>
    <row r="427" spans="1:27">
      <c r="A427" t="s">
        <v>583</v>
      </c>
      <c r="B427" t="s">
        <v>583</v>
      </c>
      <c r="C427" t="s">
        <v>584</v>
      </c>
      <c r="D427" t="s">
        <v>207</v>
      </c>
      <c r="E427" t="s">
        <v>153</v>
      </c>
      <c r="F427" s="1">
        <v>46959</v>
      </c>
      <c r="G427" t="s">
        <v>154</v>
      </c>
      <c r="H427" t="s">
        <v>178</v>
      </c>
      <c r="I427" s="2">
        <v>-4800000</v>
      </c>
      <c r="J427">
        <v>96.713999999999999</v>
      </c>
      <c r="K427">
        <v>274</v>
      </c>
      <c r="L427" s="2">
        <v>-5952</v>
      </c>
      <c r="M427">
        <v>-641</v>
      </c>
      <c r="N427" t="s">
        <v>458</v>
      </c>
      <c r="O427" s="2">
        <v>-1977</v>
      </c>
      <c r="P427" s="2">
        <v>-2067</v>
      </c>
      <c r="Q427" s="2">
        <v>-5660</v>
      </c>
      <c r="R427">
        <v>-15.09</v>
      </c>
      <c r="S427" s="2">
        <v>-4642272</v>
      </c>
      <c r="T427" t="s">
        <v>157</v>
      </c>
      <c r="U427">
        <v>96.59</v>
      </c>
      <c r="V427" s="2">
        <v>-4800000</v>
      </c>
      <c r="W427" t="s">
        <v>486</v>
      </c>
      <c r="X427" t="s">
        <v>757</v>
      </c>
      <c r="Y427" s="2">
        <v>-4710869</v>
      </c>
      <c r="Z427" s="2">
        <v>4710869</v>
      </c>
      <c r="AA427" t="b">
        <v>0</v>
      </c>
    </row>
    <row r="428" spans="1:27">
      <c r="A428" t="s">
        <v>903</v>
      </c>
      <c r="B428" t="s">
        <v>903</v>
      </c>
      <c r="C428" t="s">
        <v>904</v>
      </c>
      <c r="D428" t="s">
        <v>905</v>
      </c>
      <c r="E428" t="s">
        <v>153</v>
      </c>
      <c r="F428" s="1">
        <v>46844</v>
      </c>
      <c r="G428" t="s">
        <v>154</v>
      </c>
      <c r="H428" t="s">
        <v>178</v>
      </c>
      <c r="I428" s="2">
        <v>-200000</v>
      </c>
      <c r="J428">
        <v>91.26</v>
      </c>
      <c r="K428">
        <v>290</v>
      </c>
      <c r="L428">
        <v>-50</v>
      </c>
      <c r="M428">
        <v>-20</v>
      </c>
      <c r="N428" t="s">
        <v>458</v>
      </c>
      <c r="O428">
        <v>-75</v>
      </c>
      <c r="P428">
        <v>-78</v>
      </c>
      <c r="Q428">
        <v>-226</v>
      </c>
      <c r="R428">
        <v>-0.6</v>
      </c>
      <c r="S428" s="2">
        <v>-182520</v>
      </c>
      <c r="T428" t="s">
        <v>157</v>
      </c>
      <c r="U428">
        <v>91.234999999999999</v>
      </c>
      <c r="V428" s="2">
        <v>-200000</v>
      </c>
      <c r="W428" t="s">
        <v>486</v>
      </c>
      <c r="X428" t="s">
        <v>757</v>
      </c>
      <c r="Y428" s="2">
        <v>-183332</v>
      </c>
      <c r="Z428" s="2">
        <v>183332</v>
      </c>
      <c r="AA428" t="b">
        <v>0</v>
      </c>
    </row>
    <row r="429" spans="1:27">
      <c r="A429" t="s">
        <v>585</v>
      </c>
      <c r="B429" t="s">
        <v>585</v>
      </c>
      <c r="C429" t="s">
        <v>586</v>
      </c>
      <c r="D429" t="s">
        <v>412</v>
      </c>
      <c r="E429" t="s">
        <v>153</v>
      </c>
      <c r="F429" s="1">
        <v>45696</v>
      </c>
      <c r="G429" t="s">
        <v>154</v>
      </c>
      <c r="H429" t="s">
        <v>178</v>
      </c>
      <c r="I429" s="2">
        <v>15400000</v>
      </c>
      <c r="J429">
        <v>94.679000000000002</v>
      </c>
      <c r="K429">
        <v>229</v>
      </c>
      <c r="L429" s="2">
        <v>1694</v>
      </c>
      <c r="M429">
        <v>844</v>
      </c>
      <c r="N429" t="s">
        <v>472</v>
      </c>
      <c r="O429" s="2">
        <v>2037</v>
      </c>
      <c r="P429" s="2">
        <v>2142</v>
      </c>
      <c r="Q429" s="2">
        <v>4908</v>
      </c>
      <c r="R429">
        <v>13.09</v>
      </c>
      <c r="S429" s="2">
        <v>14580566</v>
      </c>
      <c r="T429" t="s">
        <v>260</v>
      </c>
      <c r="U429">
        <v>94.668000000000006</v>
      </c>
      <c r="V429" s="2">
        <v>15400000</v>
      </c>
      <c r="W429" t="s">
        <v>486</v>
      </c>
      <c r="X429" t="s">
        <v>757</v>
      </c>
      <c r="Y429" s="2">
        <v>14659043</v>
      </c>
      <c r="Z429" s="2">
        <v>14659043</v>
      </c>
      <c r="AA429" t="b">
        <v>0</v>
      </c>
    </row>
    <row r="430" spans="1:27">
      <c r="A430" t="s">
        <v>588</v>
      </c>
      <c r="B430" t="s">
        <v>588</v>
      </c>
      <c r="C430" t="s">
        <v>589</v>
      </c>
      <c r="D430" t="s">
        <v>412</v>
      </c>
      <c r="E430" t="s">
        <v>153</v>
      </c>
      <c r="F430" s="1">
        <v>46742</v>
      </c>
      <c r="G430" t="s">
        <v>154</v>
      </c>
      <c r="H430" t="s">
        <v>178</v>
      </c>
      <c r="I430" s="2">
        <v>-15916000</v>
      </c>
      <c r="J430">
        <v>100.81</v>
      </c>
      <c r="K430">
        <v>282</v>
      </c>
      <c r="L430" s="2">
        <v>-6207</v>
      </c>
      <c r="M430" s="2">
        <v>-2616</v>
      </c>
      <c r="N430" t="s">
        <v>472</v>
      </c>
      <c r="O430" s="2">
        <v>-6013</v>
      </c>
      <c r="P430" s="2">
        <v>-6288</v>
      </c>
      <c r="Q430" s="2">
        <v>-17745</v>
      </c>
      <c r="R430">
        <v>-47.32</v>
      </c>
      <c r="S430" s="2">
        <v>-16044920</v>
      </c>
      <c r="T430" t="s">
        <v>157</v>
      </c>
      <c r="U430">
        <v>100.771</v>
      </c>
      <c r="V430" s="2">
        <v>-15916000</v>
      </c>
      <c r="W430" t="s">
        <v>486</v>
      </c>
      <c r="X430" t="s">
        <v>757</v>
      </c>
      <c r="Y430" s="2">
        <v>-16416438</v>
      </c>
      <c r="Z430" s="2">
        <v>16416438</v>
      </c>
      <c r="AA430" t="b">
        <v>0</v>
      </c>
    </row>
    <row r="431" spans="1:27">
      <c r="A431" t="s">
        <v>906</v>
      </c>
      <c r="B431" t="s">
        <v>906</v>
      </c>
      <c r="C431" t="s">
        <v>907</v>
      </c>
      <c r="D431" t="s">
        <v>908</v>
      </c>
      <c r="E431" t="s">
        <v>153</v>
      </c>
      <c r="F431" s="1">
        <v>46543</v>
      </c>
      <c r="G431" t="s">
        <v>154</v>
      </c>
      <c r="H431" t="s">
        <v>178</v>
      </c>
      <c r="I431" s="2">
        <v>181000</v>
      </c>
      <c r="J431">
        <v>85.134</v>
      </c>
      <c r="K431">
        <v>343</v>
      </c>
      <c r="L431">
        <v>83</v>
      </c>
      <c r="M431">
        <v>11</v>
      </c>
      <c r="N431" t="s">
        <v>458</v>
      </c>
      <c r="O431">
        <v>57</v>
      </c>
      <c r="P431">
        <v>59</v>
      </c>
      <c r="Q431">
        <v>204</v>
      </c>
      <c r="R431">
        <v>0.54</v>
      </c>
      <c r="S431" s="2">
        <v>154093</v>
      </c>
      <c r="T431" t="s">
        <v>157</v>
      </c>
      <c r="U431">
        <v>85.087999999999994</v>
      </c>
      <c r="V431" s="2">
        <v>181000</v>
      </c>
      <c r="W431" t="s">
        <v>486</v>
      </c>
      <c r="X431" t="s">
        <v>757</v>
      </c>
      <c r="Y431" s="2">
        <v>156716</v>
      </c>
      <c r="Z431" s="2">
        <v>156716</v>
      </c>
      <c r="AA431" t="b">
        <v>0</v>
      </c>
    </row>
    <row r="432" spans="1:27">
      <c r="A432" t="s">
        <v>590</v>
      </c>
      <c r="B432" t="s">
        <v>590</v>
      </c>
      <c r="C432" t="s">
        <v>591</v>
      </c>
      <c r="D432" t="s">
        <v>592</v>
      </c>
      <c r="E432" t="s">
        <v>153</v>
      </c>
      <c r="F432" s="1">
        <v>46349</v>
      </c>
      <c r="G432" t="s">
        <v>154</v>
      </c>
      <c r="H432" t="s">
        <v>178</v>
      </c>
      <c r="I432" s="2">
        <v>8500000</v>
      </c>
      <c r="J432">
        <v>87.471000000000004</v>
      </c>
      <c r="K432">
        <v>345</v>
      </c>
      <c r="L432" s="2">
        <v>5610</v>
      </c>
      <c r="M432">
        <v>561</v>
      </c>
      <c r="N432" t="s">
        <v>458</v>
      </c>
      <c r="O432" s="2">
        <v>2384</v>
      </c>
      <c r="P432" s="2">
        <v>2496</v>
      </c>
      <c r="Q432" s="2">
        <v>8609</v>
      </c>
      <c r="R432">
        <v>22.96</v>
      </c>
      <c r="S432" s="2">
        <v>7435035</v>
      </c>
      <c r="T432" t="s">
        <v>157</v>
      </c>
      <c r="U432">
        <v>87.405000000000001</v>
      </c>
      <c r="V432" s="2">
        <v>8500000</v>
      </c>
      <c r="W432" t="s">
        <v>486</v>
      </c>
      <c r="X432" t="s">
        <v>757</v>
      </c>
      <c r="Y432" s="2">
        <v>7479317</v>
      </c>
      <c r="Z432" s="2">
        <v>7479317</v>
      </c>
      <c r="AA432" t="b">
        <v>0</v>
      </c>
    </row>
    <row r="433" spans="1:27">
      <c r="A433" t="s">
        <v>593</v>
      </c>
      <c r="B433" t="s">
        <v>593</v>
      </c>
      <c r="C433" t="s">
        <v>594</v>
      </c>
      <c r="D433" t="s">
        <v>595</v>
      </c>
      <c r="E433" t="s">
        <v>153</v>
      </c>
      <c r="F433" s="1">
        <v>46174</v>
      </c>
      <c r="G433" t="s">
        <v>154</v>
      </c>
      <c r="H433" t="s">
        <v>178</v>
      </c>
      <c r="I433" s="2">
        <v>6800000</v>
      </c>
      <c r="J433">
        <v>89.277000000000001</v>
      </c>
      <c r="K433">
        <v>342</v>
      </c>
      <c r="L433" s="2">
        <v>1428</v>
      </c>
      <c r="M433">
        <v>466</v>
      </c>
      <c r="N433" t="s">
        <v>458</v>
      </c>
      <c r="O433" s="2">
        <v>1691</v>
      </c>
      <c r="P433" s="2">
        <v>1770</v>
      </c>
      <c r="Q433" s="2">
        <v>6048</v>
      </c>
      <c r="R433">
        <v>16.13</v>
      </c>
      <c r="S433" s="2">
        <v>6070836</v>
      </c>
      <c r="T433" t="s">
        <v>157</v>
      </c>
      <c r="U433">
        <v>89.256</v>
      </c>
      <c r="V433" s="2">
        <v>6800000</v>
      </c>
      <c r="W433" t="s">
        <v>486</v>
      </c>
      <c r="X433" t="s">
        <v>757</v>
      </c>
      <c r="Y433" s="2">
        <v>6188672</v>
      </c>
      <c r="Z433" s="2">
        <v>6188672</v>
      </c>
      <c r="AA433" t="b">
        <v>0</v>
      </c>
    </row>
    <row r="434" spans="1:27">
      <c r="A434" t="s">
        <v>596</v>
      </c>
      <c r="B434" t="s">
        <v>596</v>
      </c>
      <c r="C434" t="s">
        <v>597</v>
      </c>
      <c r="D434" t="s">
        <v>595</v>
      </c>
      <c r="E434" t="s">
        <v>153</v>
      </c>
      <c r="F434" s="1">
        <v>47270</v>
      </c>
      <c r="G434" t="s">
        <v>154</v>
      </c>
      <c r="H434" t="s">
        <v>178</v>
      </c>
      <c r="I434" s="2">
        <v>4700000</v>
      </c>
      <c r="J434">
        <v>82.6</v>
      </c>
      <c r="K434">
        <v>353</v>
      </c>
      <c r="L434">
        <v>658</v>
      </c>
      <c r="M434">
        <v>370</v>
      </c>
      <c r="N434" t="s">
        <v>458</v>
      </c>
      <c r="O434" s="2">
        <v>2038</v>
      </c>
      <c r="P434" s="2">
        <v>2130</v>
      </c>
      <c r="Q434" s="2">
        <v>7524</v>
      </c>
      <c r="R434">
        <v>20.059999999999999</v>
      </c>
      <c r="S434" s="2">
        <v>3882200</v>
      </c>
      <c r="T434" t="s">
        <v>157</v>
      </c>
      <c r="U434">
        <v>82.585999999999999</v>
      </c>
      <c r="V434" s="2">
        <v>4700000</v>
      </c>
      <c r="W434" t="s">
        <v>486</v>
      </c>
      <c r="X434" t="s">
        <v>757</v>
      </c>
      <c r="Y434" s="2">
        <v>3975862</v>
      </c>
      <c r="Z434" s="2">
        <v>3975862</v>
      </c>
      <c r="AA434" t="b">
        <v>0</v>
      </c>
    </row>
    <row r="435" spans="1:27">
      <c r="A435" t="s">
        <v>909</v>
      </c>
      <c r="B435" t="s">
        <v>909</v>
      </c>
      <c r="C435" t="s">
        <v>910</v>
      </c>
      <c r="D435" t="s">
        <v>595</v>
      </c>
      <c r="E435" t="s">
        <v>153</v>
      </c>
      <c r="F435" s="1">
        <v>46000</v>
      </c>
      <c r="G435" t="s">
        <v>154</v>
      </c>
      <c r="H435" t="s">
        <v>178</v>
      </c>
      <c r="I435" s="2">
        <v>1098000</v>
      </c>
      <c r="J435">
        <v>103.027</v>
      </c>
      <c r="K435">
        <v>177</v>
      </c>
      <c r="L435">
        <v>527</v>
      </c>
      <c r="M435">
        <v>188</v>
      </c>
      <c r="N435" t="s">
        <v>458</v>
      </c>
      <c r="O435">
        <v>265</v>
      </c>
      <c r="P435">
        <v>278</v>
      </c>
      <c r="Q435">
        <v>493</v>
      </c>
      <c r="R435">
        <v>1.32</v>
      </c>
      <c r="S435" s="2">
        <v>1131236</v>
      </c>
      <c r="T435" t="s">
        <v>157</v>
      </c>
      <c r="U435">
        <v>102.979</v>
      </c>
      <c r="V435" s="2">
        <v>1098000</v>
      </c>
      <c r="W435" t="s">
        <v>486</v>
      </c>
      <c r="X435" t="s">
        <v>757</v>
      </c>
      <c r="Y435" s="2">
        <v>1160191</v>
      </c>
      <c r="Z435" s="2">
        <v>1160191</v>
      </c>
      <c r="AA435" t="b">
        <v>0</v>
      </c>
    </row>
    <row r="436" spans="1:27">
      <c r="A436" t="s">
        <v>599</v>
      </c>
      <c r="B436" t="s">
        <v>599</v>
      </c>
      <c r="C436" t="s">
        <v>600</v>
      </c>
      <c r="D436" t="s">
        <v>227</v>
      </c>
      <c r="E436" t="s">
        <v>153</v>
      </c>
      <c r="F436" s="1">
        <v>47160</v>
      </c>
      <c r="G436" t="s">
        <v>154</v>
      </c>
      <c r="H436" t="s">
        <v>178</v>
      </c>
      <c r="I436" s="2">
        <v>-2500000</v>
      </c>
      <c r="J436">
        <v>79.947000000000003</v>
      </c>
      <c r="K436">
        <v>264</v>
      </c>
      <c r="L436">
        <v>575</v>
      </c>
      <c r="M436">
        <v>-94</v>
      </c>
      <c r="N436" t="s">
        <v>458</v>
      </c>
      <c r="O436" s="2">
        <v>-1049</v>
      </c>
      <c r="P436" s="2">
        <v>-1097</v>
      </c>
      <c r="Q436" s="2">
        <v>-2896</v>
      </c>
      <c r="R436">
        <v>-7.72</v>
      </c>
      <c r="S436" s="2">
        <v>-1998675</v>
      </c>
      <c r="T436" t="s">
        <v>157</v>
      </c>
      <c r="U436">
        <v>79.97</v>
      </c>
      <c r="V436" s="2">
        <v>-2500000</v>
      </c>
      <c r="W436" t="s">
        <v>486</v>
      </c>
      <c r="X436" t="s">
        <v>757</v>
      </c>
      <c r="Y436" s="2">
        <v>-1998769</v>
      </c>
      <c r="Z436" s="2">
        <v>1998769</v>
      </c>
      <c r="AA436" t="b">
        <v>0</v>
      </c>
    </row>
    <row r="437" spans="1:27">
      <c r="A437" t="s">
        <v>602</v>
      </c>
      <c r="B437" t="s">
        <v>602</v>
      </c>
      <c r="C437" t="s">
        <v>603</v>
      </c>
      <c r="D437" t="s">
        <v>227</v>
      </c>
      <c r="E437" t="s">
        <v>153</v>
      </c>
      <c r="F437" s="1">
        <v>46296</v>
      </c>
      <c r="G437" t="s">
        <v>154</v>
      </c>
      <c r="H437" t="s">
        <v>178</v>
      </c>
      <c r="I437" s="2">
        <v>-9020000</v>
      </c>
      <c r="J437">
        <v>100.209</v>
      </c>
      <c r="K437">
        <v>188</v>
      </c>
      <c r="L437">
        <v>-361</v>
      </c>
      <c r="M437" s="2">
        <v>-1236</v>
      </c>
      <c r="N437" t="s">
        <v>458</v>
      </c>
      <c r="O437" s="2">
        <v>-2757</v>
      </c>
      <c r="P437" s="2">
        <v>-2884</v>
      </c>
      <c r="Q437" s="2">
        <v>-5434</v>
      </c>
      <c r="R437">
        <v>-14.49</v>
      </c>
      <c r="S437" s="2">
        <v>-9038852</v>
      </c>
      <c r="T437" t="s">
        <v>157</v>
      </c>
      <c r="U437">
        <v>100.205</v>
      </c>
      <c r="V437" s="2">
        <v>-9020000</v>
      </c>
      <c r="W437" t="s">
        <v>486</v>
      </c>
      <c r="X437" t="s">
        <v>757</v>
      </c>
      <c r="Y437" s="2">
        <v>-9314394</v>
      </c>
      <c r="Z437" s="2">
        <v>9314394</v>
      </c>
      <c r="AA437" t="b">
        <v>0</v>
      </c>
    </row>
    <row r="438" spans="1:27">
      <c r="A438" t="s">
        <v>605</v>
      </c>
      <c r="B438" t="s">
        <v>605</v>
      </c>
      <c r="C438" t="s">
        <v>606</v>
      </c>
      <c r="D438" t="s">
        <v>607</v>
      </c>
      <c r="E438" t="s">
        <v>153</v>
      </c>
      <c r="F438" s="1">
        <v>47897</v>
      </c>
      <c r="G438" t="s">
        <v>154</v>
      </c>
      <c r="H438" t="s">
        <v>178</v>
      </c>
      <c r="I438" s="2">
        <v>-5150000</v>
      </c>
      <c r="J438">
        <v>73.84</v>
      </c>
      <c r="K438">
        <v>316</v>
      </c>
      <c r="L438" s="2">
        <v>-2203</v>
      </c>
      <c r="M438">
        <v>-261</v>
      </c>
      <c r="N438" t="s">
        <v>458</v>
      </c>
      <c r="O438" s="2">
        <v>-2463</v>
      </c>
      <c r="P438" s="2">
        <v>-2574</v>
      </c>
      <c r="Q438" s="2">
        <v>-8132</v>
      </c>
      <c r="R438">
        <v>-21.69</v>
      </c>
      <c r="S438" s="2">
        <v>-3802760</v>
      </c>
      <c r="T438" t="s">
        <v>157</v>
      </c>
      <c r="U438">
        <v>73.844999999999999</v>
      </c>
      <c r="V438" s="2">
        <v>-6350000</v>
      </c>
      <c r="W438" t="s">
        <v>486</v>
      </c>
      <c r="X438" t="s">
        <v>757</v>
      </c>
      <c r="Y438" s="2">
        <v>-3820178</v>
      </c>
      <c r="Z438" s="2">
        <v>3820178</v>
      </c>
      <c r="AA438" t="b">
        <v>0</v>
      </c>
    </row>
    <row r="439" spans="1:27">
      <c r="A439" t="s">
        <v>608</v>
      </c>
      <c r="B439" t="s">
        <v>608</v>
      </c>
      <c r="C439" t="s">
        <v>609</v>
      </c>
      <c r="D439" t="s">
        <v>607</v>
      </c>
      <c r="E439" t="s">
        <v>153</v>
      </c>
      <c r="F439" s="1">
        <v>46639</v>
      </c>
      <c r="G439" t="s">
        <v>154</v>
      </c>
      <c r="H439" t="s">
        <v>178</v>
      </c>
      <c r="I439" s="2">
        <v>1268000</v>
      </c>
      <c r="J439">
        <v>85.391999999999996</v>
      </c>
      <c r="K439">
        <v>271</v>
      </c>
      <c r="L439">
        <v>596</v>
      </c>
      <c r="M439">
        <v>61</v>
      </c>
      <c r="N439" t="s">
        <v>458</v>
      </c>
      <c r="O439">
        <v>845</v>
      </c>
      <c r="P439">
        <v>853</v>
      </c>
      <c r="Q439" s="2">
        <v>2314</v>
      </c>
      <c r="R439">
        <v>6.17</v>
      </c>
      <c r="S439" s="2">
        <v>1082771</v>
      </c>
      <c r="T439" t="s">
        <v>157</v>
      </c>
      <c r="U439">
        <v>85.344999999999999</v>
      </c>
      <c r="V439" s="2">
        <v>1268000</v>
      </c>
      <c r="W439" t="s">
        <v>486</v>
      </c>
      <c r="X439" t="s">
        <v>757</v>
      </c>
      <c r="Y439" s="2">
        <v>1092133</v>
      </c>
      <c r="Z439" s="2">
        <v>1092133</v>
      </c>
      <c r="AA439" t="b">
        <v>0</v>
      </c>
    </row>
    <row r="440" spans="1:27">
      <c r="A440" t="s">
        <v>911</v>
      </c>
      <c r="B440" t="s">
        <v>911</v>
      </c>
      <c r="C440" t="s">
        <v>912</v>
      </c>
      <c r="D440" t="s">
        <v>607</v>
      </c>
      <c r="E440" t="s">
        <v>153</v>
      </c>
      <c r="F440" s="1">
        <v>45620</v>
      </c>
      <c r="G440" t="s">
        <v>154</v>
      </c>
      <c r="H440" t="s">
        <v>178</v>
      </c>
      <c r="I440" s="2">
        <v>-350000</v>
      </c>
      <c r="J440">
        <v>95.376000000000005</v>
      </c>
      <c r="K440">
        <v>195</v>
      </c>
      <c r="L440">
        <v>-98</v>
      </c>
      <c r="M440">
        <v>-22</v>
      </c>
      <c r="N440" t="s">
        <v>458</v>
      </c>
      <c r="O440">
        <v>-151</v>
      </c>
      <c r="P440">
        <v>-146</v>
      </c>
      <c r="Q440">
        <v>-284</v>
      </c>
      <c r="R440">
        <v>-0.76</v>
      </c>
      <c r="S440" s="2">
        <v>-333816</v>
      </c>
      <c r="T440" t="s">
        <v>157</v>
      </c>
      <c r="U440">
        <v>95.347999999999999</v>
      </c>
      <c r="V440" s="2">
        <v>-350000</v>
      </c>
      <c r="W440" t="s">
        <v>486</v>
      </c>
      <c r="X440" t="s">
        <v>757</v>
      </c>
      <c r="Y440" s="2">
        <v>-337462</v>
      </c>
      <c r="Z440" s="2">
        <v>337462</v>
      </c>
      <c r="AA440" t="b">
        <v>0</v>
      </c>
    </row>
    <row r="441" spans="1:27">
      <c r="A441" t="s">
        <v>610</v>
      </c>
      <c r="B441" t="s">
        <v>610</v>
      </c>
      <c r="C441" t="s">
        <v>611</v>
      </c>
      <c r="D441" t="s">
        <v>607</v>
      </c>
      <c r="E441" t="s">
        <v>153</v>
      </c>
      <c r="F441" s="1">
        <v>47095</v>
      </c>
      <c r="G441" t="s">
        <v>154</v>
      </c>
      <c r="H441" t="s">
        <v>178</v>
      </c>
      <c r="I441" s="2">
        <v>5610000</v>
      </c>
      <c r="J441">
        <v>99.44</v>
      </c>
      <c r="K441">
        <v>246</v>
      </c>
      <c r="L441" s="2">
        <v>2228</v>
      </c>
      <c r="M441" s="2">
        <v>1066</v>
      </c>
      <c r="N441" t="s">
        <v>458</v>
      </c>
      <c r="O441" s="2">
        <v>2878</v>
      </c>
      <c r="P441" s="2">
        <v>2934</v>
      </c>
      <c r="Q441" s="2">
        <v>7215</v>
      </c>
      <c r="R441">
        <v>19.239999999999998</v>
      </c>
      <c r="S441" s="2">
        <v>5578584</v>
      </c>
      <c r="T441" t="s">
        <v>157</v>
      </c>
      <c r="U441">
        <v>99.382000000000005</v>
      </c>
      <c r="V441" s="2">
        <v>7410000</v>
      </c>
      <c r="W441" t="s">
        <v>486</v>
      </c>
      <c r="X441" t="s">
        <v>757</v>
      </c>
      <c r="Y441" s="2">
        <v>5702880</v>
      </c>
      <c r="Z441" s="2">
        <v>5702880</v>
      </c>
      <c r="AA441" t="b">
        <v>0</v>
      </c>
    </row>
    <row r="442" spans="1:27">
      <c r="A442" t="s">
        <v>614</v>
      </c>
      <c r="B442" t="s">
        <v>614</v>
      </c>
      <c r="C442" t="s">
        <v>615</v>
      </c>
      <c r="D442" t="s">
        <v>616</v>
      </c>
      <c r="E442" t="s">
        <v>153</v>
      </c>
      <c r="F442" s="1">
        <v>46378</v>
      </c>
      <c r="G442" t="s">
        <v>154</v>
      </c>
      <c r="H442" t="s">
        <v>178</v>
      </c>
      <c r="I442" s="2">
        <v>-5767000</v>
      </c>
      <c r="J442">
        <v>87.427000000000007</v>
      </c>
      <c r="K442">
        <v>352</v>
      </c>
      <c r="L442" s="2">
        <v>-1557</v>
      </c>
      <c r="M442">
        <v>-394</v>
      </c>
      <c r="N442" t="s">
        <v>458</v>
      </c>
      <c r="O442" s="2">
        <v>-1651</v>
      </c>
      <c r="P442" s="2">
        <v>-1726</v>
      </c>
      <c r="Q442" s="2">
        <v>-6069</v>
      </c>
      <c r="R442">
        <v>-16.190000000000001</v>
      </c>
      <c r="S442" s="2">
        <v>-5041915</v>
      </c>
      <c r="T442" t="s">
        <v>157</v>
      </c>
      <c r="U442">
        <v>87.4</v>
      </c>
      <c r="V442" s="2">
        <v>-5767000</v>
      </c>
      <c r="W442" t="s">
        <v>486</v>
      </c>
      <c r="X442" t="s">
        <v>757</v>
      </c>
      <c r="Y442" s="2">
        <v>-5062005</v>
      </c>
      <c r="Z442" s="2">
        <v>5062005</v>
      </c>
      <c r="AA442" t="b">
        <v>0</v>
      </c>
    </row>
    <row r="443" spans="1:27">
      <c r="A443" t="s">
        <v>619</v>
      </c>
      <c r="B443" t="s">
        <v>619</v>
      </c>
      <c r="C443" t="s">
        <v>620</v>
      </c>
      <c r="D443" t="s">
        <v>616</v>
      </c>
      <c r="E443" t="s">
        <v>153</v>
      </c>
      <c r="F443" s="1">
        <v>45741</v>
      </c>
      <c r="G443" t="s">
        <v>154</v>
      </c>
      <c r="H443" t="s">
        <v>178</v>
      </c>
      <c r="I443" s="2">
        <v>-5391000</v>
      </c>
      <c r="J443">
        <v>97.83</v>
      </c>
      <c r="K443">
        <v>237</v>
      </c>
      <c r="L443" s="2">
        <v>-2426</v>
      </c>
      <c r="M443">
        <v>-663</v>
      </c>
      <c r="N443" t="s">
        <v>458</v>
      </c>
      <c r="O443">
        <v>-912</v>
      </c>
      <c r="P443">
        <v>-957</v>
      </c>
      <c r="Q443" s="2">
        <v>-2270</v>
      </c>
      <c r="R443">
        <v>-6.05</v>
      </c>
      <c r="S443" s="2">
        <v>-5274015</v>
      </c>
      <c r="T443" t="s">
        <v>157</v>
      </c>
      <c r="U443">
        <v>97.784999999999997</v>
      </c>
      <c r="V443" s="2">
        <v>-5391000</v>
      </c>
      <c r="W443" t="s">
        <v>486</v>
      </c>
      <c r="X443" t="s">
        <v>757</v>
      </c>
      <c r="Y443" s="2">
        <v>-5305831</v>
      </c>
      <c r="Z443" s="2">
        <v>5305831</v>
      </c>
      <c r="AA443" t="b">
        <v>0</v>
      </c>
    </row>
    <row r="444" spans="1:27">
      <c r="A444" t="s">
        <v>913</v>
      </c>
      <c r="B444" t="s">
        <v>913</v>
      </c>
      <c r="C444" t="s">
        <v>914</v>
      </c>
      <c r="D444" t="s">
        <v>616</v>
      </c>
      <c r="E444" t="s">
        <v>153</v>
      </c>
      <c r="F444" s="1">
        <v>47098</v>
      </c>
      <c r="G444" t="s">
        <v>154</v>
      </c>
      <c r="H444" t="s">
        <v>178</v>
      </c>
      <c r="I444" s="2">
        <v>979000</v>
      </c>
      <c r="J444">
        <v>90.281999999999996</v>
      </c>
      <c r="K444">
        <v>354</v>
      </c>
      <c r="L444">
        <v>734</v>
      </c>
      <c r="M444">
        <v>114</v>
      </c>
      <c r="N444" t="s">
        <v>458</v>
      </c>
      <c r="O444">
        <v>403</v>
      </c>
      <c r="P444">
        <v>421</v>
      </c>
      <c r="Q444" s="2">
        <v>1492</v>
      </c>
      <c r="R444">
        <v>3.98</v>
      </c>
      <c r="S444" s="2">
        <v>883861</v>
      </c>
      <c r="T444" t="s">
        <v>157</v>
      </c>
      <c r="U444">
        <v>90.206999999999994</v>
      </c>
      <c r="V444" s="2">
        <v>979000</v>
      </c>
      <c r="W444" t="s">
        <v>486</v>
      </c>
      <c r="X444" t="s">
        <v>757</v>
      </c>
      <c r="Y444" s="2">
        <v>901176</v>
      </c>
      <c r="Z444" s="2">
        <v>901176</v>
      </c>
      <c r="AA444" t="b">
        <v>0</v>
      </c>
    </row>
    <row r="445" spans="1:27">
      <c r="A445" t="s">
        <v>915</v>
      </c>
      <c r="B445" t="s">
        <v>915</v>
      </c>
      <c r="C445" t="s">
        <v>916</v>
      </c>
      <c r="D445" t="s">
        <v>917</v>
      </c>
      <c r="E445" t="s">
        <v>153</v>
      </c>
      <c r="F445" s="1">
        <v>45768</v>
      </c>
      <c r="G445" t="s">
        <v>154</v>
      </c>
      <c r="H445" t="s">
        <v>178</v>
      </c>
      <c r="I445" s="2">
        <v>-368000</v>
      </c>
      <c r="J445">
        <v>96.518000000000001</v>
      </c>
      <c r="K445">
        <v>209</v>
      </c>
      <c r="L445">
        <v>140</v>
      </c>
      <c r="M445">
        <v>-35</v>
      </c>
      <c r="N445" t="s">
        <v>458</v>
      </c>
      <c r="O445">
        <v>-64</v>
      </c>
      <c r="P445">
        <v>-67</v>
      </c>
      <c r="Q445">
        <v>-140</v>
      </c>
      <c r="R445">
        <v>-0.37</v>
      </c>
      <c r="S445" s="2">
        <v>-355186</v>
      </c>
      <c r="T445" t="s">
        <v>157</v>
      </c>
      <c r="U445">
        <v>96.555999999999997</v>
      </c>
      <c r="V445" s="2">
        <v>-368000</v>
      </c>
      <c r="W445" t="s">
        <v>486</v>
      </c>
      <c r="X445" t="s">
        <v>757</v>
      </c>
      <c r="Y445" s="2">
        <v>-355925</v>
      </c>
      <c r="Z445" s="2">
        <v>355925</v>
      </c>
      <c r="AA445" t="b">
        <v>0</v>
      </c>
    </row>
    <row r="446" spans="1:27">
      <c r="A446" t="s">
        <v>918</v>
      </c>
      <c r="B446" t="s">
        <v>918</v>
      </c>
      <c r="C446" t="s">
        <v>919</v>
      </c>
      <c r="D446" t="s">
        <v>920</v>
      </c>
      <c r="E446" t="s">
        <v>153</v>
      </c>
      <c r="F446" s="1">
        <v>46261</v>
      </c>
      <c r="G446" t="s">
        <v>154</v>
      </c>
      <c r="H446" t="s">
        <v>178</v>
      </c>
      <c r="I446" s="2">
        <v>-50000</v>
      </c>
      <c r="J446">
        <v>82.194999999999993</v>
      </c>
      <c r="K446">
        <v>688</v>
      </c>
      <c r="L446">
        <v>4</v>
      </c>
      <c r="M446">
        <v>-4</v>
      </c>
      <c r="N446" t="s">
        <v>458</v>
      </c>
      <c r="O446">
        <v>-11</v>
      </c>
      <c r="P446">
        <v>-11</v>
      </c>
      <c r="Q446">
        <v>-79</v>
      </c>
      <c r="R446">
        <v>-0.21</v>
      </c>
      <c r="S446" s="2">
        <v>-41098</v>
      </c>
      <c r="T446" t="s">
        <v>157</v>
      </c>
      <c r="U446">
        <v>82.203000000000003</v>
      </c>
      <c r="V446" s="2">
        <v>-50000</v>
      </c>
      <c r="W446" t="s">
        <v>486</v>
      </c>
      <c r="X446" t="s">
        <v>757</v>
      </c>
      <c r="Y446" s="2">
        <v>-42114</v>
      </c>
      <c r="Z446" s="2">
        <v>42114</v>
      </c>
      <c r="AA446" t="b">
        <v>0</v>
      </c>
    </row>
    <row r="447" spans="1:27">
      <c r="A447" t="s">
        <v>621</v>
      </c>
      <c r="B447" t="s">
        <v>621</v>
      </c>
      <c r="C447" t="s">
        <v>622</v>
      </c>
      <c r="D447" t="s">
        <v>623</v>
      </c>
      <c r="E447" t="s">
        <v>153</v>
      </c>
      <c r="F447" s="1">
        <v>46645</v>
      </c>
      <c r="G447" t="s">
        <v>154</v>
      </c>
      <c r="H447" t="s">
        <v>178</v>
      </c>
      <c r="I447" s="2">
        <v>9658000</v>
      </c>
      <c r="J447">
        <v>78.858000000000004</v>
      </c>
      <c r="K447">
        <v>521</v>
      </c>
      <c r="L447" s="2">
        <v>9755</v>
      </c>
      <c r="M447">
        <v>496</v>
      </c>
      <c r="N447" t="s">
        <v>458</v>
      </c>
      <c r="O447" s="2">
        <v>2785</v>
      </c>
      <c r="P447" s="2">
        <v>2910</v>
      </c>
      <c r="Q447" s="2">
        <v>15167</v>
      </c>
      <c r="R447">
        <v>40.44</v>
      </c>
      <c r="S447" s="2">
        <v>7616106</v>
      </c>
      <c r="T447" t="s">
        <v>157</v>
      </c>
      <c r="U447">
        <v>78.757000000000005</v>
      </c>
      <c r="V447" s="2">
        <v>9658000</v>
      </c>
      <c r="W447" t="s">
        <v>486</v>
      </c>
      <c r="X447" t="s">
        <v>757</v>
      </c>
      <c r="Y447" s="2">
        <v>7734681</v>
      </c>
      <c r="Z447" s="2">
        <v>7734681</v>
      </c>
      <c r="AA447" t="b">
        <v>0</v>
      </c>
    </row>
    <row r="448" spans="1:27">
      <c r="A448" t="s">
        <v>921</v>
      </c>
      <c r="B448" t="s">
        <v>921</v>
      </c>
      <c r="C448" t="s">
        <v>922</v>
      </c>
      <c r="D448" t="s">
        <v>720</v>
      </c>
      <c r="E448" t="s">
        <v>153</v>
      </c>
      <c r="F448" s="1">
        <v>46083</v>
      </c>
      <c r="G448" t="s">
        <v>154</v>
      </c>
      <c r="H448" t="s">
        <v>178</v>
      </c>
      <c r="I448" s="2">
        <v>-1200000</v>
      </c>
      <c r="J448">
        <v>90.221000000000004</v>
      </c>
      <c r="K448">
        <v>363</v>
      </c>
      <c r="L448">
        <v>612</v>
      </c>
      <c r="M448">
        <v>-82</v>
      </c>
      <c r="N448" t="s">
        <v>458</v>
      </c>
      <c r="O448">
        <v>-254</v>
      </c>
      <c r="P448">
        <v>-265</v>
      </c>
      <c r="Q448">
        <v>-965</v>
      </c>
      <c r="R448">
        <v>-2.57</v>
      </c>
      <c r="S448" s="2">
        <v>-1082652</v>
      </c>
      <c r="T448" t="s">
        <v>157</v>
      </c>
      <c r="U448">
        <v>90.272000000000006</v>
      </c>
      <c r="V448" s="2">
        <v>-1200000</v>
      </c>
      <c r="W448" t="s">
        <v>486</v>
      </c>
      <c r="X448" t="s">
        <v>757</v>
      </c>
      <c r="Y448" s="2">
        <v>-1088472</v>
      </c>
      <c r="Z448" s="2">
        <v>1088472</v>
      </c>
      <c r="AA448" t="b">
        <v>0</v>
      </c>
    </row>
    <row r="449" spans="1:27">
      <c r="A449" t="s">
        <v>923</v>
      </c>
      <c r="B449" t="s">
        <v>923</v>
      </c>
      <c r="C449" t="s">
        <v>924</v>
      </c>
      <c r="D449" t="s">
        <v>925</v>
      </c>
      <c r="E449" t="s">
        <v>153</v>
      </c>
      <c r="F449" s="1">
        <v>46491</v>
      </c>
      <c r="G449" t="s">
        <v>154</v>
      </c>
      <c r="H449" t="s">
        <v>178</v>
      </c>
      <c r="I449" s="2">
        <v>230000</v>
      </c>
      <c r="J449">
        <v>90.793999999999997</v>
      </c>
      <c r="K449">
        <v>285</v>
      </c>
      <c r="L449">
        <v>46</v>
      </c>
      <c r="M449">
        <v>20</v>
      </c>
      <c r="N449" t="s">
        <v>458</v>
      </c>
      <c r="O449">
        <v>74</v>
      </c>
      <c r="P449">
        <v>77</v>
      </c>
      <c r="Q449">
        <v>219</v>
      </c>
      <c r="R449">
        <v>0.59</v>
      </c>
      <c r="S449" s="2">
        <v>208826</v>
      </c>
      <c r="T449" t="s">
        <v>157</v>
      </c>
      <c r="U449">
        <v>90.774000000000001</v>
      </c>
      <c r="V449" s="2">
        <v>230000</v>
      </c>
      <c r="W449" t="s">
        <v>486</v>
      </c>
      <c r="X449" t="s">
        <v>757</v>
      </c>
      <c r="Y449" s="2">
        <v>214773</v>
      </c>
      <c r="Z449" s="2">
        <v>214773</v>
      </c>
      <c r="AA449" t="b">
        <v>0</v>
      </c>
    </row>
    <row r="450" spans="1:27">
      <c r="A450" t="s">
        <v>926</v>
      </c>
      <c r="B450" t="s">
        <v>926</v>
      </c>
      <c r="C450" t="s">
        <v>927</v>
      </c>
      <c r="D450" t="s">
        <v>925</v>
      </c>
      <c r="E450" t="s">
        <v>404</v>
      </c>
      <c r="F450" s="1">
        <v>46126</v>
      </c>
      <c r="G450" t="s">
        <v>154</v>
      </c>
      <c r="H450" t="s">
        <v>178</v>
      </c>
      <c r="I450" s="2">
        <v>175000</v>
      </c>
      <c r="J450">
        <v>92.010999999999996</v>
      </c>
      <c r="K450">
        <v>233</v>
      </c>
      <c r="L450">
        <v>26</v>
      </c>
      <c r="M450">
        <v>20</v>
      </c>
      <c r="N450" t="s">
        <v>458</v>
      </c>
      <c r="O450">
        <v>45</v>
      </c>
      <c r="P450">
        <v>47</v>
      </c>
      <c r="Q450">
        <v>110</v>
      </c>
      <c r="R450">
        <v>0.28999999999999998</v>
      </c>
      <c r="S450" s="2">
        <v>184509</v>
      </c>
      <c r="T450" t="s">
        <v>157</v>
      </c>
      <c r="U450">
        <v>91.998000000000005</v>
      </c>
      <c r="V450" s="2">
        <v>175000</v>
      </c>
      <c r="W450" t="s">
        <v>486</v>
      </c>
      <c r="X450" t="s">
        <v>757</v>
      </c>
      <c r="Y450" s="2">
        <v>185010</v>
      </c>
      <c r="Z450" s="2">
        <v>185010</v>
      </c>
      <c r="AA450" t="b">
        <v>0</v>
      </c>
    </row>
    <row r="451" spans="1:27">
      <c r="A451" t="s">
        <v>928</v>
      </c>
      <c r="B451" t="s">
        <v>928</v>
      </c>
      <c r="C451" t="s">
        <v>929</v>
      </c>
      <c r="D451" t="s">
        <v>925</v>
      </c>
      <c r="E451" t="s">
        <v>153</v>
      </c>
      <c r="F451" s="1">
        <v>46773</v>
      </c>
      <c r="G451" t="s">
        <v>154</v>
      </c>
      <c r="H451" t="s">
        <v>178</v>
      </c>
      <c r="I451" s="2">
        <v>-787000</v>
      </c>
      <c r="J451">
        <v>91.578999999999994</v>
      </c>
      <c r="K451">
        <v>318</v>
      </c>
      <c r="L451">
        <v>-858</v>
      </c>
      <c r="M451">
        <v>-86</v>
      </c>
      <c r="N451" t="s">
        <v>458</v>
      </c>
      <c r="O451">
        <v>-296</v>
      </c>
      <c r="P451">
        <v>-309</v>
      </c>
      <c r="Q451">
        <v>-985</v>
      </c>
      <c r="R451">
        <v>-2.63</v>
      </c>
      <c r="S451" s="2">
        <v>-720727</v>
      </c>
      <c r="T451" t="s">
        <v>157</v>
      </c>
      <c r="U451">
        <v>91.47</v>
      </c>
      <c r="V451" s="2">
        <v>-787000</v>
      </c>
      <c r="W451" t="s">
        <v>486</v>
      </c>
      <c r="X451" t="s">
        <v>757</v>
      </c>
      <c r="Y451" s="2">
        <v>-722533</v>
      </c>
      <c r="Z451" s="2">
        <v>722533</v>
      </c>
      <c r="AA451" t="b">
        <v>0</v>
      </c>
    </row>
    <row r="452" spans="1:27">
      <c r="A452" t="s">
        <v>626</v>
      </c>
      <c r="B452" t="s">
        <v>626</v>
      </c>
      <c r="C452" t="s">
        <v>627</v>
      </c>
      <c r="D452" t="s">
        <v>628</v>
      </c>
      <c r="E452" t="s">
        <v>153</v>
      </c>
      <c r="F452" s="1">
        <v>46387</v>
      </c>
      <c r="G452" t="s">
        <v>154</v>
      </c>
      <c r="H452" t="s">
        <v>178</v>
      </c>
      <c r="I452" s="2">
        <v>-9100000</v>
      </c>
      <c r="J452">
        <v>85.031999999999996</v>
      </c>
      <c r="K452">
        <v>324</v>
      </c>
      <c r="L452" s="2">
        <v>-20839</v>
      </c>
      <c r="M452">
        <v>-373</v>
      </c>
      <c r="N452" t="s">
        <v>458</v>
      </c>
      <c r="O452" s="2">
        <v>-2590</v>
      </c>
      <c r="P452" s="2">
        <v>-2708</v>
      </c>
      <c r="Q452" s="2">
        <v>-8760</v>
      </c>
      <c r="R452">
        <v>-23.36</v>
      </c>
      <c r="S452" s="2">
        <v>-7737912</v>
      </c>
      <c r="T452" t="s">
        <v>157</v>
      </c>
      <c r="U452">
        <v>84.802999999999997</v>
      </c>
      <c r="V452" s="2">
        <v>-9100000</v>
      </c>
      <c r="W452" t="s">
        <v>486</v>
      </c>
      <c r="X452" t="s">
        <v>757</v>
      </c>
      <c r="Y452" s="2">
        <v>-7753576</v>
      </c>
      <c r="Z452" s="2">
        <v>7753576</v>
      </c>
      <c r="AA452" t="b">
        <v>0</v>
      </c>
    </row>
    <row r="453" spans="1:27">
      <c r="A453" t="s">
        <v>630</v>
      </c>
      <c r="B453" t="s">
        <v>630</v>
      </c>
      <c r="C453" t="s">
        <v>631</v>
      </c>
      <c r="D453" t="s">
        <v>255</v>
      </c>
      <c r="E453" t="s">
        <v>153</v>
      </c>
      <c r="F453" s="1">
        <v>45718</v>
      </c>
      <c r="G453" t="s">
        <v>154</v>
      </c>
      <c r="H453" t="s">
        <v>178</v>
      </c>
      <c r="I453" s="2">
        <v>8000000</v>
      </c>
      <c r="J453">
        <v>92.278000000000006</v>
      </c>
      <c r="K453">
        <v>422</v>
      </c>
      <c r="L453" s="2">
        <v>9760</v>
      </c>
      <c r="M453">
        <v>628</v>
      </c>
      <c r="N453" t="s">
        <v>458</v>
      </c>
      <c r="O453" s="2">
        <v>1218</v>
      </c>
      <c r="P453" s="2">
        <v>1281</v>
      </c>
      <c r="Q453" s="2">
        <v>5410</v>
      </c>
      <c r="R453">
        <v>14.43</v>
      </c>
      <c r="S453" s="2">
        <v>7382240</v>
      </c>
      <c r="T453" t="s">
        <v>157</v>
      </c>
      <c r="U453">
        <v>92.156000000000006</v>
      </c>
      <c r="V453" s="2">
        <v>8000000</v>
      </c>
      <c r="W453" t="s">
        <v>486</v>
      </c>
      <c r="X453" t="s">
        <v>757</v>
      </c>
      <c r="Y453" s="2">
        <v>7389153</v>
      </c>
      <c r="Z453" s="2">
        <v>7389153</v>
      </c>
      <c r="AA453" t="b">
        <v>0</v>
      </c>
    </row>
    <row r="454" spans="1:27">
      <c r="A454" t="s">
        <v>633</v>
      </c>
      <c r="B454" t="s">
        <v>633</v>
      </c>
      <c r="C454" t="s">
        <v>634</v>
      </c>
      <c r="D454" t="s">
        <v>635</v>
      </c>
      <c r="E454" t="s">
        <v>153</v>
      </c>
      <c r="F454" s="1">
        <v>46562</v>
      </c>
      <c r="G454" t="s">
        <v>154</v>
      </c>
      <c r="H454" t="s">
        <v>178</v>
      </c>
      <c r="I454" s="2">
        <v>-6100000</v>
      </c>
      <c r="J454">
        <v>85.453999999999994</v>
      </c>
      <c r="K454">
        <v>412</v>
      </c>
      <c r="L454" s="2">
        <v>3050</v>
      </c>
      <c r="M454">
        <v>-480</v>
      </c>
      <c r="N454" t="s">
        <v>458</v>
      </c>
      <c r="O454" s="2">
        <v>-1908</v>
      </c>
      <c r="P454" s="2">
        <v>-1995</v>
      </c>
      <c r="Q454" s="2">
        <v>-8209</v>
      </c>
      <c r="R454">
        <v>-21.89</v>
      </c>
      <c r="S454" s="2">
        <v>-5212694</v>
      </c>
      <c r="T454" t="s">
        <v>157</v>
      </c>
      <c r="U454">
        <v>85.504000000000005</v>
      </c>
      <c r="V454" s="2">
        <v>-6100000</v>
      </c>
      <c r="W454" t="s">
        <v>486</v>
      </c>
      <c r="X454" t="s">
        <v>757</v>
      </c>
      <c r="Y454" s="2">
        <v>-5323204</v>
      </c>
      <c r="Z454" s="2">
        <v>5323204</v>
      </c>
      <c r="AA454" t="b">
        <v>0</v>
      </c>
    </row>
    <row r="455" spans="1:27">
      <c r="A455" t="s">
        <v>930</v>
      </c>
      <c r="B455" t="s">
        <v>930</v>
      </c>
      <c r="C455" t="s">
        <v>931</v>
      </c>
      <c r="D455" t="s">
        <v>635</v>
      </c>
      <c r="E455" t="s">
        <v>153</v>
      </c>
      <c r="F455" s="1">
        <v>47161</v>
      </c>
      <c r="G455" t="s">
        <v>154</v>
      </c>
      <c r="H455" t="s">
        <v>178</v>
      </c>
      <c r="I455" s="2">
        <v>700000</v>
      </c>
      <c r="J455">
        <v>78.748000000000005</v>
      </c>
      <c r="K455">
        <v>409</v>
      </c>
      <c r="L455">
        <v>679</v>
      </c>
      <c r="M455">
        <v>13</v>
      </c>
      <c r="N455" t="s">
        <v>458</v>
      </c>
      <c r="O455">
        <v>278</v>
      </c>
      <c r="P455">
        <v>290</v>
      </c>
      <c r="Q455" s="2">
        <v>1187</v>
      </c>
      <c r="R455">
        <v>3.17</v>
      </c>
      <c r="S455" s="2">
        <v>551236</v>
      </c>
      <c r="T455" t="s">
        <v>157</v>
      </c>
      <c r="U455">
        <v>78.650999999999996</v>
      </c>
      <c r="V455" s="2">
        <v>700000</v>
      </c>
      <c r="W455" t="s">
        <v>486</v>
      </c>
      <c r="X455" t="s">
        <v>757</v>
      </c>
      <c r="Y455" s="2">
        <v>555988</v>
      </c>
      <c r="Z455" s="2">
        <v>555988</v>
      </c>
      <c r="AA455" t="b">
        <v>0</v>
      </c>
    </row>
    <row r="456" spans="1:27">
      <c r="A456" t="s">
        <v>932</v>
      </c>
      <c r="B456" t="s">
        <v>932</v>
      </c>
      <c r="C456" t="s">
        <v>933</v>
      </c>
      <c r="D456" t="s">
        <v>635</v>
      </c>
      <c r="E456" t="s">
        <v>153</v>
      </c>
      <c r="F456" s="1">
        <v>46423</v>
      </c>
      <c r="G456" t="s">
        <v>154</v>
      </c>
      <c r="H456" t="s">
        <v>178</v>
      </c>
      <c r="I456" s="2">
        <v>-1000000</v>
      </c>
      <c r="J456">
        <v>86.034999999999997</v>
      </c>
      <c r="K456">
        <v>389</v>
      </c>
      <c r="L456">
        <v>10</v>
      </c>
      <c r="M456">
        <v>-68</v>
      </c>
      <c r="N456" t="s">
        <v>458</v>
      </c>
      <c r="O456">
        <v>-289</v>
      </c>
      <c r="P456">
        <v>-302</v>
      </c>
      <c r="Q456" s="2">
        <v>-1176</v>
      </c>
      <c r="R456">
        <v>-3.14</v>
      </c>
      <c r="S456" s="2">
        <v>-860350</v>
      </c>
      <c r="T456" t="s">
        <v>157</v>
      </c>
      <c r="U456">
        <v>86.036000000000001</v>
      </c>
      <c r="V456" s="2">
        <v>-1000000</v>
      </c>
      <c r="W456" t="s">
        <v>486</v>
      </c>
      <c r="X456" t="s">
        <v>757</v>
      </c>
      <c r="Y456" s="2">
        <v>-860829</v>
      </c>
      <c r="Z456" s="2">
        <v>860829</v>
      </c>
      <c r="AA456" t="b">
        <v>0</v>
      </c>
    </row>
    <row r="457" spans="1:27">
      <c r="A457" t="s">
        <v>637</v>
      </c>
      <c r="B457" t="s">
        <v>637</v>
      </c>
      <c r="C457" t="s">
        <v>638</v>
      </c>
      <c r="D457" t="s">
        <v>635</v>
      </c>
      <c r="E457" t="s">
        <v>153</v>
      </c>
      <c r="F457" s="1">
        <v>46287</v>
      </c>
      <c r="G457" t="s">
        <v>154</v>
      </c>
      <c r="H457" t="s">
        <v>178</v>
      </c>
      <c r="I457" s="2">
        <v>5600000</v>
      </c>
      <c r="J457">
        <v>92.646000000000001</v>
      </c>
      <c r="K457">
        <v>350</v>
      </c>
      <c r="L457">
        <v>952</v>
      </c>
      <c r="M457">
        <v>595</v>
      </c>
      <c r="N457" t="s">
        <v>458</v>
      </c>
      <c r="O457" s="2">
        <v>1451</v>
      </c>
      <c r="P457" s="2">
        <v>1519</v>
      </c>
      <c r="Q457" s="2">
        <v>5309</v>
      </c>
      <c r="R457">
        <v>14.16</v>
      </c>
      <c r="S457" s="2">
        <v>5188176</v>
      </c>
      <c r="T457" t="s">
        <v>157</v>
      </c>
      <c r="U457">
        <v>92.629000000000005</v>
      </c>
      <c r="V457" s="2">
        <v>5600000</v>
      </c>
      <c r="W457" t="s">
        <v>486</v>
      </c>
      <c r="X457" t="s">
        <v>757</v>
      </c>
      <c r="Y457" s="2">
        <v>5326105</v>
      </c>
      <c r="Z457" s="2">
        <v>5326105</v>
      </c>
      <c r="AA457" t="b">
        <v>0</v>
      </c>
    </row>
    <row r="458" spans="1:27">
      <c r="A458" t="s">
        <v>640</v>
      </c>
      <c r="B458" t="s">
        <v>640</v>
      </c>
      <c r="C458" t="s">
        <v>641</v>
      </c>
      <c r="D458" t="s">
        <v>635</v>
      </c>
      <c r="E458" t="s">
        <v>153</v>
      </c>
      <c r="F458" s="1">
        <v>45730</v>
      </c>
      <c r="G458" t="s">
        <v>154</v>
      </c>
      <c r="H458" t="s">
        <v>178</v>
      </c>
      <c r="I458" s="2">
        <v>-3000000</v>
      </c>
      <c r="J458">
        <v>97.769000000000005</v>
      </c>
      <c r="K458">
        <v>235</v>
      </c>
      <c r="L458">
        <v>90</v>
      </c>
      <c r="M458">
        <v>-359</v>
      </c>
      <c r="N458" t="s">
        <v>458</v>
      </c>
      <c r="O458">
        <v>-435</v>
      </c>
      <c r="P458">
        <v>-459</v>
      </c>
      <c r="Q458" s="2">
        <v>-1079</v>
      </c>
      <c r="R458">
        <v>-2.88</v>
      </c>
      <c r="S458" s="2">
        <v>-2933070</v>
      </c>
      <c r="T458" t="s">
        <v>157</v>
      </c>
      <c r="U458">
        <v>97.772000000000006</v>
      </c>
      <c r="V458" s="2">
        <v>-3000000</v>
      </c>
      <c r="W458" t="s">
        <v>486</v>
      </c>
      <c r="X458" t="s">
        <v>757</v>
      </c>
      <c r="Y458" s="2">
        <v>-2954228</v>
      </c>
      <c r="Z458" s="2">
        <v>2954228</v>
      </c>
      <c r="AA458" t="b">
        <v>0</v>
      </c>
    </row>
    <row r="459" spans="1:27">
      <c r="A459" t="s">
        <v>642</v>
      </c>
      <c r="B459" t="s">
        <v>642</v>
      </c>
      <c r="C459" t="s">
        <v>643</v>
      </c>
      <c r="D459" t="s">
        <v>635</v>
      </c>
      <c r="E459" t="s">
        <v>153</v>
      </c>
      <c r="F459" s="1">
        <v>47606</v>
      </c>
      <c r="G459" t="s">
        <v>154</v>
      </c>
      <c r="H459" t="s">
        <v>178</v>
      </c>
      <c r="I459" s="2">
        <v>1700000</v>
      </c>
      <c r="J459">
        <v>97.143000000000001</v>
      </c>
      <c r="K459">
        <v>374</v>
      </c>
      <c r="L459">
        <v>510</v>
      </c>
      <c r="M459">
        <v>285</v>
      </c>
      <c r="N459" t="s">
        <v>458</v>
      </c>
      <c r="O459">
        <v>884</v>
      </c>
      <c r="P459">
        <v>925</v>
      </c>
      <c r="Q459" s="2">
        <v>3460</v>
      </c>
      <c r="R459">
        <v>9.23</v>
      </c>
      <c r="S459" s="2">
        <v>1651431</v>
      </c>
      <c r="T459" t="s">
        <v>260</v>
      </c>
      <c r="U459">
        <v>97.113</v>
      </c>
      <c r="V459" s="2">
        <v>1700000</v>
      </c>
      <c r="W459" t="s">
        <v>486</v>
      </c>
      <c r="X459" t="s">
        <v>757</v>
      </c>
      <c r="Y459" s="2">
        <v>1679712</v>
      </c>
      <c r="Z459" s="2">
        <v>1679712</v>
      </c>
      <c r="AA459" t="b">
        <v>0</v>
      </c>
    </row>
    <row r="460" spans="1:27">
      <c r="A460" t="s">
        <v>645</v>
      </c>
      <c r="B460" t="s">
        <v>645</v>
      </c>
      <c r="C460" t="s">
        <v>646</v>
      </c>
      <c r="D460" t="s">
        <v>635</v>
      </c>
      <c r="E460" t="s">
        <v>153</v>
      </c>
      <c r="F460" s="1">
        <v>46988</v>
      </c>
      <c r="G460" t="s">
        <v>154</v>
      </c>
      <c r="H460" t="s">
        <v>178</v>
      </c>
      <c r="I460" s="2">
        <v>-7500000</v>
      </c>
      <c r="J460">
        <v>102.056</v>
      </c>
      <c r="K460">
        <v>372</v>
      </c>
      <c r="L460" s="2">
        <v>-3750</v>
      </c>
      <c r="M460" s="2">
        <v>-1464</v>
      </c>
      <c r="N460" t="s">
        <v>458</v>
      </c>
      <c r="O460" s="2">
        <v>-3293</v>
      </c>
      <c r="P460" s="2">
        <v>-3444</v>
      </c>
      <c r="Q460" s="2">
        <v>-12803</v>
      </c>
      <c r="R460">
        <v>-34.14</v>
      </c>
      <c r="S460" s="2">
        <v>-7654200</v>
      </c>
      <c r="T460" t="s">
        <v>157</v>
      </c>
      <c r="U460">
        <v>102.006</v>
      </c>
      <c r="V460" s="2">
        <v>-7500000</v>
      </c>
      <c r="W460" t="s">
        <v>486</v>
      </c>
      <c r="X460" t="s">
        <v>757</v>
      </c>
      <c r="Y460" s="2">
        <v>-7903087</v>
      </c>
      <c r="Z460" s="2">
        <v>7903087</v>
      </c>
      <c r="AA460" t="b">
        <v>0</v>
      </c>
    </row>
    <row r="461" spans="1:27">
      <c r="A461" t="s">
        <v>648</v>
      </c>
      <c r="B461" t="s">
        <v>648</v>
      </c>
      <c r="C461" t="s">
        <v>649</v>
      </c>
      <c r="D461" t="s">
        <v>268</v>
      </c>
      <c r="E461" t="s">
        <v>153</v>
      </c>
      <c r="F461" s="1">
        <v>46742</v>
      </c>
      <c r="G461" t="s">
        <v>154</v>
      </c>
      <c r="H461" t="s">
        <v>178</v>
      </c>
      <c r="I461" s="2">
        <v>-5300000</v>
      </c>
      <c r="J461">
        <v>96.959000000000003</v>
      </c>
      <c r="K461">
        <v>246</v>
      </c>
      <c r="L461" s="2">
        <v>1537</v>
      </c>
      <c r="M461">
        <v>-672</v>
      </c>
      <c r="N461" t="s">
        <v>472</v>
      </c>
      <c r="O461" s="2">
        <v>-1973</v>
      </c>
      <c r="P461" s="2">
        <v>-2063</v>
      </c>
      <c r="Q461" s="2">
        <v>-5080</v>
      </c>
      <c r="R461">
        <v>-13.55</v>
      </c>
      <c r="S461" s="2">
        <v>-5138827</v>
      </c>
      <c r="T461" t="s">
        <v>157</v>
      </c>
      <c r="U461">
        <v>96.988</v>
      </c>
      <c r="V461" s="2">
        <v>-5300000</v>
      </c>
      <c r="W461" t="s">
        <v>486</v>
      </c>
      <c r="X461" t="s">
        <v>757</v>
      </c>
      <c r="Y461" s="2">
        <v>-5295304</v>
      </c>
      <c r="Z461" s="2">
        <v>5295304</v>
      </c>
      <c r="AA461" t="b">
        <v>0</v>
      </c>
    </row>
    <row r="462" spans="1:27">
      <c r="A462" t="s">
        <v>934</v>
      </c>
      <c r="B462" t="s">
        <v>934</v>
      </c>
      <c r="C462" t="s">
        <v>935</v>
      </c>
      <c r="D462" t="s">
        <v>271</v>
      </c>
      <c r="E462" t="s">
        <v>153</v>
      </c>
      <c r="F462" s="1">
        <v>45860</v>
      </c>
      <c r="G462" t="s">
        <v>154</v>
      </c>
      <c r="H462" t="s">
        <v>178</v>
      </c>
      <c r="I462" s="2">
        <v>-900000</v>
      </c>
      <c r="J462">
        <v>93.409000000000006</v>
      </c>
      <c r="K462">
        <v>239</v>
      </c>
      <c r="L462">
        <v>189</v>
      </c>
      <c r="M462">
        <v>-59</v>
      </c>
      <c r="N462" t="s">
        <v>458</v>
      </c>
      <c r="O462">
        <v>-172</v>
      </c>
      <c r="P462">
        <v>-180</v>
      </c>
      <c r="Q462">
        <v>-431</v>
      </c>
      <c r="R462">
        <v>-1.1499999999999999</v>
      </c>
      <c r="S462" s="2">
        <v>-840681</v>
      </c>
      <c r="T462" t="s">
        <v>157</v>
      </c>
      <c r="U462">
        <v>93.43</v>
      </c>
      <c r="V462" s="2">
        <v>-900000</v>
      </c>
      <c r="W462" t="s">
        <v>486</v>
      </c>
      <c r="X462" t="s">
        <v>757</v>
      </c>
      <c r="Y462" s="2">
        <v>-852505</v>
      </c>
      <c r="Z462" s="2">
        <v>852505</v>
      </c>
      <c r="AA462" t="b">
        <v>0</v>
      </c>
    </row>
    <row r="463" spans="1:27">
      <c r="A463" t="s">
        <v>650</v>
      </c>
      <c r="B463" t="s">
        <v>650</v>
      </c>
      <c r="C463" t="s">
        <v>651</v>
      </c>
      <c r="D463" t="s">
        <v>652</v>
      </c>
      <c r="E463" t="s">
        <v>153</v>
      </c>
      <c r="F463" s="1">
        <v>46792</v>
      </c>
      <c r="G463" t="s">
        <v>154</v>
      </c>
      <c r="H463" t="s">
        <v>178</v>
      </c>
      <c r="I463">
        <v>0</v>
      </c>
      <c r="J463">
        <v>84.119</v>
      </c>
      <c r="K463">
        <v>358</v>
      </c>
      <c r="L463">
        <v>0</v>
      </c>
      <c r="M463">
        <v>-77</v>
      </c>
      <c r="N463" t="s">
        <v>458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157</v>
      </c>
      <c r="U463">
        <v>84.119</v>
      </c>
      <c r="V463">
        <v>0</v>
      </c>
      <c r="W463" t="s">
        <v>486</v>
      </c>
      <c r="X463" t="s">
        <v>757</v>
      </c>
      <c r="Y463">
        <v>0</v>
      </c>
      <c r="Z463">
        <v>0</v>
      </c>
    </row>
    <row r="464" spans="1:27">
      <c r="A464" t="s">
        <v>655</v>
      </c>
      <c r="B464" t="s">
        <v>655</v>
      </c>
      <c r="C464" t="s">
        <v>656</v>
      </c>
      <c r="D464" t="s">
        <v>431</v>
      </c>
      <c r="E464" t="s">
        <v>153</v>
      </c>
      <c r="F464" s="1">
        <v>45386</v>
      </c>
      <c r="G464" t="s">
        <v>154</v>
      </c>
      <c r="H464" t="s">
        <v>178</v>
      </c>
      <c r="I464" s="2">
        <v>-2172000</v>
      </c>
      <c r="J464">
        <v>96.488</v>
      </c>
      <c r="K464">
        <v>214</v>
      </c>
      <c r="L464">
        <v>43</v>
      </c>
      <c r="M464">
        <v>-104</v>
      </c>
      <c r="N464" t="s">
        <v>458</v>
      </c>
      <c r="O464">
        <v>-177</v>
      </c>
      <c r="P464">
        <v>-186</v>
      </c>
      <c r="Q464">
        <v>-398</v>
      </c>
      <c r="R464">
        <v>-1.06</v>
      </c>
      <c r="S464" s="2">
        <v>-2095719</v>
      </c>
      <c r="T464" t="s">
        <v>157</v>
      </c>
      <c r="U464">
        <v>96.49</v>
      </c>
      <c r="V464" s="2">
        <v>-2172000</v>
      </c>
      <c r="W464" t="s">
        <v>486</v>
      </c>
      <c r="X464" t="s">
        <v>757</v>
      </c>
      <c r="Y464" s="2">
        <v>-2099666</v>
      </c>
      <c r="Z464" s="2">
        <v>2099666</v>
      </c>
      <c r="AA464" t="b">
        <v>0</v>
      </c>
    </row>
    <row r="465" spans="1:27">
      <c r="A465" t="s">
        <v>658</v>
      </c>
      <c r="B465" t="s">
        <v>658</v>
      </c>
      <c r="C465" t="s">
        <v>659</v>
      </c>
      <c r="D465" t="s">
        <v>431</v>
      </c>
      <c r="E465" t="s">
        <v>153</v>
      </c>
      <c r="F465" s="1">
        <v>46777</v>
      </c>
      <c r="G465" t="s">
        <v>154</v>
      </c>
      <c r="H465" t="s">
        <v>178</v>
      </c>
      <c r="I465" s="2">
        <v>-2970000</v>
      </c>
      <c r="J465">
        <v>83.099000000000004</v>
      </c>
      <c r="K465">
        <v>314</v>
      </c>
      <c r="L465" s="2">
        <v>-1960</v>
      </c>
      <c r="M465">
        <v>-132</v>
      </c>
      <c r="N465" t="s">
        <v>458</v>
      </c>
      <c r="O465" s="2">
        <v>-1004</v>
      </c>
      <c r="P465" s="2">
        <v>-1049</v>
      </c>
      <c r="Q465" s="2">
        <v>-3295</v>
      </c>
      <c r="R465">
        <v>-8.7899999999999991</v>
      </c>
      <c r="S465" s="2">
        <v>-2468040</v>
      </c>
      <c r="T465" t="s">
        <v>260</v>
      </c>
      <c r="U465">
        <v>83.033000000000001</v>
      </c>
      <c r="V465" s="2">
        <v>-2970000</v>
      </c>
      <c r="W465" t="s">
        <v>486</v>
      </c>
      <c r="X465" t="s">
        <v>757</v>
      </c>
      <c r="Y465" s="2">
        <v>-2482188</v>
      </c>
      <c r="Z465" s="2">
        <v>2482188</v>
      </c>
      <c r="AA465" t="b">
        <v>0</v>
      </c>
    </row>
    <row r="466" spans="1:27">
      <c r="A466" t="s">
        <v>660</v>
      </c>
      <c r="B466" t="s">
        <v>660</v>
      </c>
      <c r="C466" t="s">
        <v>661</v>
      </c>
      <c r="D466" t="s">
        <v>431</v>
      </c>
      <c r="E466" t="s">
        <v>153</v>
      </c>
      <c r="F466" s="1">
        <v>48604</v>
      </c>
      <c r="G466" t="s">
        <v>154</v>
      </c>
      <c r="H466" t="s">
        <v>178</v>
      </c>
      <c r="I466" s="2">
        <v>10500000</v>
      </c>
      <c r="J466">
        <v>72.393000000000001</v>
      </c>
      <c r="K466">
        <v>324</v>
      </c>
      <c r="L466" s="2">
        <v>5165</v>
      </c>
      <c r="M466">
        <v>582</v>
      </c>
      <c r="N466" t="s">
        <v>458</v>
      </c>
      <c r="O466" s="2">
        <v>5936</v>
      </c>
      <c r="P466" s="2">
        <v>6206</v>
      </c>
      <c r="Q466" s="2">
        <v>20129</v>
      </c>
      <c r="R466">
        <v>53.68</v>
      </c>
      <c r="S466" s="2">
        <v>7601265</v>
      </c>
      <c r="T466" t="s">
        <v>157</v>
      </c>
      <c r="U466">
        <v>72.340999999999994</v>
      </c>
      <c r="V466" s="2">
        <v>10000000</v>
      </c>
      <c r="W466" t="s">
        <v>486</v>
      </c>
      <c r="X466" t="s">
        <v>757</v>
      </c>
      <c r="Y466" s="2">
        <v>7666762</v>
      </c>
      <c r="Z466" s="2">
        <v>7666762</v>
      </c>
      <c r="AA466" t="b">
        <v>0</v>
      </c>
    </row>
    <row r="467" spans="1:27">
      <c r="A467" t="s">
        <v>664</v>
      </c>
      <c r="B467" t="s">
        <v>664</v>
      </c>
      <c r="C467" t="s">
        <v>665</v>
      </c>
      <c r="D467" t="s">
        <v>431</v>
      </c>
      <c r="E467" t="s">
        <v>153</v>
      </c>
      <c r="F467" s="1">
        <v>45714</v>
      </c>
      <c r="G467" t="s">
        <v>154</v>
      </c>
      <c r="H467" t="s">
        <v>178</v>
      </c>
      <c r="I467" s="2">
        <v>-5550000</v>
      </c>
      <c r="J467">
        <v>94.962999999999994</v>
      </c>
      <c r="K467">
        <v>225</v>
      </c>
      <c r="L467">
        <v>444</v>
      </c>
      <c r="M467">
        <v>-399</v>
      </c>
      <c r="N467" t="s">
        <v>458</v>
      </c>
      <c r="O467">
        <v>-883</v>
      </c>
      <c r="P467">
        <v>-927</v>
      </c>
      <c r="Q467" s="2">
        <v>-2089</v>
      </c>
      <c r="R467">
        <v>-5.57</v>
      </c>
      <c r="S467" s="2">
        <v>-5270447</v>
      </c>
      <c r="T467" t="s">
        <v>260</v>
      </c>
      <c r="U467">
        <v>94.971000000000004</v>
      </c>
      <c r="V467" s="2">
        <v>-5550000</v>
      </c>
      <c r="W467" t="s">
        <v>486</v>
      </c>
      <c r="X467" t="s">
        <v>757</v>
      </c>
      <c r="Y467" s="2">
        <v>-5300382</v>
      </c>
      <c r="Z467" s="2">
        <v>5300382</v>
      </c>
      <c r="AA467" t="b">
        <v>0</v>
      </c>
    </row>
    <row r="468" spans="1:27">
      <c r="A468" t="s">
        <v>936</v>
      </c>
      <c r="B468" t="s">
        <v>936</v>
      </c>
      <c r="C468" t="s">
        <v>668</v>
      </c>
      <c r="D468" t="s">
        <v>431</v>
      </c>
      <c r="E468" t="s">
        <v>153</v>
      </c>
      <c r="F468" s="1">
        <v>47638</v>
      </c>
      <c r="G468" t="s">
        <v>154</v>
      </c>
      <c r="H468" t="s">
        <v>178</v>
      </c>
      <c r="I468" s="2">
        <v>-1500000</v>
      </c>
      <c r="J468">
        <v>77.009</v>
      </c>
      <c r="K468">
        <v>321</v>
      </c>
      <c r="L468">
        <v>-645</v>
      </c>
      <c r="M468">
        <v>-82</v>
      </c>
      <c r="N468" t="s">
        <v>458</v>
      </c>
      <c r="O468">
        <v>-716</v>
      </c>
      <c r="P468">
        <v>-749</v>
      </c>
      <c r="Q468" s="2">
        <v>-2402</v>
      </c>
      <c r="R468">
        <v>-6.4</v>
      </c>
      <c r="S468" s="2">
        <v>-1155135</v>
      </c>
      <c r="T468" t="s">
        <v>260</v>
      </c>
      <c r="U468">
        <v>76.965999999999994</v>
      </c>
      <c r="V468" s="2">
        <v>-1500000</v>
      </c>
      <c r="W468" t="s">
        <v>486</v>
      </c>
      <c r="X468" t="s">
        <v>757</v>
      </c>
      <c r="Y468" s="2">
        <v>-1175683</v>
      </c>
      <c r="Z468" s="2">
        <v>1175683</v>
      </c>
      <c r="AA468" t="b">
        <v>0</v>
      </c>
    </row>
    <row r="469" spans="1:27">
      <c r="A469" t="s">
        <v>667</v>
      </c>
      <c r="B469" t="s">
        <v>667</v>
      </c>
      <c r="C469" t="s">
        <v>668</v>
      </c>
      <c r="D469" t="s">
        <v>431</v>
      </c>
      <c r="E469" t="s">
        <v>153</v>
      </c>
      <c r="F469" s="1">
        <v>46494</v>
      </c>
      <c r="G469" t="s">
        <v>154</v>
      </c>
      <c r="H469" t="s">
        <v>178</v>
      </c>
      <c r="I469" s="2">
        <v>-3741000</v>
      </c>
      <c r="J469">
        <v>87.010999999999996</v>
      </c>
      <c r="K469">
        <v>305</v>
      </c>
      <c r="L469">
        <v>-935</v>
      </c>
      <c r="M469">
        <v>-204</v>
      </c>
      <c r="N469" t="s">
        <v>458</v>
      </c>
      <c r="O469" s="2">
        <v>-1097</v>
      </c>
      <c r="P469" s="2">
        <v>-1147</v>
      </c>
      <c r="Q469" s="2">
        <v>-3500</v>
      </c>
      <c r="R469">
        <v>-9.33</v>
      </c>
      <c r="S469" s="2">
        <v>-3255082</v>
      </c>
      <c r="T469" t="s">
        <v>260</v>
      </c>
      <c r="U469">
        <v>86.986000000000004</v>
      </c>
      <c r="V469" s="2">
        <v>-3741000</v>
      </c>
      <c r="W469" t="s">
        <v>486</v>
      </c>
      <c r="X469" t="s">
        <v>757</v>
      </c>
      <c r="Y469" s="2">
        <v>-3260192</v>
      </c>
      <c r="Z469" s="2">
        <v>3260192</v>
      </c>
      <c r="AA469" t="b">
        <v>0</v>
      </c>
    </row>
    <row r="470" spans="1:27">
      <c r="A470" t="s">
        <v>937</v>
      </c>
      <c r="B470" t="s">
        <v>937</v>
      </c>
      <c r="C470" t="s">
        <v>938</v>
      </c>
      <c r="D470" t="s">
        <v>431</v>
      </c>
      <c r="E470" t="s">
        <v>153</v>
      </c>
      <c r="F470" s="1">
        <v>46301</v>
      </c>
      <c r="G470" t="s">
        <v>154</v>
      </c>
      <c r="H470" t="s">
        <v>178</v>
      </c>
      <c r="I470" s="2">
        <v>1693000</v>
      </c>
      <c r="J470">
        <v>94.921000000000006</v>
      </c>
      <c r="K470">
        <v>200</v>
      </c>
      <c r="L470" s="2">
        <v>8220</v>
      </c>
      <c r="M470">
        <v>379</v>
      </c>
      <c r="N470" t="s">
        <v>458</v>
      </c>
      <c r="O470">
        <v>500</v>
      </c>
      <c r="P470">
        <v>523</v>
      </c>
      <c r="Q470" s="2">
        <v>1044</v>
      </c>
      <c r="R470">
        <v>2.78</v>
      </c>
      <c r="S470" s="2">
        <v>1607013</v>
      </c>
      <c r="T470" t="s">
        <v>157</v>
      </c>
      <c r="U470">
        <v>94.825999999999993</v>
      </c>
      <c r="V470" s="2">
        <v>4106000</v>
      </c>
      <c r="W470" t="s">
        <v>486</v>
      </c>
      <c r="X470" t="s">
        <v>757</v>
      </c>
      <c r="Y470" s="2">
        <v>1640410</v>
      </c>
      <c r="Z470" s="2">
        <v>1640410</v>
      </c>
      <c r="AA470" t="b">
        <v>0</v>
      </c>
    </row>
    <row r="471" spans="1:27">
      <c r="A471" t="s">
        <v>669</v>
      </c>
      <c r="B471" t="s">
        <v>669</v>
      </c>
      <c r="C471" t="s">
        <v>670</v>
      </c>
      <c r="D471" t="s">
        <v>671</v>
      </c>
      <c r="E471" t="s">
        <v>404</v>
      </c>
      <c r="F471" s="1">
        <v>46933</v>
      </c>
      <c r="G471" t="s">
        <v>154</v>
      </c>
      <c r="H471" t="s">
        <v>178</v>
      </c>
      <c r="I471" s="2">
        <v>2063000</v>
      </c>
      <c r="J471">
        <v>81.152000000000001</v>
      </c>
      <c r="K471">
        <v>266</v>
      </c>
      <c r="L471" s="2">
        <v>-1418</v>
      </c>
      <c r="M471">
        <v>162</v>
      </c>
      <c r="N471" t="s">
        <v>458</v>
      </c>
      <c r="O471">
        <v>786</v>
      </c>
      <c r="P471">
        <v>836</v>
      </c>
      <c r="Q471" s="2">
        <v>2224</v>
      </c>
      <c r="R471">
        <v>5.93</v>
      </c>
      <c r="S471" s="2">
        <v>1918397</v>
      </c>
      <c r="T471" t="s">
        <v>260</v>
      </c>
      <c r="U471">
        <v>81.212000000000003</v>
      </c>
      <c r="V471" s="2">
        <v>2063000</v>
      </c>
      <c r="W471" t="s">
        <v>486</v>
      </c>
      <c r="X471" t="s">
        <v>757</v>
      </c>
      <c r="Y471" s="2">
        <v>1963189</v>
      </c>
      <c r="Z471" s="2">
        <v>1963189</v>
      </c>
      <c r="AA471" t="b">
        <v>0</v>
      </c>
    </row>
    <row r="472" spans="1:27">
      <c r="A472" t="s">
        <v>673</v>
      </c>
      <c r="B472" t="s">
        <v>673</v>
      </c>
      <c r="C472" t="s">
        <v>674</v>
      </c>
      <c r="D472" t="s">
        <v>671</v>
      </c>
      <c r="E472" t="s">
        <v>153</v>
      </c>
      <c r="F472" s="1">
        <v>46465</v>
      </c>
      <c r="G472" t="s">
        <v>154</v>
      </c>
      <c r="H472" t="s">
        <v>178</v>
      </c>
      <c r="I472" s="2">
        <v>-850000</v>
      </c>
      <c r="J472">
        <v>91.602999999999994</v>
      </c>
      <c r="K472">
        <v>250</v>
      </c>
      <c r="L472">
        <v>-170</v>
      </c>
      <c r="M472">
        <v>-70</v>
      </c>
      <c r="N472" t="s">
        <v>458</v>
      </c>
      <c r="O472">
        <v>-272</v>
      </c>
      <c r="P472">
        <v>-284</v>
      </c>
      <c r="Q472">
        <v>-710</v>
      </c>
      <c r="R472">
        <v>-1.89</v>
      </c>
      <c r="S472" s="2">
        <v>-778626</v>
      </c>
      <c r="T472" t="s">
        <v>157</v>
      </c>
      <c r="U472">
        <v>91.582999999999998</v>
      </c>
      <c r="V472" s="2">
        <v>-850000</v>
      </c>
      <c r="W472" t="s">
        <v>486</v>
      </c>
      <c r="X472" t="s">
        <v>757</v>
      </c>
      <c r="Y472" s="2">
        <v>-782388</v>
      </c>
      <c r="Z472" s="2">
        <v>782388</v>
      </c>
      <c r="AA472" t="b">
        <v>0</v>
      </c>
    </row>
    <row r="473" spans="1:27">
      <c r="A473" t="s">
        <v>675</v>
      </c>
      <c r="B473" t="s">
        <v>675</v>
      </c>
      <c r="C473" t="s">
        <v>676</v>
      </c>
      <c r="D473" t="s">
        <v>291</v>
      </c>
      <c r="E473" t="s">
        <v>153</v>
      </c>
      <c r="F473" s="1">
        <v>46277</v>
      </c>
      <c r="G473" t="s">
        <v>154</v>
      </c>
      <c r="H473" t="s">
        <v>178</v>
      </c>
      <c r="I473" s="2">
        <v>6000000</v>
      </c>
      <c r="J473">
        <v>87.227999999999994</v>
      </c>
      <c r="K473">
        <v>330</v>
      </c>
      <c r="L473" s="2">
        <v>-3900</v>
      </c>
      <c r="M473">
        <v>267</v>
      </c>
      <c r="N473" t="s">
        <v>458</v>
      </c>
      <c r="O473" s="2">
        <v>1473</v>
      </c>
      <c r="P473" s="2">
        <v>1541</v>
      </c>
      <c r="Q473" s="2">
        <v>5083</v>
      </c>
      <c r="R473">
        <v>13.55</v>
      </c>
      <c r="S473" s="2">
        <v>5233680</v>
      </c>
      <c r="T473" t="s">
        <v>157</v>
      </c>
      <c r="U473">
        <v>87.293000000000006</v>
      </c>
      <c r="V473" s="2">
        <v>6000000</v>
      </c>
      <c r="W473" t="s">
        <v>486</v>
      </c>
      <c r="X473" t="s">
        <v>757</v>
      </c>
      <c r="Y473" s="2">
        <v>5298324</v>
      </c>
      <c r="Z473" s="2">
        <v>5298324</v>
      </c>
      <c r="AA473" t="b">
        <v>0</v>
      </c>
    </row>
    <row r="474" spans="1:27">
      <c r="A474" t="s">
        <v>678</v>
      </c>
      <c r="B474" t="s">
        <v>678</v>
      </c>
      <c r="C474" t="s">
        <v>679</v>
      </c>
      <c r="D474" t="s">
        <v>291</v>
      </c>
      <c r="E474" t="s">
        <v>153</v>
      </c>
      <c r="F474" s="1">
        <v>47138</v>
      </c>
      <c r="G474" t="s">
        <v>154</v>
      </c>
      <c r="H474" t="s">
        <v>178</v>
      </c>
      <c r="I474" s="2">
        <v>3800000</v>
      </c>
      <c r="J474">
        <v>82.620999999999995</v>
      </c>
      <c r="K474">
        <v>331</v>
      </c>
      <c r="L474">
        <v>875</v>
      </c>
      <c r="M474">
        <v>266</v>
      </c>
      <c r="N474" t="s">
        <v>458</v>
      </c>
      <c r="O474" s="2">
        <v>1576</v>
      </c>
      <c r="P474" s="2">
        <v>1648</v>
      </c>
      <c r="Q474" s="2">
        <v>5459</v>
      </c>
      <c r="R474">
        <v>14.56</v>
      </c>
      <c r="S474" s="2">
        <v>3139598</v>
      </c>
      <c r="T474" t="s">
        <v>157</v>
      </c>
      <c r="U474">
        <v>82.606999999999999</v>
      </c>
      <c r="V474" s="2">
        <v>3900000</v>
      </c>
      <c r="W474" t="s">
        <v>486</v>
      </c>
      <c r="X474" t="s">
        <v>757</v>
      </c>
      <c r="Y474" s="2">
        <v>3145288</v>
      </c>
      <c r="Z474" s="2">
        <v>3145288</v>
      </c>
      <c r="AA474" t="b">
        <v>0</v>
      </c>
    </row>
    <row r="475" spans="1:27">
      <c r="A475" t="s">
        <v>939</v>
      </c>
      <c r="B475" t="s">
        <v>939</v>
      </c>
      <c r="C475" t="s">
        <v>940</v>
      </c>
      <c r="D475" t="s">
        <v>291</v>
      </c>
      <c r="E475" t="s">
        <v>153</v>
      </c>
      <c r="F475" s="1">
        <v>46042</v>
      </c>
      <c r="G475" t="s">
        <v>154</v>
      </c>
      <c r="H475" t="s">
        <v>178</v>
      </c>
      <c r="I475" s="2">
        <v>-500000</v>
      </c>
      <c r="J475">
        <v>90.436000000000007</v>
      </c>
      <c r="K475">
        <v>309</v>
      </c>
      <c r="L475">
        <v>-95</v>
      </c>
      <c r="M475">
        <v>-31</v>
      </c>
      <c r="N475" t="s">
        <v>458</v>
      </c>
      <c r="O475">
        <v>-112</v>
      </c>
      <c r="P475">
        <v>-117</v>
      </c>
      <c r="Q475">
        <v>-363</v>
      </c>
      <c r="R475">
        <v>-0.97</v>
      </c>
      <c r="S475" s="2">
        <v>-452180</v>
      </c>
      <c r="T475" t="s">
        <v>157</v>
      </c>
      <c r="U475">
        <v>90.417000000000002</v>
      </c>
      <c r="V475" s="2">
        <v>-500000</v>
      </c>
      <c r="W475" t="s">
        <v>486</v>
      </c>
      <c r="X475" t="s">
        <v>757</v>
      </c>
      <c r="Y475" s="2">
        <v>-452856</v>
      </c>
      <c r="Z475" s="2">
        <v>452856</v>
      </c>
      <c r="AA475" t="b">
        <v>0</v>
      </c>
    </row>
    <row r="476" spans="1:27">
      <c r="A476" t="s">
        <v>681</v>
      </c>
      <c r="B476" t="s">
        <v>681</v>
      </c>
      <c r="C476" t="s">
        <v>682</v>
      </c>
      <c r="D476" t="s">
        <v>291</v>
      </c>
      <c r="E476" t="s">
        <v>153</v>
      </c>
      <c r="F476" s="1">
        <v>46706</v>
      </c>
      <c r="G476" t="s">
        <v>154</v>
      </c>
      <c r="H476" t="s">
        <v>178</v>
      </c>
      <c r="I476" s="2">
        <v>-900000</v>
      </c>
      <c r="J476">
        <v>83.444999999999993</v>
      </c>
      <c r="K476">
        <v>341</v>
      </c>
      <c r="L476">
        <v>-72</v>
      </c>
      <c r="M476">
        <v>-49</v>
      </c>
      <c r="N476" t="s">
        <v>458</v>
      </c>
      <c r="O476">
        <v>-306</v>
      </c>
      <c r="P476">
        <v>-320</v>
      </c>
      <c r="Q476" s="2">
        <v>-1091</v>
      </c>
      <c r="R476">
        <v>-2.91</v>
      </c>
      <c r="S476" s="2">
        <v>-751005</v>
      </c>
      <c r="T476" t="s">
        <v>157</v>
      </c>
      <c r="U476">
        <v>83.436999999999998</v>
      </c>
      <c r="V476" s="2">
        <v>-900000</v>
      </c>
      <c r="W476" t="s">
        <v>486</v>
      </c>
      <c r="X476" t="s">
        <v>757</v>
      </c>
      <c r="Y476" s="2">
        <v>-755246</v>
      </c>
      <c r="Z476" s="2">
        <v>755246</v>
      </c>
      <c r="AA476" t="b">
        <v>0</v>
      </c>
    </row>
    <row r="477" spans="1:27">
      <c r="A477" t="s">
        <v>941</v>
      </c>
      <c r="B477" t="s">
        <v>941</v>
      </c>
      <c r="C477" t="s">
        <v>942</v>
      </c>
      <c r="D477" t="s">
        <v>299</v>
      </c>
      <c r="E477" t="s">
        <v>153</v>
      </c>
      <c r="F477" s="1">
        <v>46169</v>
      </c>
      <c r="G477" t="s">
        <v>154</v>
      </c>
      <c r="H477" t="s">
        <v>178</v>
      </c>
      <c r="I477" s="2">
        <v>-14000000</v>
      </c>
      <c r="J477">
        <v>90.156000000000006</v>
      </c>
      <c r="K477">
        <v>321</v>
      </c>
      <c r="L477" s="2">
        <v>-12600</v>
      </c>
      <c r="M477" s="2">
        <v>-1007</v>
      </c>
      <c r="N477" t="s">
        <v>458</v>
      </c>
      <c r="O477" s="2">
        <v>-3504</v>
      </c>
      <c r="P477" s="2">
        <v>-3667</v>
      </c>
      <c r="Q477" s="2">
        <v>-11784</v>
      </c>
      <c r="R477">
        <v>-31.42</v>
      </c>
      <c r="S477" s="2">
        <v>-12621840</v>
      </c>
      <c r="T477" t="s">
        <v>157</v>
      </c>
      <c r="U477">
        <v>90.066000000000003</v>
      </c>
      <c r="V477" s="2">
        <v>-14000000</v>
      </c>
      <c r="W477" t="s">
        <v>486</v>
      </c>
      <c r="X477" t="s">
        <v>757</v>
      </c>
      <c r="Y477" s="2">
        <v>-12881607</v>
      </c>
      <c r="Z477" s="2">
        <v>12881607</v>
      </c>
      <c r="AA477" t="b">
        <v>0</v>
      </c>
    </row>
    <row r="478" spans="1:27">
      <c r="A478" t="s">
        <v>683</v>
      </c>
      <c r="B478" t="s">
        <v>683</v>
      </c>
      <c r="C478" t="s">
        <v>684</v>
      </c>
      <c r="D478" t="s">
        <v>299</v>
      </c>
      <c r="E478" t="s">
        <v>153</v>
      </c>
      <c r="F478" s="1">
        <v>47630</v>
      </c>
      <c r="G478" t="s">
        <v>154</v>
      </c>
      <c r="H478" t="s">
        <v>178</v>
      </c>
      <c r="I478" s="2">
        <v>9500000</v>
      </c>
      <c r="J478">
        <v>81.298000000000002</v>
      </c>
      <c r="K478">
        <v>351</v>
      </c>
      <c r="L478">
        <v>285</v>
      </c>
      <c r="M478">
        <v>781</v>
      </c>
      <c r="N478" t="s">
        <v>458</v>
      </c>
      <c r="O478" s="2">
        <v>4668</v>
      </c>
      <c r="P478" s="2">
        <v>4864</v>
      </c>
      <c r="Q478" s="2">
        <v>17053</v>
      </c>
      <c r="R478">
        <v>45.47</v>
      </c>
      <c r="S478" s="2">
        <v>7723310</v>
      </c>
      <c r="T478" t="s">
        <v>157</v>
      </c>
      <c r="U478">
        <v>81.295000000000002</v>
      </c>
      <c r="V478" s="2">
        <v>9500000</v>
      </c>
      <c r="W478" t="s">
        <v>486</v>
      </c>
      <c r="X478" t="s">
        <v>757</v>
      </c>
      <c r="Y478" s="2">
        <v>7924762</v>
      </c>
      <c r="Z478" s="2">
        <v>7924762</v>
      </c>
      <c r="AA478" t="b">
        <v>0</v>
      </c>
    </row>
    <row r="479" spans="1:27">
      <c r="A479" t="s">
        <v>943</v>
      </c>
      <c r="B479" t="s">
        <v>943</v>
      </c>
      <c r="C479" t="s">
        <v>944</v>
      </c>
      <c r="D479" t="s">
        <v>299</v>
      </c>
      <c r="E479" t="s">
        <v>691</v>
      </c>
      <c r="F479" s="1">
        <v>47911</v>
      </c>
      <c r="G479" t="s">
        <v>154</v>
      </c>
      <c r="H479" t="s">
        <v>178</v>
      </c>
      <c r="I479" s="2">
        <v>-19000</v>
      </c>
      <c r="J479">
        <v>80.606999999999999</v>
      </c>
      <c r="K479">
        <v>402</v>
      </c>
      <c r="L479">
        <v>-22</v>
      </c>
      <c r="M479">
        <v>-2</v>
      </c>
      <c r="N479" t="s">
        <v>458</v>
      </c>
      <c r="O479">
        <v>-9</v>
      </c>
      <c r="P479">
        <v>-9</v>
      </c>
      <c r="Q479">
        <v>-37</v>
      </c>
      <c r="R479">
        <v>-0.1</v>
      </c>
      <c r="S479" s="2">
        <v>-14029</v>
      </c>
      <c r="T479" t="s">
        <v>157</v>
      </c>
      <c r="U479">
        <v>80.478999999999999</v>
      </c>
      <c r="V479" s="2">
        <v>-19000</v>
      </c>
      <c r="W479" t="s">
        <v>486</v>
      </c>
      <c r="X479" t="s">
        <v>757</v>
      </c>
      <c r="Y479" s="2">
        <v>-14373</v>
      </c>
      <c r="Z479" s="2">
        <v>14373</v>
      </c>
      <c r="AA479" t="b">
        <v>0</v>
      </c>
    </row>
    <row r="480" spans="1:27">
      <c r="A480" t="s">
        <v>945</v>
      </c>
      <c r="B480" t="s">
        <v>945</v>
      </c>
      <c r="C480" t="s">
        <v>946</v>
      </c>
      <c r="D480" t="s">
        <v>299</v>
      </c>
      <c r="E480" t="s">
        <v>404</v>
      </c>
      <c r="F480" s="1">
        <v>45841</v>
      </c>
      <c r="G480" t="s">
        <v>154</v>
      </c>
      <c r="H480" t="s">
        <v>178</v>
      </c>
      <c r="I480" s="2">
        <v>1326000</v>
      </c>
      <c r="J480">
        <v>95.149000000000001</v>
      </c>
      <c r="K480">
        <v>260</v>
      </c>
      <c r="L480">
        <v>-91</v>
      </c>
      <c r="M480">
        <v>203</v>
      </c>
      <c r="N480" t="s">
        <v>458</v>
      </c>
      <c r="O480">
        <v>280</v>
      </c>
      <c r="P480">
        <v>298</v>
      </c>
      <c r="Q480">
        <v>774</v>
      </c>
      <c r="R480">
        <v>2.06</v>
      </c>
      <c r="S480" s="2">
        <v>1445732</v>
      </c>
      <c r="T480" t="s">
        <v>157</v>
      </c>
      <c r="U480">
        <v>95.155000000000001</v>
      </c>
      <c r="V480" s="2">
        <v>1326000</v>
      </c>
      <c r="W480" t="s">
        <v>486</v>
      </c>
      <c r="X480" t="s">
        <v>757</v>
      </c>
      <c r="Y480" s="2">
        <v>1484872</v>
      </c>
      <c r="Z480" s="2">
        <v>1484872</v>
      </c>
      <c r="AA480" t="b">
        <v>0</v>
      </c>
    </row>
    <row r="481" spans="1:27">
      <c r="A481" t="s">
        <v>686</v>
      </c>
      <c r="B481" t="s">
        <v>686</v>
      </c>
      <c r="C481" t="s">
        <v>687</v>
      </c>
      <c r="D481" t="s">
        <v>299</v>
      </c>
      <c r="E481" t="s">
        <v>153</v>
      </c>
      <c r="F481" s="1">
        <v>46937</v>
      </c>
      <c r="G481" t="s">
        <v>154</v>
      </c>
      <c r="H481" t="s">
        <v>178</v>
      </c>
      <c r="I481" s="2">
        <v>-1900000</v>
      </c>
      <c r="J481">
        <v>91.524000000000001</v>
      </c>
      <c r="K481">
        <v>326</v>
      </c>
      <c r="L481">
        <v>-551</v>
      </c>
      <c r="M481">
        <v>-219</v>
      </c>
      <c r="N481" t="s">
        <v>458</v>
      </c>
      <c r="O481">
        <v>-771</v>
      </c>
      <c r="P481">
        <v>-806</v>
      </c>
      <c r="Q481" s="2">
        <v>-2623</v>
      </c>
      <c r="R481">
        <v>-7</v>
      </c>
      <c r="S481" s="2">
        <v>-1738956</v>
      </c>
      <c r="T481" t="s">
        <v>157</v>
      </c>
      <c r="U481">
        <v>91.495000000000005</v>
      </c>
      <c r="V481" s="2">
        <v>-1900000</v>
      </c>
      <c r="W481" t="s">
        <v>486</v>
      </c>
      <c r="X481" t="s">
        <v>757</v>
      </c>
      <c r="Y481" s="2">
        <v>-1787273</v>
      </c>
      <c r="Z481" s="2">
        <v>1787273</v>
      </c>
      <c r="AA481" t="b">
        <v>0</v>
      </c>
    </row>
    <row r="482" spans="1:27">
      <c r="A482" t="s">
        <v>689</v>
      </c>
      <c r="B482" t="s">
        <v>689</v>
      </c>
      <c r="C482" t="s">
        <v>690</v>
      </c>
      <c r="D482" t="s">
        <v>299</v>
      </c>
      <c r="E482" t="s">
        <v>691</v>
      </c>
      <c r="F482" s="1">
        <v>55126</v>
      </c>
      <c r="G482" t="s">
        <v>154</v>
      </c>
      <c r="H482" t="s">
        <v>178</v>
      </c>
      <c r="I482" s="2">
        <v>-240000</v>
      </c>
      <c r="J482">
        <v>75.388999999999996</v>
      </c>
      <c r="K482">
        <v>381</v>
      </c>
      <c r="L482">
        <v>204</v>
      </c>
      <c r="M482">
        <v>-31</v>
      </c>
      <c r="N482" t="s">
        <v>458</v>
      </c>
      <c r="O482">
        <v>-211</v>
      </c>
      <c r="P482">
        <v>-219</v>
      </c>
      <c r="Q482">
        <v>-836</v>
      </c>
      <c r="R482">
        <v>-2.23</v>
      </c>
      <c r="S482" s="2">
        <v>-165736</v>
      </c>
      <c r="T482" t="s">
        <v>157</v>
      </c>
      <c r="U482">
        <v>75.481999999999999</v>
      </c>
      <c r="V482" s="2">
        <v>-240000</v>
      </c>
      <c r="W482" t="s">
        <v>486</v>
      </c>
      <c r="X482" t="s">
        <v>757</v>
      </c>
      <c r="Y482" s="2">
        <v>-171134</v>
      </c>
      <c r="Z482" s="2">
        <v>171134</v>
      </c>
      <c r="AA482" t="b">
        <v>0</v>
      </c>
    </row>
    <row r="483" spans="1:27">
      <c r="A483" t="s">
        <v>692</v>
      </c>
      <c r="B483" t="s">
        <v>692</v>
      </c>
      <c r="C483" t="s">
        <v>693</v>
      </c>
      <c r="D483" t="s">
        <v>694</v>
      </c>
      <c r="E483" t="s">
        <v>153</v>
      </c>
      <c r="F483" s="1">
        <v>45825</v>
      </c>
      <c r="G483" t="s">
        <v>154</v>
      </c>
      <c r="H483" t="s">
        <v>178</v>
      </c>
      <c r="I483" s="2">
        <v>2600000</v>
      </c>
      <c r="J483">
        <v>93.912000000000006</v>
      </c>
      <c r="K483">
        <v>341</v>
      </c>
      <c r="L483" s="2">
        <v>-1040</v>
      </c>
      <c r="M483">
        <v>249</v>
      </c>
      <c r="N483" t="s">
        <v>458</v>
      </c>
      <c r="O483">
        <v>470</v>
      </c>
      <c r="P483">
        <v>493</v>
      </c>
      <c r="Q483" s="2">
        <v>1681</v>
      </c>
      <c r="R483">
        <v>4.4800000000000004</v>
      </c>
      <c r="S483" s="2">
        <v>2441712</v>
      </c>
      <c r="T483" t="s">
        <v>157</v>
      </c>
      <c r="U483">
        <v>93.951999999999998</v>
      </c>
      <c r="V483" s="2">
        <v>2600000</v>
      </c>
      <c r="W483" t="s">
        <v>486</v>
      </c>
      <c r="X483" t="s">
        <v>757</v>
      </c>
      <c r="Y483" s="2">
        <v>2523737</v>
      </c>
      <c r="Z483" s="2">
        <v>2523737</v>
      </c>
      <c r="AA483" t="b">
        <v>0</v>
      </c>
    </row>
    <row r="484" spans="1:27">
      <c r="A484" t="s">
        <v>947</v>
      </c>
      <c r="B484" t="s">
        <v>947</v>
      </c>
      <c r="C484" t="s">
        <v>948</v>
      </c>
      <c r="D484" t="s">
        <v>694</v>
      </c>
      <c r="E484" t="s">
        <v>153</v>
      </c>
      <c r="F484" s="1">
        <v>45470</v>
      </c>
      <c r="G484" t="s">
        <v>154</v>
      </c>
      <c r="H484" t="s">
        <v>178</v>
      </c>
      <c r="I484" s="2">
        <v>-1000000</v>
      </c>
      <c r="J484">
        <v>96.724999999999994</v>
      </c>
      <c r="K484">
        <v>279</v>
      </c>
      <c r="L484">
        <v>20</v>
      </c>
      <c r="M484">
        <v>-92</v>
      </c>
      <c r="N484" t="s">
        <v>458</v>
      </c>
      <c r="O484">
        <v>-102</v>
      </c>
      <c r="P484">
        <v>-107</v>
      </c>
      <c r="Q484">
        <v>-299</v>
      </c>
      <c r="R484">
        <v>-0.8</v>
      </c>
      <c r="S484" s="2">
        <v>-967250</v>
      </c>
      <c r="T484" t="s">
        <v>157</v>
      </c>
      <c r="U484">
        <v>96.727000000000004</v>
      </c>
      <c r="V484" s="2">
        <v>-1000000</v>
      </c>
      <c r="W484" t="s">
        <v>486</v>
      </c>
      <c r="X484" t="s">
        <v>757</v>
      </c>
      <c r="Y484" s="2">
        <v>-996747</v>
      </c>
      <c r="Z484" s="2">
        <v>996747</v>
      </c>
      <c r="AA484" t="b">
        <v>0</v>
      </c>
    </row>
    <row r="485" spans="1:27">
      <c r="A485" t="s">
        <v>695</v>
      </c>
      <c r="B485" t="s">
        <v>695</v>
      </c>
      <c r="C485" t="s">
        <v>696</v>
      </c>
      <c r="D485" t="s">
        <v>694</v>
      </c>
      <c r="E485" t="s">
        <v>153</v>
      </c>
      <c r="F485" s="1">
        <v>47286</v>
      </c>
      <c r="G485" t="s">
        <v>154</v>
      </c>
      <c r="H485" t="s">
        <v>178</v>
      </c>
      <c r="I485" s="2">
        <v>900000</v>
      </c>
      <c r="J485">
        <v>84.305999999999997</v>
      </c>
      <c r="K485">
        <v>423</v>
      </c>
      <c r="L485" s="2">
        <v>1719</v>
      </c>
      <c r="M485">
        <v>96</v>
      </c>
      <c r="N485" t="s">
        <v>458</v>
      </c>
      <c r="O485">
        <v>388</v>
      </c>
      <c r="P485">
        <v>406</v>
      </c>
      <c r="Q485" s="2">
        <v>1717</v>
      </c>
      <c r="R485">
        <v>4.58</v>
      </c>
      <c r="S485" s="2">
        <v>758754</v>
      </c>
      <c r="T485" t="s">
        <v>157</v>
      </c>
      <c r="U485">
        <v>84.114999999999995</v>
      </c>
      <c r="V485" s="2">
        <v>900000</v>
      </c>
      <c r="W485" t="s">
        <v>486</v>
      </c>
      <c r="X485" t="s">
        <v>757</v>
      </c>
      <c r="Y485" s="2">
        <v>790189</v>
      </c>
      <c r="Z485" s="2">
        <v>790189</v>
      </c>
      <c r="AA485" t="b">
        <v>0</v>
      </c>
    </row>
    <row r="486" spans="1:27">
      <c r="A486" t="s">
        <v>698</v>
      </c>
      <c r="B486" t="s">
        <v>698</v>
      </c>
      <c r="C486" t="s">
        <v>696</v>
      </c>
      <c r="D486" t="s">
        <v>694</v>
      </c>
      <c r="E486" t="s">
        <v>153</v>
      </c>
      <c r="F486" s="1">
        <v>46552</v>
      </c>
      <c r="G486" t="s">
        <v>154</v>
      </c>
      <c r="H486" t="s">
        <v>178</v>
      </c>
      <c r="I486" s="2">
        <v>-3800000</v>
      </c>
      <c r="J486">
        <v>89.733000000000004</v>
      </c>
      <c r="K486">
        <v>387</v>
      </c>
      <c r="L486" s="2">
        <v>-3268</v>
      </c>
      <c r="M486">
        <v>-403</v>
      </c>
      <c r="N486" t="s">
        <v>458</v>
      </c>
      <c r="O486" s="2">
        <v>-1226</v>
      </c>
      <c r="P486" s="2">
        <v>-1282</v>
      </c>
      <c r="Q486" s="2">
        <v>-4965</v>
      </c>
      <c r="R486">
        <v>-13.24</v>
      </c>
      <c r="S486" s="2">
        <v>-3409854</v>
      </c>
      <c r="T486" t="s">
        <v>157</v>
      </c>
      <c r="U486">
        <v>89.647000000000006</v>
      </c>
      <c r="V486" s="2">
        <v>-3800000</v>
      </c>
      <c r="W486" t="s">
        <v>486</v>
      </c>
      <c r="X486" t="s">
        <v>757</v>
      </c>
      <c r="Y486" s="2">
        <v>-3543791</v>
      </c>
      <c r="Z486" s="2">
        <v>3543791</v>
      </c>
      <c r="AA486" t="b">
        <v>0</v>
      </c>
    </row>
    <row r="487" spans="1:27">
      <c r="A487" t="s">
        <v>699</v>
      </c>
      <c r="B487" t="s">
        <v>699</v>
      </c>
      <c r="C487" t="s">
        <v>700</v>
      </c>
      <c r="D487" t="s">
        <v>694</v>
      </c>
      <c r="E487" t="s">
        <v>153</v>
      </c>
      <c r="F487" s="1">
        <v>46749</v>
      </c>
      <c r="G487" t="s">
        <v>154</v>
      </c>
      <c r="H487" t="s">
        <v>178</v>
      </c>
      <c r="I487" s="2">
        <v>6300000</v>
      </c>
      <c r="J487">
        <v>87.424000000000007</v>
      </c>
      <c r="K487">
        <v>409</v>
      </c>
      <c r="L487" s="2">
        <v>4977</v>
      </c>
      <c r="M487">
        <v>647</v>
      </c>
      <c r="N487" t="s">
        <v>458</v>
      </c>
      <c r="O487" s="2">
        <v>2219</v>
      </c>
      <c r="P487" s="2">
        <v>2319</v>
      </c>
      <c r="Q487" s="2">
        <v>9478</v>
      </c>
      <c r="R487">
        <v>25.27</v>
      </c>
      <c r="S487" s="2">
        <v>5507712</v>
      </c>
      <c r="T487" t="s">
        <v>157</v>
      </c>
      <c r="U487">
        <v>87.344999999999999</v>
      </c>
      <c r="V487" s="2">
        <v>6300000</v>
      </c>
      <c r="W487" t="s">
        <v>486</v>
      </c>
      <c r="X487" t="s">
        <v>757</v>
      </c>
      <c r="Y487" s="2">
        <v>5595046</v>
      </c>
      <c r="Z487" s="2">
        <v>5595046</v>
      </c>
      <c r="AA487" t="b">
        <v>0</v>
      </c>
    </row>
    <row r="488" spans="1:27">
      <c r="A488" t="s">
        <v>701</v>
      </c>
      <c r="B488" t="s">
        <v>701</v>
      </c>
      <c r="C488" t="s">
        <v>702</v>
      </c>
      <c r="D488" t="s">
        <v>694</v>
      </c>
      <c r="E488" t="s">
        <v>153</v>
      </c>
      <c r="F488" s="1">
        <v>47935</v>
      </c>
      <c r="G488" t="s">
        <v>154</v>
      </c>
      <c r="H488" t="s">
        <v>178</v>
      </c>
      <c r="I488" s="2">
        <v>700000</v>
      </c>
      <c r="J488">
        <v>83.215999999999994</v>
      </c>
      <c r="K488">
        <v>434</v>
      </c>
      <c r="L488" s="2">
        <v>1183</v>
      </c>
      <c r="M488">
        <v>84</v>
      </c>
      <c r="N488" t="s">
        <v>458</v>
      </c>
      <c r="O488">
        <v>364</v>
      </c>
      <c r="P488">
        <v>381</v>
      </c>
      <c r="Q488" s="2">
        <v>1653</v>
      </c>
      <c r="R488">
        <v>4.41</v>
      </c>
      <c r="S488" s="2">
        <v>582512</v>
      </c>
      <c r="T488" t="s">
        <v>157</v>
      </c>
      <c r="U488">
        <v>83.046999999999997</v>
      </c>
      <c r="V488" s="2">
        <v>700000</v>
      </c>
      <c r="W488" t="s">
        <v>486</v>
      </c>
      <c r="X488" t="s">
        <v>757</v>
      </c>
      <c r="Y488" s="2">
        <v>586277</v>
      </c>
      <c r="Z488" s="2">
        <v>586277</v>
      </c>
      <c r="AA488" t="b">
        <v>0</v>
      </c>
    </row>
    <row r="489" spans="1:27">
      <c r="A489" t="s">
        <v>949</v>
      </c>
      <c r="B489" t="s">
        <v>949</v>
      </c>
      <c r="C489" t="s">
        <v>950</v>
      </c>
      <c r="D489" t="s">
        <v>694</v>
      </c>
      <c r="E489" t="s">
        <v>153</v>
      </c>
      <c r="F489" s="1">
        <v>46931</v>
      </c>
      <c r="G489" t="s">
        <v>154</v>
      </c>
      <c r="H489" t="s">
        <v>178</v>
      </c>
      <c r="I489" s="2">
        <v>-1600000</v>
      </c>
      <c r="J489">
        <v>90.679000000000002</v>
      </c>
      <c r="K489">
        <v>392</v>
      </c>
      <c r="L489" s="2">
        <v>-2240</v>
      </c>
      <c r="M489">
        <v>-203</v>
      </c>
      <c r="N489" t="s">
        <v>458</v>
      </c>
      <c r="O489">
        <v>-632</v>
      </c>
      <c r="P489">
        <v>-660</v>
      </c>
      <c r="Q489" s="2">
        <v>-2589</v>
      </c>
      <c r="R489">
        <v>-6.91</v>
      </c>
      <c r="S489" s="2">
        <v>-1450864</v>
      </c>
      <c r="T489" t="s">
        <v>157</v>
      </c>
      <c r="U489">
        <v>90.539000000000001</v>
      </c>
      <c r="V489" s="2">
        <v>-1600000</v>
      </c>
      <c r="W489" t="s">
        <v>486</v>
      </c>
      <c r="X489" t="s">
        <v>757</v>
      </c>
      <c r="Y489" s="2">
        <v>-1515538</v>
      </c>
      <c r="Z489" s="2">
        <v>1515538</v>
      </c>
      <c r="AA489" t="b">
        <v>0</v>
      </c>
    </row>
    <row r="490" spans="1:27">
      <c r="A490" t="s">
        <v>703</v>
      </c>
      <c r="B490" t="s">
        <v>703</v>
      </c>
      <c r="C490" t="s">
        <v>704</v>
      </c>
      <c r="D490" t="s">
        <v>705</v>
      </c>
      <c r="E490" t="s">
        <v>153</v>
      </c>
      <c r="F490" s="1">
        <v>47138</v>
      </c>
      <c r="G490" t="s">
        <v>154</v>
      </c>
      <c r="H490" t="s">
        <v>178</v>
      </c>
      <c r="I490" s="2">
        <v>1600000</v>
      </c>
      <c r="J490">
        <v>76.777000000000001</v>
      </c>
      <c r="K490">
        <v>585</v>
      </c>
      <c r="L490" s="2">
        <v>2144</v>
      </c>
      <c r="M490">
        <v>132</v>
      </c>
      <c r="N490" t="s">
        <v>472</v>
      </c>
      <c r="O490">
        <v>545</v>
      </c>
      <c r="P490">
        <v>570</v>
      </c>
      <c r="Q490" s="2">
        <v>3333</v>
      </c>
      <c r="R490">
        <v>8.89</v>
      </c>
      <c r="S490" s="2">
        <v>1228432</v>
      </c>
      <c r="T490" t="s">
        <v>157</v>
      </c>
      <c r="U490">
        <v>76.643000000000001</v>
      </c>
      <c r="V490" s="2">
        <v>1600000</v>
      </c>
      <c r="W490" t="s">
        <v>486</v>
      </c>
      <c r="X490" t="s">
        <v>757</v>
      </c>
      <c r="Y490" s="2">
        <v>1243161</v>
      </c>
      <c r="Z490" s="2">
        <v>1243161</v>
      </c>
      <c r="AA490" t="b">
        <v>0</v>
      </c>
    </row>
    <row r="491" spans="1:27">
      <c r="A491" t="s">
        <v>706</v>
      </c>
      <c r="B491" t="s">
        <v>707</v>
      </c>
      <c r="C491" t="s">
        <v>707</v>
      </c>
      <c r="E491" t="s">
        <v>153</v>
      </c>
      <c r="G491" t="s">
        <v>708</v>
      </c>
      <c r="H491" t="s">
        <v>178</v>
      </c>
      <c r="I491" s="2">
        <v>25121</v>
      </c>
      <c r="J491">
        <v>79.843999999999994</v>
      </c>
      <c r="L491" s="2">
        <v>1231</v>
      </c>
      <c r="M491">
        <v>0</v>
      </c>
      <c r="N491" t="s">
        <v>156</v>
      </c>
      <c r="O491">
        <v>0</v>
      </c>
      <c r="P491" s="2">
        <v>1025</v>
      </c>
      <c r="Q491">
        <v>0</v>
      </c>
      <c r="R491">
        <v>7.5</v>
      </c>
      <c r="S491" s="2">
        <v>2005741</v>
      </c>
      <c r="T491" t="s">
        <v>709</v>
      </c>
      <c r="U491">
        <v>79.795000000000002</v>
      </c>
      <c r="V491" s="2">
        <v>25121</v>
      </c>
      <c r="W491" t="s">
        <v>486</v>
      </c>
      <c r="X491" t="s">
        <v>757</v>
      </c>
      <c r="Y491" s="2">
        <v>2005741</v>
      </c>
      <c r="Z491" s="2">
        <v>2005741</v>
      </c>
      <c r="AA491" t="b">
        <v>0</v>
      </c>
    </row>
    <row r="492" spans="1:27">
      <c r="A492" t="s">
        <v>951</v>
      </c>
      <c r="B492" t="s">
        <v>951</v>
      </c>
      <c r="C492" t="s">
        <v>952</v>
      </c>
      <c r="D492" t="s">
        <v>953</v>
      </c>
      <c r="E492" t="s">
        <v>153</v>
      </c>
      <c r="F492" s="1">
        <v>45100</v>
      </c>
      <c r="G492" t="s">
        <v>154</v>
      </c>
      <c r="H492" t="s">
        <v>178</v>
      </c>
      <c r="I492" s="2">
        <v>1800000</v>
      </c>
      <c r="J492">
        <v>99.79</v>
      </c>
      <c r="K492">
        <v>667</v>
      </c>
      <c r="L492">
        <v>486</v>
      </c>
      <c r="M492">
        <v>98</v>
      </c>
      <c r="N492" t="s">
        <v>458</v>
      </c>
      <c r="O492">
        <v>0</v>
      </c>
      <c r="P492">
        <v>0</v>
      </c>
      <c r="Q492">
        <v>0</v>
      </c>
      <c r="R492">
        <v>0</v>
      </c>
      <c r="S492" s="2">
        <v>1796220</v>
      </c>
      <c r="T492" t="s">
        <v>157</v>
      </c>
      <c r="U492">
        <v>99.763000000000005</v>
      </c>
      <c r="V492" s="2">
        <v>1800000</v>
      </c>
      <c r="W492" t="s">
        <v>713</v>
      </c>
      <c r="X492" t="s">
        <v>757</v>
      </c>
      <c r="Y492" s="2">
        <v>1827720</v>
      </c>
      <c r="Z492" s="2">
        <v>1827720</v>
      </c>
      <c r="AA492" t="b">
        <v>0</v>
      </c>
    </row>
    <row r="493" spans="1:27">
      <c r="A493" t="s">
        <v>710</v>
      </c>
      <c r="B493" t="s">
        <v>710</v>
      </c>
      <c r="C493" t="s">
        <v>711</v>
      </c>
      <c r="D493" t="s">
        <v>712</v>
      </c>
      <c r="E493" t="s">
        <v>153</v>
      </c>
      <c r="F493" s="1">
        <v>45265</v>
      </c>
      <c r="G493" t="s">
        <v>154</v>
      </c>
      <c r="H493" t="s">
        <v>178</v>
      </c>
      <c r="I493" s="2">
        <v>2100000</v>
      </c>
      <c r="J493">
        <v>99.167000000000002</v>
      </c>
      <c r="K493">
        <v>181</v>
      </c>
      <c r="L493">
        <v>-126</v>
      </c>
      <c r="M493">
        <v>158</v>
      </c>
      <c r="N493" t="s">
        <v>458</v>
      </c>
      <c r="O493">
        <v>64</v>
      </c>
      <c r="P493">
        <v>65</v>
      </c>
      <c r="Q493">
        <v>118</v>
      </c>
      <c r="R493">
        <v>0.31</v>
      </c>
      <c r="S493" s="2">
        <v>2082507</v>
      </c>
      <c r="T493" t="s">
        <v>157</v>
      </c>
      <c r="U493">
        <v>99.173000000000002</v>
      </c>
      <c r="V493" s="2">
        <v>2100000</v>
      </c>
      <c r="W493" t="s">
        <v>713</v>
      </c>
      <c r="X493" t="s">
        <v>757</v>
      </c>
      <c r="Y493" s="2">
        <v>2107506</v>
      </c>
      <c r="Z493" s="2">
        <v>2107506</v>
      </c>
      <c r="AA493" t="b">
        <v>0</v>
      </c>
    </row>
    <row r="494" spans="1:27">
      <c r="A494" t="s">
        <v>715</v>
      </c>
      <c r="B494" t="s">
        <v>715</v>
      </c>
      <c r="C494" t="s">
        <v>716</v>
      </c>
      <c r="D494" t="s">
        <v>207</v>
      </c>
      <c r="E494" t="s">
        <v>153</v>
      </c>
      <c r="F494" s="1">
        <v>45068</v>
      </c>
      <c r="G494" t="s">
        <v>154</v>
      </c>
      <c r="H494" t="s">
        <v>178</v>
      </c>
      <c r="I494" s="2">
        <v>20800000</v>
      </c>
      <c r="J494">
        <v>99.94</v>
      </c>
      <c r="K494">
        <v>667</v>
      </c>
      <c r="L494">
        <v>0</v>
      </c>
      <c r="M494" s="2">
        <v>1099</v>
      </c>
      <c r="N494" t="s">
        <v>458</v>
      </c>
      <c r="O494">
        <v>0</v>
      </c>
      <c r="P494">
        <v>0</v>
      </c>
      <c r="Q494">
        <v>0</v>
      </c>
      <c r="R494">
        <v>0</v>
      </c>
      <c r="S494" s="2">
        <v>20787520</v>
      </c>
      <c r="T494" t="s">
        <v>157</v>
      </c>
      <c r="U494">
        <v>99.94</v>
      </c>
      <c r="V494" s="2">
        <v>20800000</v>
      </c>
      <c r="W494" t="s">
        <v>713</v>
      </c>
      <c r="X494" t="s">
        <v>757</v>
      </c>
      <c r="Y494" s="2">
        <v>21177520</v>
      </c>
      <c r="Z494" s="2">
        <v>21177520</v>
      </c>
      <c r="AA494" t="b">
        <v>0</v>
      </c>
    </row>
    <row r="495" spans="1:27">
      <c r="A495" t="s">
        <v>954</v>
      </c>
      <c r="B495" t="s">
        <v>954</v>
      </c>
      <c r="C495" t="s">
        <v>597</v>
      </c>
      <c r="D495" t="s">
        <v>595</v>
      </c>
      <c r="E495" t="s">
        <v>153</v>
      </c>
      <c r="F495" s="1">
        <v>45462</v>
      </c>
      <c r="G495" t="s">
        <v>154</v>
      </c>
      <c r="H495" t="s">
        <v>178</v>
      </c>
      <c r="I495" s="2">
        <v>3500000</v>
      </c>
      <c r="J495">
        <v>97.227000000000004</v>
      </c>
      <c r="K495">
        <v>253</v>
      </c>
      <c r="L495">
        <v>840</v>
      </c>
      <c r="M495">
        <v>276</v>
      </c>
      <c r="N495" t="s">
        <v>458</v>
      </c>
      <c r="O495">
        <v>274</v>
      </c>
      <c r="P495">
        <v>286</v>
      </c>
      <c r="Q495">
        <v>726</v>
      </c>
      <c r="R495">
        <v>1.94</v>
      </c>
      <c r="S495" s="2">
        <v>3402945</v>
      </c>
      <c r="T495" t="s">
        <v>157</v>
      </c>
      <c r="U495">
        <v>97.203000000000003</v>
      </c>
      <c r="V495" s="2">
        <v>3500000</v>
      </c>
      <c r="W495" t="s">
        <v>713</v>
      </c>
      <c r="X495" t="s">
        <v>757</v>
      </c>
      <c r="Y495" s="2">
        <v>3493094</v>
      </c>
      <c r="Z495" s="2">
        <v>3493094</v>
      </c>
      <c r="AA495" t="b">
        <v>0</v>
      </c>
    </row>
    <row r="496" spans="1:27">
      <c r="A496" t="s">
        <v>718</v>
      </c>
      <c r="B496" t="s">
        <v>718</v>
      </c>
      <c r="C496" t="s">
        <v>719</v>
      </c>
      <c r="D496" t="s">
        <v>720</v>
      </c>
      <c r="E496" t="s">
        <v>153</v>
      </c>
      <c r="F496" s="1">
        <v>45355</v>
      </c>
      <c r="G496" t="s">
        <v>154</v>
      </c>
      <c r="H496" t="s">
        <v>178</v>
      </c>
      <c r="I496" s="2">
        <v>20300000</v>
      </c>
      <c r="J496">
        <v>99.36</v>
      </c>
      <c r="K496">
        <v>171</v>
      </c>
      <c r="L496" s="2">
        <v>-10962</v>
      </c>
      <c r="M496" s="2">
        <v>3137</v>
      </c>
      <c r="N496" t="s">
        <v>458</v>
      </c>
      <c r="O496" s="2">
        <v>1095</v>
      </c>
      <c r="P496" s="2">
        <v>1128</v>
      </c>
      <c r="Q496" s="2">
        <v>1930</v>
      </c>
      <c r="R496">
        <v>5.15</v>
      </c>
      <c r="S496" s="2">
        <v>20170080</v>
      </c>
      <c r="T496" t="s">
        <v>157</v>
      </c>
      <c r="U496">
        <v>99.414000000000001</v>
      </c>
      <c r="V496" s="2">
        <v>20300000</v>
      </c>
      <c r="W496" t="s">
        <v>713</v>
      </c>
      <c r="X496" t="s">
        <v>757</v>
      </c>
      <c r="Y496" s="2">
        <v>20386552</v>
      </c>
      <c r="Z496" s="2">
        <v>20386552</v>
      </c>
      <c r="AA496" t="b">
        <v>0</v>
      </c>
    </row>
    <row r="497" spans="1:27">
      <c r="A497" t="s">
        <v>721</v>
      </c>
      <c r="B497" t="s">
        <v>721</v>
      </c>
      <c r="C497" t="s">
        <v>722</v>
      </c>
      <c r="D497" t="s">
        <v>720</v>
      </c>
      <c r="E497" t="s">
        <v>153</v>
      </c>
      <c r="F497" s="1">
        <v>45242</v>
      </c>
      <c r="G497" t="s">
        <v>154</v>
      </c>
      <c r="H497" t="s">
        <v>178</v>
      </c>
      <c r="I497" s="2">
        <v>4080000</v>
      </c>
      <c r="J497">
        <v>100.139</v>
      </c>
      <c r="K497">
        <v>133</v>
      </c>
      <c r="L497">
        <v>-816</v>
      </c>
      <c r="M497">
        <v>606</v>
      </c>
      <c r="N497" t="s">
        <v>458</v>
      </c>
      <c r="O497">
        <v>203</v>
      </c>
      <c r="P497">
        <v>210</v>
      </c>
      <c r="Q497">
        <v>278</v>
      </c>
      <c r="R497">
        <v>0.74</v>
      </c>
      <c r="S497" s="2">
        <v>4085671</v>
      </c>
      <c r="T497" t="s">
        <v>157</v>
      </c>
      <c r="U497">
        <v>100.15900000000001</v>
      </c>
      <c r="V497" s="2">
        <v>4080000</v>
      </c>
      <c r="W497" t="s">
        <v>713</v>
      </c>
      <c r="X497" t="s">
        <v>757</v>
      </c>
      <c r="Y497" s="2">
        <v>4195432</v>
      </c>
      <c r="Z497" s="2">
        <v>4195432</v>
      </c>
      <c r="AA497" t="b">
        <v>0</v>
      </c>
    </row>
    <row r="498" spans="1:27">
      <c r="A498" t="s">
        <v>723</v>
      </c>
      <c r="B498" t="s">
        <v>723</v>
      </c>
      <c r="C498" t="s">
        <v>724</v>
      </c>
      <c r="D498" t="s">
        <v>635</v>
      </c>
      <c r="E498" t="s">
        <v>153</v>
      </c>
      <c r="F498" s="1">
        <v>45264</v>
      </c>
      <c r="G498" t="s">
        <v>154</v>
      </c>
      <c r="H498" t="s">
        <v>178</v>
      </c>
      <c r="I498" s="2">
        <v>100000</v>
      </c>
      <c r="J498">
        <v>98.89</v>
      </c>
      <c r="K498">
        <v>305</v>
      </c>
      <c r="L498">
        <v>0</v>
      </c>
      <c r="M498">
        <v>11</v>
      </c>
      <c r="N498" t="s">
        <v>458</v>
      </c>
      <c r="O498">
        <v>3</v>
      </c>
      <c r="P498">
        <v>3</v>
      </c>
      <c r="Q498">
        <v>9</v>
      </c>
      <c r="R498">
        <v>0.02</v>
      </c>
      <c r="S498" s="2">
        <v>98890</v>
      </c>
      <c r="T498" t="s">
        <v>157</v>
      </c>
      <c r="U498">
        <v>98.89</v>
      </c>
      <c r="V498" s="2">
        <v>100000</v>
      </c>
      <c r="W498" t="s">
        <v>713</v>
      </c>
      <c r="X498" t="s">
        <v>757</v>
      </c>
      <c r="Y498" s="2">
        <v>100631</v>
      </c>
      <c r="Z498" s="2">
        <v>100631</v>
      </c>
      <c r="AA498" t="b">
        <v>0</v>
      </c>
    </row>
    <row r="499" spans="1:27">
      <c r="A499" t="s">
        <v>725</v>
      </c>
      <c r="B499" t="s">
        <v>725</v>
      </c>
      <c r="C499" t="s">
        <v>726</v>
      </c>
      <c r="D499" t="s">
        <v>271</v>
      </c>
      <c r="E499" t="s">
        <v>153</v>
      </c>
      <c r="F499" s="1">
        <v>45444</v>
      </c>
      <c r="G499" t="s">
        <v>154</v>
      </c>
      <c r="H499" t="s">
        <v>178</v>
      </c>
      <c r="I499" s="2">
        <v>3821000</v>
      </c>
      <c r="J499">
        <v>98.495999999999995</v>
      </c>
      <c r="K499">
        <v>117</v>
      </c>
      <c r="L499">
        <v>535</v>
      </c>
      <c r="M499">
        <v>314</v>
      </c>
      <c r="N499" t="s">
        <v>458</v>
      </c>
      <c r="O499">
        <v>285</v>
      </c>
      <c r="P499">
        <v>301</v>
      </c>
      <c r="Q499">
        <v>353</v>
      </c>
      <c r="R499">
        <v>0.94</v>
      </c>
      <c r="S499" s="2">
        <v>3763532</v>
      </c>
      <c r="T499" t="s">
        <v>157</v>
      </c>
      <c r="U499">
        <v>98.481999999999999</v>
      </c>
      <c r="V499" s="2">
        <v>3821000</v>
      </c>
      <c r="W499" t="s">
        <v>713</v>
      </c>
      <c r="X499" t="s">
        <v>757</v>
      </c>
      <c r="Y499" s="2">
        <v>3871700</v>
      </c>
      <c r="Z499" s="2">
        <v>3871700</v>
      </c>
      <c r="AA499" t="b">
        <v>0</v>
      </c>
    </row>
    <row r="500" spans="1:27">
      <c r="A500" t="s">
        <v>955</v>
      </c>
      <c r="B500" t="s">
        <v>955</v>
      </c>
      <c r="C500" t="s">
        <v>956</v>
      </c>
      <c r="D500" t="s">
        <v>291</v>
      </c>
      <c r="E500" t="s">
        <v>153</v>
      </c>
      <c r="F500" s="1">
        <v>45310</v>
      </c>
      <c r="G500" t="s">
        <v>154</v>
      </c>
      <c r="H500" t="s">
        <v>178</v>
      </c>
      <c r="I500" s="2">
        <v>2800000</v>
      </c>
      <c r="J500">
        <v>98.085999999999999</v>
      </c>
      <c r="K500">
        <v>201</v>
      </c>
      <c r="L500">
        <v>952</v>
      </c>
      <c r="M500">
        <v>293</v>
      </c>
      <c r="N500" t="s">
        <v>458</v>
      </c>
      <c r="O500">
        <v>182</v>
      </c>
      <c r="P500">
        <v>188</v>
      </c>
      <c r="Q500">
        <v>377</v>
      </c>
      <c r="R500">
        <v>1.01</v>
      </c>
      <c r="S500" s="2">
        <v>2746408</v>
      </c>
      <c r="T500" t="s">
        <v>157</v>
      </c>
      <c r="U500">
        <v>98.052000000000007</v>
      </c>
      <c r="V500" s="2">
        <v>2800000</v>
      </c>
      <c r="W500" t="s">
        <v>713</v>
      </c>
      <c r="X500" t="s">
        <v>757</v>
      </c>
      <c r="Y500" s="2">
        <v>2753141</v>
      </c>
      <c r="Z500" s="2">
        <v>2753141</v>
      </c>
      <c r="AA500" t="b">
        <v>0</v>
      </c>
    </row>
    <row r="501" spans="1:27">
      <c r="A501" t="s">
        <v>727</v>
      </c>
      <c r="B501" t="s">
        <v>727</v>
      </c>
      <c r="C501" t="s">
        <v>728</v>
      </c>
      <c r="D501" t="s">
        <v>299</v>
      </c>
      <c r="E501" t="s">
        <v>153</v>
      </c>
      <c r="F501" s="1">
        <v>45202</v>
      </c>
      <c r="G501" t="s">
        <v>154</v>
      </c>
      <c r="H501" t="s">
        <v>178</v>
      </c>
      <c r="I501" s="2">
        <v>12816000</v>
      </c>
      <c r="J501">
        <v>98.861999999999995</v>
      </c>
      <c r="K501">
        <v>245</v>
      </c>
      <c r="L501">
        <v>897</v>
      </c>
      <c r="M501">
        <v>20</v>
      </c>
      <c r="N501" t="s">
        <v>458</v>
      </c>
      <c r="O501">
        <v>484</v>
      </c>
      <c r="P501">
        <v>490</v>
      </c>
      <c r="Q501" s="2">
        <v>1202</v>
      </c>
      <c r="R501">
        <v>3.2</v>
      </c>
      <c r="S501" s="2">
        <v>12670154</v>
      </c>
      <c r="T501" t="s">
        <v>157</v>
      </c>
      <c r="U501">
        <v>98.855000000000004</v>
      </c>
      <c r="V501" s="2">
        <v>12816000</v>
      </c>
      <c r="W501" t="s">
        <v>713</v>
      </c>
      <c r="X501" t="s">
        <v>757</v>
      </c>
      <c r="Y501" s="2">
        <v>12672705</v>
      </c>
      <c r="Z501" s="2">
        <v>12672705</v>
      </c>
      <c r="AA501" t="b">
        <v>0</v>
      </c>
    </row>
    <row r="502" spans="1:27">
      <c r="A502" t="s">
        <v>957</v>
      </c>
      <c r="B502" t="s">
        <v>957</v>
      </c>
      <c r="C502" t="s">
        <v>958</v>
      </c>
      <c r="D502" t="s">
        <v>959</v>
      </c>
      <c r="E502" t="s">
        <v>691</v>
      </c>
      <c r="G502" t="s">
        <v>441</v>
      </c>
      <c r="H502" t="s">
        <v>178</v>
      </c>
      <c r="I502" s="2">
        <v>1500000</v>
      </c>
      <c r="J502">
        <v>99.447999999999993</v>
      </c>
      <c r="L502">
        <v>346</v>
      </c>
      <c r="M502">
        <v>0</v>
      </c>
      <c r="N502" t="s">
        <v>442</v>
      </c>
      <c r="O502">
        <v>0</v>
      </c>
      <c r="P502">
        <v>0</v>
      </c>
      <c r="Q502">
        <v>0</v>
      </c>
      <c r="R502">
        <v>0</v>
      </c>
      <c r="S502" s="2">
        <v>1366420</v>
      </c>
      <c r="T502" t="s">
        <v>157</v>
      </c>
      <c r="U502">
        <v>99.423000000000002</v>
      </c>
      <c r="V502" s="2">
        <v>1500000</v>
      </c>
      <c r="W502" t="s">
        <v>713</v>
      </c>
      <c r="X502" t="s">
        <v>757</v>
      </c>
      <c r="Y502" s="2">
        <v>1366420</v>
      </c>
      <c r="Z502" s="2">
        <v>1366420</v>
      </c>
      <c r="AA502" t="b">
        <v>0</v>
      </c>
    </row>
    <row r="503" spans="1:27">
      <c r="A503" t="s">
        <v>960</v>
      </c>
      <c r="B503" t="s">
        <v>960</v>
      </c>
      <c r="C503" t="s">
        <v>961</v>
      </c>
      <c r="D503" t="s">
        <v>962</v>
      </c>
      <c r="E503" t="s">
        <v>153</v>
      </c>
      <c r="G503" t="s">
        <v>441</v>
      </c>
      <c r="H503" t="s">
        <v>178</v>
      </c>
      <c r="I503" s="2">
        <v>-17000000</v>
      </c>
      <c r="J503">
        <v>100.14100000000001</v>
      </c>
      <c r="K503">
        <v>-75</v>
      </c>
      <c r="L503" s="2">
        <v>-44540</v>
      </c>
      <c r="M503" s="2">
        <v>-1022</v>
      </c>
      <c r="N503" t="s">
        <v>442</v>
      </c>
      <c r="O503" s="2">
        <v>-7860</v>
      </c>
      <c r="P503">
        <v>0</v>
      </c>
      <c r="Q503">
        <v>0</v>
      </c>
      <c r="R503">
        <v>0</v>
      </c>
      <c r="S503" s="2">
        <v>-17023970</v>
      </c>
      <c r="T503" t="s">
        <v>157</v>
      </c>
      <c r="U503">
        <v>99.879000000000005</v>
      </c>
      <c r="V503" s="2">
        <v>-17000000</v>
      </c>
      <c r="W503" t="s">
        <v>731</v>
      </c>
      <c r="X503" t="s">
        <v>757</v>
      </c>
      <c r="Y503" s="2">
        <v>-17139675</v>
      </c>
      <c r="Z503" s="2">
        <v>17139675</v>
      </c>
      <c r="AA503" t="b">
        <v>0</v>
      </c>
    </row>
    <row r="504" spans="1:27">
      <c r="A504" t="s">
        <v>729</v>
      </c>
      <c r="B504" t="s">
        <v>963</v>
      </c>
      <c r="C504" t="s">
        <v>963</v>
      </c>
      <c r="E504" t="s">
        <v>153</v>
      </c>
      <c r="F504" s="1">
        <v>46924</v>
      </c>
      <c r="G504" t="s">
        <v>313</v>
      </c>
      <c r="H504" t="s">
        <v>178</v>
      </c>
      <c r="I504" s="2">
        <v>5000000</v>
      </c>
      <c r="J504">
        <v>-0.60099999999999998</v>
      </c>
      <c r="K504">
        <v>87</v>
      </c>
      <c r="L504">
        <v>180</v>
      </c>
      <c r="M504">
        <v>-139</v>
      </c>
      <c r="N504" t="s">
        <v>156</v>
      </c>
      <c r="O504">
        <v>8</v>
      </c>
      <c r="P504" s="2">
        <v>-2333</v>
      </c>
      <c r="Q504" s="2">
        <v>-2031</v>
      </c>
      <c r="R504">
        <v>-5.42</v>
      </c>
      <c r="S504" s="2">
        <v>-30072</v>
      </c>
      <c r="T504" t="s">
        <v>260</v>
      </c>
      <c r="U504">
        <v>-0.60499999999999998</v>
      </c>
      <c r="V504" s="2">
        <v>5000000</v>
      </c>
      <c r="W504" t="s">
        <v>731</v>
      </c>
      <c r="X504" t="s">
        <v>757</v>
      </c>
      <c r="Y504" s="2">
        <v>-5000000</v>
      </c>
      <c r="Z504" s="2">
        <v>5000000</v>
      </c>
      <c r="AA504" t="b">
        <v>0</v>
      </c>
    </row>
    <row r="505" spans="1:27">
      <c r="A505" t="s">
        <v>729</v>
      </c>
      <c r="B505" t="s">
        <v>730</v>
      </c>
      <c r="C505" t="s">
        <v>730</v>
      </c>
      <c r="E505" t="s">
        <v>153</v>
      </c>
      <c r="F505" s="1">
        <v>46924</v>
      </c>
      <c r="G505" t="s">
        <v>313</v>
      </c>
      <c r="H505" t="s">
        <v>178</v>
      </c>
      <c r="I505" s="2">
        <v>20000000</v>
      </c>
      <c r="J505">
        <v>-0.60099999999999998</v>
      </c>
      <c r="K505">
        <v>87</v>
      </c>
      <c r="L505">
        <v>720</v>
      </c>
      <c r="M505">
        <v>-556</v>
      </c>
      <c r="N505" t="s">
        <v>156</v>
      </c>
      <c r="O505">
        <v>31</v>
      </c>
      <c r="P505" s="2">
        <v>-9333</v>
      </c>
      <c r="Q505" s="2">
        <v>-8125</v>
      </c>
      <c r="R505">
        <v>-21.67</v>
      </c>
      <c r="S505" s="2">
        <v>-120288</v>
      </c>
      <c r="T505" t="s">
        <v>260</v>
      </c>
      <c r="U505">
        <v>-0.60499999999999998</v>
      </c>
      <c r="V505" s="2">
        <v>20000000</v>
      </c>
      <c r="W505" t="s">
        <v>731</v>
      </c>
      <c r="X505" t="s">
        <v>757</v>
      </c>
      <c r="Y505" s="2">
        <v>-20000000</v>
      </c>
      <c r="Z505" s="2">
        <v>20000000</v>
      </c>
      <c r="AA505" t="b">
        <v>0</v>
      </c>
    </row>
    <row r="506" spans="1:27">
      <c r="A506" t="s">
        <v>311</v>
      </c>
      <c r="B506" t="s">
        <v>312</v>
      </c>
      <c r="C506" t="s">
        <v>312</v>
      </c>
      <c r="E506" t="s">
        <v>153</v>
      </c>
      <c r="F506" s="1">
        <v>46924</v>
      </c>
      <c r="G506" t="s">
        <v>313</v>
      </c>
      <c r="H506" t="s">
        <v>178</v>
      </c>
      <c r="I506" s="2">
        <v>5000000</v>
      </c>
      <c r="J506">
        <v>-1.8560000000000001</v>
      </c>
      <c r="K506">
        <v>454</v>
      </c>
      <c r="L506" s="2">
        <v>-1126</v>
      </c>
      <c r="M506">
        <v>-694</v>
      </c>
      <c r="N506" t="s">
        <v>156</v>
      </c>
      <c r="O506">
        <v>22</v>
      </c>
      <c r="P506" s="2">
        <v>-2037</v>
      </c>
      <c r="Q506" s="2">
        <v>-9242</v>
      </c>
      <c r="R506">
        <v>-24.65</v>
      </c>
      <c r="S506" s="2">
        <v>-92805</v>
      </c>
      <c r="T506" t="s">
        <v>260</v>
      </c>
      <c r="U506">
        <v>-1.8340000000000001</v>
      </c>
      <c r="V506" s="2">
        <v>5000000</v>
      </c>
      <c r="W506" t="s">
        <v>731</v>
      </c>
      <c r="X506" t="s">
        <v>757</v>
      </c>
      <c r="Y506" s="2">
        <v>-5000000</v>
      </c>
      <c r="Z506" s="2">
        <v>5000000</v>
      </c>
      <c r="AA506" t="b">
        <v>0</v>
      </c>
    </row>
    <row r="507" spans="1:27">
      <c r="A507" t="s">
        <v>311</v>
      </c>
      <c r="B507" t="s">
        <v>314</v>
      </c>
      <c r="C507" t="s">
        <v>314</v>
      </c>
      <c r="E507" t="s">
        <v>153</v>
      </c>
      <c r="F507" s="1">
        <v>46924</v>
      </c>
      <c r="G507" t="s">
        <v>313</v>
      </c>
      <c r="H507" t="s">
        <v>178</v>
      </c>
      <c r="I507" s="2">
        <v>5000000</v>
      </c>
      <c r="J507">
        <v>-1.855</v>
      </c>
      <c r="K507">
        <v>454</v>
      </c>
      <c r="L507" s="2">
        <v>-1085</v>
      </c>
      <c r="M507">
        <v>-694</v>
      </c>
      <c r="N507" t="s">
        <v>156</v>
      </c>
      <c r="O507">
        <v>22</v>
      </c>
      <c r="P507" s="2">
        <v>-2037</v>
      </c>
      <c r="Q507" s="2">
        <v>-9243</v>
      </c>
      <c r="R507">
        <v>-24.65</v>
      </c>
      <c r="S507" s="2">
        <v>-92764</v>
      </c>
      <c r="T507" t="s">
        <v>260</v>
      </c>
      <c r="U507">
        <v>-1.8340000000000001</v>
      </c>
      <c r="V507" s="2">
        <v>5000000</v>
      </c>
      <c r="W507" t="s">
        <v>731</v>
      </c>
      <c r="X507" t="s">
        <v>757</v>
      </c>
      <c r="Y507" s="2">
        <v>-5000000</v>
      </c>
      <c r="Z507" s="2">
        <v>5000000</v>
      </c>
      <c r="AA507" t="b">
        <v>0</v>
      </c>
    </row>
    <row r="508" spans="1:27">
      <c r="A508" t="s">
        <v>732</v>
      </c>
      <c r="B508" t="s">
        <v>733</v>
      </c>
      <c r="C508" t="s">
        <v>733</v>
      </c>
      <c r="E508" t="s">
        <v>153</v>
      </c>
      <c r="G508" t="s">
        <v>708</v>
      </c>
      <c r="H508" t="s">
        <v>178</v>
      </c>
      <c r="I508" s="2">
        <v>150000</v>
      </c>
      <c r="J508">
        <v>116.25</v>
      </c>
      <c r="L508" s="2">
        <v>39750</v>
      </c>
      <c r="M508">
        <v>0</v>
      </c>
      <c r="N508" t="s">
        <v>156</v>
      </c>
      <c r="O508" s="2">
        <v>7815</v>
      </c>
      <c r="P508" s="2">
        <v>7815</v>
      </c>
      <c r="Q508" s="2">
        <v>8927</v>
      </c>
      <c r="R508">
        <v>23.81</v>
      </c>
      <c r="S508" s="2">
        <v>17437500</v>
      </c>
      <c r="T508" t="s">
        <v>734</v>
      </c>
      <c r="U508">
        <v>115.985</v>
      </c>
      <c r="V508" s="2">
        <v>150000</v>
      </c>
      <c r="W508" t="s">
        <v>731</v>
      </c>
      <c r="X508" t="s">
        <v>757</v>
      </c>
      <c r="Y508" s="2">
        <v>17437500</v>
      </c>
      <c r="Z508" s="2">
        <v>17437500</v>
      </c>
      <c r="AA508" t="b">
        <v>1</v>
      </c>
    </row>
    <row r="509" spans="1:27">
      <c r="A509" t="s">
        <v>735</v>
      </c>
      <c r="B509" t="s">
        <v>736</v>
      </c>
      <c r="C509" t="s">
        <v>736</v>
      </c>
      <c r="E509" t="s">
        <v>153</v>
      </c>
      <c r="G509" t="s">
        <v>708</v>
      </c>
      <c r="H509" t="s">
        <v>178</v>
      </c>
      <c r="I509" s="2">
        <v>150000</v>
      </c>
      <c r="J509">
        <v>89.99</v>
      </c>
      <c r="L509" s="2">
        <v>18750</v>
      </c>
      <c r="M509">
        <v>0</v>
      </c>
      <c r="N509" t="s">
        <v>156</v>
      </c>
      <c r="O509">
        <v>0</v>
      </c>
      <c r="P509">
        <v>0</v>
      </c>
      <c r="Q509">
        <v>0</v>
      </c>
      <c r="R509">
        <v>0</v>
      </c>
      <c r="S509" s="2">
        <v>13498500</v>
      </c>
      <c r="T509" t="s">
        <v>734</v>
      </c>
      <c r="U509">
        <v>89.864999999999995</v>
      </c>
      <c r="V509" s="2">
        <v>150000</v>
      </c>
      <c r="W509" t="s">
        <v>731</v>
      </c>
      <c r="X509" t="s">
        <v>757</v>
      </c>
      <c r="Y509" s="2">
        <v>13498500</v>
      </c>
      <c r="Z509" s="2">
        <v>13498500</v>
      </c>
      <c r="AA509" t="b">
        <v>1</v>
      </c>
    </row>
    <row r="510" spans="1:27">
      <c r="A510" t="s">
        <v>315</v>
      </c>
      <c r="B510" t="s">
        <v>316</v>
      </c>
      <c r="C510" t="s">
        <v>316</v>
      </c>
      <c r="E510" t="s">
        <v>153</v>
      </c>
      <c r="G510" t="s">
        <v>317</v>
      </c>
      <c r="H510" t="s">
        <v>178</v>
      </c>
      <c r="I510">
        <v>0</v>
      </c>
      <c r="J510">
        <v>105.93</v>
      </c>
      <c r="K510">
        <v>-41</v>
      </c>
      <c r="L510">
        <v>0</v>
      </c>
      <c r="M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318</v>
      </c>
      <c r="U510">
        <v>105.86</v>
      </c>
      <c r="V510">
        <v>0</v>
      </c>
      <c r="W510" t="s">
        <v>731</v>
      </c>
      <c r="X510" t="s">
        <v>757</v>
      </c>
      <c r="Y510">
        <v>0</v>
      </c>
      <c r="Z510">
        <v>0</v>
      </c>
      <c r="AA510" t="b">
        <v>0</v>
      </c>
    </row>
    <row r="511" spans="1:27">
      <c r="A511" t="s">
        <v>321</v>
      </c>
      <c r="B511" t="s">
        <v>322</v>
      </c>
      <c r="C511" t="s">
        <v>322</v>
      </c>
      <c r="E511" t="s">
        <v>153</v>
      </c>
      <c r="G511" t="s">
        <v>317</v>
      </c>
      <c r="H511" t="s">
        <v>178</v>
      </c>
      <c r="I511">
        <v>-55</v>
      </c>
      <c r="J511">
        <v>118.62</v>
      </c>
      <c r="K511">
        <v>-88</v>
      </c>
      <c r="L511" s="2">
        <v>9250</v>
      </c>
      <c r="M511">
        <v>0</v>
      </c>
      <c r="O511" s="2">
        <v>-2877</v>
      </c>
      <c r="P511">
        <v>0</v>
      </c>
      <c r="Q511">
        <v>0</v>
      </c>
      <c r="R511">
        <v>0</v>
      </c>
      <c r="S511" s="2">
        <v>9300</v>
      </c>
      <c r="T511" t="s">
        <v>318</v>
      </c>
      <c r="U511">
        <v>118.41</v>
      </c>
      <c r="V511">
        <v>0</v>
      </c>
      <c r="W511" t="s">
        <v>731</v>
      </c>
      <c r="X511" t="s">
        <v>757</v>
      </c>
      <c r="Y511">
        <v>0</v>
      </c>
      <c r="Z511">
        <v>0</v>
      </c>
      <c r="AA511" t="b">
        <v>0</v>
      </c>
    </row>
    <row r="512" spans="1:27">
      <c r="A512" t="s">
        <v>737</v>
      </c>
      <c r="B512" t="s">
        <v>738</v>
      </c>
      <c r="C512" t="s">
        <v>738</v>
      </c>
      <c r="E512" t="s">
        <v>691</v>
      </c>
      <c r="G512" t="s">
        <v>317</v>
      </c>
      <c r="H512" t="s">
        <v>178</v>
      </c>
      <c r="I512">
        <v>44</v>
      </c>
      <c r="J512">
        <v>1.0940000000000001</v>
      </c>
      <c r="L512" s="2">
        <v>-26198</v>
      </c>
      <c r="M512">
        <v>0</v>
      </c>
      <c r="O512">
        <v>0</v>
      </c>
      <c r="P512">
        <v>0</v>
      </c>
      <c r="Q512">
        <v>0</v>
      </c>
      <c r="R512">
        <v>0</v>
      </c>
      <c r="S512" s="2">
        <v>169575</v>
      </c>
      <c r="T512" t="s">
        <v>318</v>
      </c>
      <c r="U512">
        <v>1.099</v>
      </c>
      <c r="V512">
        <v>44</v>
      </c>
      <c r="W512" t="s">
        <v>739</v>
      </c>
      <c r="X512" t="s">
        <v>757</v>
      </c>
      <c r="Y512">
        <v>0</v>
      </c>
      <c r="Z512">
        <v>0</v>
      </c>
      <c r="AA512" t="b">
        <v>1</v>
      </c>
    </row>
    <row r="513" spans="1:27">
      <c r="A513" t="s">
        <v>737</v>
      </c>
      <c r="B513" t="s">
        <v>738</v>
      </c>
      <c r="C513" t="s">
        <v>738</v>
      </c>
      <c r="E513" t="s">
        <v>691</v>
      </c>
      <c r="G513" t="s">
        <v>317</v>
      </c>
      <c r="H513" t="s">
        <v>178</v>
      </c>
      <c r="I513">
        <v>1</v>
      </c>
      <c r="J513">
        <v>1.0940000000000001</v>
      </c>
      <c r="L513">
        <v>-595</v>
      </c>
      <c r="M513">
        <v>0</v>
      </c>
      <c r="O513">
        <v>0</v>
      </c>
      <c r="P513">
        <v>0</v>
      </c>
      <c r="Q513">
        <v>0</v>
      </c>
      <c r="R513">
        <v>0</v>
      </c>
      <c r="S513">
        <v>378</v>
      </c>
      <c r="T513" t="s">
        <v>318</v>
      </c>
      <c r="U513">
        <v>1.099</v>
      </c>
      <c r="V513">
        <v>1</v>
      </c>
      <c r="W513" t="s">
        <v>739</v>
      </c>
      <c r="X513" t="s">
        <v>757</v>
      </c>
      <c r="Y513">
        <v>0</v>
      </c>
      <c r="Z513">
        <v>0</v>
      </c>
      <c r="AA513" t="b">
        <v>1</v>
      </c>
    </row>
    <row r="514" spans="1:27">
      <c r="A514" t="s">
        <v>740</v>
      </c>
      <c r="B514" t="s">
        <v>741</v>
      </c>
      <c r="C514" t="s">
        <v>741</v>
      </c>
      <c r="E514" t="s">
        <v>404</v>
      </c>
      <c r="G514" t="s">
        <v>317</v>
      </c>
      <c r="H514" t="s">
        <v>178</v>
      </c>
      <c r="I514">
        <v>67</v>
      </c>
      <c r="J514">
        <v>0.874</v>
      </c>
      <c r="L514" s="2">
        <v>36468</v>
      </c>
      <c r="M514">
        <v>0</v>
      </c>
      <c r="O514">
        <v>0</v>
      </c>
      <c r="P514">
        <v>0</v>
      </c>
      <c r="Q514">
        <v>0</v>
      </c>
      <c r="R514">
        <v>0</v>
      </c>
      <c r="S514" s="2">
        <v>-196282</v>
      </c>
      <c r="T514" t="s">
        <v>318</v>
      </c>
      <c r="U514">
        <v>0.87</v>
      </c>
      <c r="V514">
        <v>67</v>
      </c>
      <c r="W514" t="s">
        <v>739</v>
      </c>
      <c r="X514" t="s">
        <v>757</v>
      </c>
      <c r="Y514">
        <v>0</v>
      </c>
      <c r="Z514">
        <v>0</v>
      </c>
      <c r="AA514" t="b">
        <v>1</v>
      </c>
    </row>
    <row r="515" spans="1:27">
      <c r="A515" t="s">
        <v>740</v>
      </c>
      <c r="B515" t="s">
        <v>741</v>
      </c>
      <c r="C515" t="s">
        <v>741</v>
      </c>
      <c r="E515" t="s">
        <v>404</v>
      </c>
      <c r="G515" t="s">
        <v>317</v>
      </c>
      <c r="H515" t="s">
        <v>178</v>
      </c>
      <c r="I515">
        <v>1</v>
      </c>
      <c r="J515">
        <v>0.874</v>
      </c>
      <c r="L515">
        <v>544</v>
      </c>
      <c r="M515">
        <v>0</v>
      </c>
      <c r="O515">
        <v>0</v>
      </c>
      <c r="P515">
        <v>0</v>
      </c>
      <c r="Q515">
        <v>0</v>
      </c>
      <c r="R515">
        <v>0</v>
      </c>
      <c r="S515" s="2">
        <v>-1196</v>
      </c>
      <c r="T515" t="s">
        <v>318</v>
      </c>
      <c r="U515">
        <v>0.87</v>
      </c>
      <c r="V515">
        <v>1</v>
      </c>
      <c r="W515" t="s">
        <v>739</v>
      </c>
      <c r="X515" t="s">
        <v>757</v>
      </c>
      <c r="Y515">
        <v>0</v>
      </c>
      <c r="Z515">
        <v>0</v>
      </c>
      <c r="AA515" t="b">
        <v>1</v>
      </c>
    </row>
    <row r="516" spans="1:27">
      <c r="B516" t="s">
        <v>964</v>
      </c>
      <c r="C516" t="s">
        <v>964</v>
      </c>
      <c r="E516" t="s">
        <v>153</v>
      </c>
      <c r="G516" t="s">
        <v>965</v>
      </c>
      <c r="H516" t="s">
        <v>178</v>
      </c>
      <c r="I516" s="2">
        <v>1000000</v>
      </c>
      <c r="J516">
        <v>80.343999999999994</v>
      </c>
      <c r="L516">
        <v>0</v>
      </c>
      <c r="M516">
        <v>-76</v>
      </c>
      <c r="O516">
        <v>0</v>
      </c>
      <c r="P516">
        <v>0</v>
      </c>
      <c r="Q516">
        <v>0</v>
      </c>
      <c r="R516">
        <v>0</v>
      </c>
      <c r="S516" s="2">
        <v>-803440</v>
      </c>
      <c r="U516">
        <v>80.343999999999994</v>
      </c>
      <c r="V516" s="2">
        <v>1000000</v>
      </c>
      <c r="W516" t="s">
        <v>739</v>
      </c>
      <c r="X516" t="s">
        <v>757</v>
      </c>
      <c r="Y516">
        <v>0</v>
      </c>
      <c r="Z516">
        <v>0</v>
      </c>
    </row>
    <row r="517" spans="1:27">
      <c r="B517" t="s">
        <v>966</v>
      </c>
      <c r="C517" t="s">
        <v>966</v>
      </c>
      <c r="E517" t="s">
        <v>153</v>
      </c>
      <c r="G517" t="s">
        <v>965</v>
      </c>
      <c r="H517" t="s">
        <v>178</v>
      </c>
      <c r="I517" s="2">
        <v>-750000</v>
      </c>
      <c r="J517">
        <v>90.239000000000004</v>
      </c>
      <c r="L517">
        <v>0</v>
      </c>
      <c r="M517">
        <v>55</v>
      </c>
      <c r="O517">
        <v>0</v>
      </c>
      <c r="P517">
        <v>0</v>
      </c>
      <c r="Q517">
        <v>0</v>
      </c>
      <c r="R517">
        <v>0</v>
      </c>
      <c r="S517" s="2">
        <v>679703</v>
      </c>
      <c r="U517">
        <v>90.239000000000004</v>
      </c>
      <c r="V517" s="2">
        <v>-750000</v>
      </c>
      <c r="W517" t="s">
        <v>739</v>
      </c>
      <c r="X517" t="s">
        <v>757</v>
      </c>
      <c r="Y517">
        <v>0</v>
      </c>
      <c r="Z517">
        <v>0</v>
      </c>
    </row>
    <row r="518" spans="1:27">
      <c r="B518" t="s">
        <v>967</v>
      </c>
      <c r="C518" t="s">
        <v>967</v>
      </c>
      <c r="E518" t="s">
        <v>153</v>
      </c>
      <c r="G518" t="s">
        <v>965</v>
      </c>
      <c r="H518" t="s">
        <v>178</v>
      </c>
      <c r="I518" s="2">
        <v>14000000</v>
      </c>
      <c r="J518">
        <v>94.62</v>
      </c>
      <c r="L518">
        <v>0</v>
      </c>
      <c r="M518" s="2">
        <v>-1240</v>
      </c>
      <c r="O518">
        <v>0</v>
      </c>
      <c r="P518">
        <v>0</v>
      </c>
      <c r="Q518">
        <v>0</v>
      </c>
      <c r="R518">
        <v>0</v>
      </c>
      <c r="S518" s="2">
        <v>-13227800</v>
      </c>
      <c r="U518">
        <v>94.62</v>
      </c>
      <c r="V518" s="2">
        <v>14000000</v>
      </c>
      <c r="W518" t="s">
        <v>739</v>
      </c>
      <c r="X518" t="s">
        <v>757</v>
      </c>
      <c r="Y518">
        <v>0</v>
      </c>
      <c r="Z518">
        <v>0</v>
      </c>
    </row>
    <row r="519" spans="1:27">
      <c r="B519" t="s">
        <v>968</v>
      </c>
      <c r="C519" t="s">
        <v>968</v>
      </c>
      <c r="E519" t="s">
        <v>153</v>
      </c>
      <c r="G519" t="s">
        <v>965</v>
      </c>
      <c r="H519" t="s">
        <v>178</v>
      </c>
      <c r="I519" s="2">
        <v>6300000</v>
      </c>
      <c r="J519">
        <v>82.96</v>
      </c>
      <c r="L519">
        <v>0</v>
      </c>
      <c r="M519">
        <v>-491</v>
      </c>
      <c r="O519">
        <v>0</v>
      </c>
      <c r="P519">
        <v>0</v>
      </c>
      <c r="Q519">
        <v>0</v>
      </c>
      <c r="R519">
        <v>0</v>
      </c>
      <c r="S519" s="2">
        <v>-5218160</v>
      </c>
      <c r="U519">
        <v>82.96</v>
      </c>
      <c r="V519" s="2">
        <v>6300000</v>
      </c>
      <c r="W519" t="s">
        <v>739</v>
      </c>
      <c r="X519" t="s">
        <v>757</v>
      </c>
      <c r="Y519">
        <v>0</v>
      </c>
      <c r="Z519">
        <v>0</v>
      </c>
    </row>
    <row r="520" spans="1:27">
      <c r="B520" t="s">
        <v>969</v>
      </c>
      <c r="C520" t="s">
        <v>969</v>
      </c>
      <c r="E520" t="s">
        <v>153</v>
      </c>
      <c r="G520" t="s">
        <v>965</v>
      </c>
      <c r="H520" t="s">
        <v>178</v>
      </c>
      <c r="I520" s="2">
        <v>-2500000</v>
      </c>
      <c r="J520">
        <v>96.421000000000006</v>
      </c>
      <c r="L520">
        <v>0</v>
      </c>
      <c r="M520">
        <v>199</v>
      </c>
      <c r="O520">
        <v>0</v>
      </c>
      <c r="P520">
        <v>0</v>
      </c>
      <c r="Q520">
        <v>0</v>
      </c>
      <c r="R520">
        <v>0</v>
      </c>
      <c r="S520" s="2">
        <v>2546838</v>
      </c>
      <c r="U520">
        <v>96.421000000000006</v>
      </c>
      <c r="V520" s="2">
        <v>-2500000</v>
      </c>
      <c r="W520" t="s">
        <v>739</v>
      </c>
      <c r="X520" t="s">
        <v>757</v>
      </c>
      <c r="Y520">
        <v>0</v>
      </c>
      <c r="Z520">
        <v>0</v>
      </c>
    </row>
    <row r="521" spans="1:27">
      <c r="B521" t="s">
        <v>970</v>
      </c>
      <c r="C521" t="s">
        <v>970</v>
      </c>
      <c r="E521" t="s">
        <v>153</v>
      </c>
      <c r="G521" t="s">
        <v>965</v>
      </c>
      <c r="H521" t="s">
        <v>178</v>
      </c>
      <c r="I521" s="2">
        <v>-1200000</v>
      </c>
      <c r="J521">
        <v>95.992000000000004</v>
      </c>
      <c r="L521">
        <v>0</v>
      </c>
      <c r="M521">
        <v>73</v>
      </c>
      <c r="O521">
        <v>0</v>
      </c>
      <c r="P521">
        <v>0</v>
      </c>
      <c r="Q521">
        <v>0</v>
      </c>
      <c r="R521">
        <v>0</v>
      </c>
      <c r="S521" s="2">
        <v>1151254</v>
      </c>
      <c r="U521">
        <v>95.992000000000004</v>
      </c>
      <c r="V521" s="2">
        <v>-1200000</v>
      </c>
      <c r="W521" t="s">
        <v>739</v>
      </c>
      <c r="X521" t="s">
        <v>757</v>
      </c>
      <c r="Y521">
        <v>0</v>
      </c>
      <c r="Z521">
        <v>0</v>
      </c>
    </row>
    <row r="522" spans="1:27">
      <c r="B522" t="s">
        <v>971</v>
      </c>
      <c r="C522" t="s">
        <v>971</v>
      </c>
      <c r="E522" t="s">
        <v>153</v>
      </c>
      <c r="G522" t="s">
        <v>965</v>
      </c>
      <c r="H522" t="s">
        <v>178</v>
      </c>
      <c r="I522" s="2">
        <v>-2500000</v>
      </c>
      <c r="J522">
        <v>78.081000000000003</v>
      </c>
      <c r="L522">
        <v>0</v>
      </c>
      <c r="M522">
        <v>144</v>
      </c>
      <c r="O522">
        <v>0</v>
      </c>
      <c r="P522">
        <v>0</v>
      </c>
      <c r="Q522">
        <v>0</v>
      </c>
      <c r="R522">
        <v>0</v>
      </c>
      <c r="S522" s="2">
        <v>1952025</v>
      </c>
      <c r="U522">
        <v>78.081000000000003</v>
      </c>
      <c r="V522" s="2">
        <v>-2500000</v>
      </c>
      <c r="W522" t="s">
        <v>739</v>
      </c>
      <c r="X522" t="s">
        <v>757</v>
      </c>
      <c r="Y522">
        <v>0</v>
      </c>
      <c r="Z522">
        <v>0</v>
      </c>
    </row>
    <row r="523" spans="1:27">
      <c r="B523" t="s">
        <v>972</v>
      </c>
      <c r="C523" t="s">
        <v>972</v>
      </c>
      <c r="E523" t="s">
        <v>153</v>
      </c>
      <c r="G523" t="s">
        <v>965</v>
      </c>
      <c r="H523" t="s">
        <v>178</v>
      </c>
      <c r="I523" s="2">
        <v>2500000</v>
      </c>
      <c r="J523">
        <v>71.42</v>
      </c>
      <c r="L523">
        <v>0</v>
      </c>
      <c r="M523">
        <v>-159</v>
      </c>
      <c r="O523">
        <v>0</v>
      </c>
      <c r="P523">
        <v>0</v>
      </c>
      <c r="Q523">
        <v>0</v>
      </c>
      <c r="R523">
        <v>0</v>
      </c>
      <c r="S523" s="2">
        <v>-1754688</v>
      </c>
      <c r="U523">
        <v>71.42</v>
      </c>
      <c r="V523" s="2">
        <v>2500000</v>
      </c>
      <c r="W523" t="s">
        <v>739</v>
      </c>
      <c r="X523" t="s">
        <v>757</v>
      </c>
      <c r="Y523">
        <v>0</v>
      </c>
      <c r="Z523">
        <v>0</v>
      </c>
    </row>
    <row r="524" spans="1:27">
      <c r="B524" t="s">
        <v>973</v>
      </c>
      <c r="C524" t="s">
        <v>973</v>
      </c>
      <c r="E524" t="s">
        <v>153</v>
      </c>
      <c r="G524" t="s">
        <v>965</v>
      </c>
      <c r="H524" t="s">
        <v>178</v>
      </c>
      <c r="I524" s="2">
        <v>-1400000</v>
      </c>
      <c r="J524">
        <v>58.026000000000003</v>
      </c>
      <c r="L524">
        <v>0</v>
      </c>
      <c r="M524">
        <v>62</v>
      </c>
      <c r="O524">
        <v>0</v>
      </c>
      <c r="P524">
        <v>0</v>
      </c>
      <c r="Q524">
        <v>0</v>
      </c>
      <c r="R524">
        <v>0</v>
      </c>
      <c r="S524" s="2">
        <v>812369</v>
      </c>
      <c r="U524">
        <v>58.026000000000003</v>
      </c>
      <c r="V524" s="2">
        <v>-1400000</v>
      </c>
      <c r="W524" t="s">
        <v>739</v>
      </c>
      <c r="X524" t="s">
        <v>757</v>
      </c>
      <c r="Y524">
        <v>0</v>
      </c>
      <c r="Z524">
        <v>0</v>
      </c>
    </row>
    <row r="525" spans="1:27">
      <c r="B525" t="s">
        <v>974</v>
      </c>
      <c r="C525" t="s">
        <v>974</v>
      </c>
      <c r="E525" t="s">
        <v>153</v>
      </c>
      <c r="G525" t="s">
        <v>965</v>
      </c>
      <c r="H525" t="s">
        <v>178</v>
      </c>
      <c r="I525" s="2">
        <v>1150000</v>
      </c>
      <c r="J525">
        <v>112.005</v>
      </c>
      <c r="L525">
        <v>0</v>
      </c>
      <c r="M525">
        <v>-113</v>
      </c>
      <c r="O525">
        <v>0</v>
      </c>
      <c r="P525">
        <v>0</v>
      </c>
      <c r="Q525">
        <v>0</v>
      </c>
      <c r="R525">
        <v>0</v>
      </c>
      <c r="S525" s="2">
        <v>-1288058</v>
      </c>
      <c r="U525">
        <v>112.005</v>
      </c>
      <c r="V525" s="2">
        <v>1150000</v>
      </c>
      <c r="W525" t="s">
        <v>739</v>
      </c>
      <c r="X525" t="s">
        <v>757</v>
      </c>
      <c r="Y525">
        <v>0</v>
      </c>
      <c r="Z525">
        <v>0</v>
      </c>
    </row>
    <row r="526" spans="1:27">
      <c r="B526" t="s">
        <v>975</v>
      </c>
      <c r="C526" t="s">
        <v>975</v>
      </c>
      <c r="E526" t="s">
        <v>153</v>
      </c>
      <c r="G526" t="s">
        <v>965</v>
      </c>
      <c r="H526" t="s">
        <v>178</v>
      </c>
      <c r="I526" s="2">
        <v>1000000</v>
      </c>
      <c r="J526">
        <v>118.41800000000001</v>
      </c>
      <c r="L526">
        <v>0</v>
      </c>
      <c r="M526">
        <v>-109</v>
      </c>
      <c r="O526">
        <v>0</v>
      </c>
      <c r="P526">
        <v>0</v>
      </c>
      <c r="Q526">
        <v>0</v>
      </c>
      <c r="R526">
        <v>0</v>
      </c>
      <c r="S526" s="2">
        <v>-1184175</v>
      </c>
      <c r="U526">
        <v>118.41800000000001</v>
      </c>
      <c r="V526" s="2">
        <v>1000000</v>
      </c>
      <c r="W526" t="s">
        <v>739</v>
      </c>
      <c r="X526" t="s">
        <v>757</v>
      </c>
      <c r="Y526">
        <v>0</v>
      </c>
      <c r="Z526">
        <v>0</v>
      </c>
    </row>
    <row r="527" spans="1:27">
      <c r="B527" t="s">
        <v>976</v>
      </c>
      <c r="C527" t="s">
        <v>976</v>
      </c>
      <c r="E527" t="s">
        <v>153</v>
      </c>
      <c r="G527" t="s">
        <v>965</v>
      </c>
      <c r="H527" t="s">
        <v>178</v>
      </c>
      <c r="I527" s="2">
        <v>-1200000</v>
      </c>
      <c r="J527">
        <v>136.68100000000001</v>
      </c>
      <c r="L527">
        <v>0</v>
      </c>
      <c r="M527">
        <v>131</v>
      </c>
      <c r="O527">
        <v>0</v>
      </c>
      <c r="P527">
        <v>0</v>
      </c>
      <c r="Q527">
        <v>0</v>
      </c>
      <c r="R527">
        <v>0</v>
      </c>
      <c r="S527" s="2">
        <v>1640172</v>
      </c>
      <c r="U527">
        <v>136.68100000000001</v>
      </c>
      <c r="V527" s="2">
        <v>-1200000</v>
      </c>
      <c r="W527" t="s">
        <v>739</v>
      </c>
      <c r="X527" t="s">
        <v>757</v>
      </c>
      <c r="Y527">
        <v>0</v>
      </c>
      <c r="Z527">
        <v>0</v>
      </c>
    </row>
    <row r="528" spans="1:27">
      <c r="B528" t="s">
        <v>977</v>
      </c>
      <c r="C528" t="s">
        <v>977</v>
      </c>
      <c r="E528" t="s">
        <v>153</v>
      </c>
      <c r="G528" t="s">
        <v>965</v>
      </c>
      <c r="H528" t="s">
        <v>178</v>
      </c>
      <c r="I528" s="2">
        <v>-1700000</v>
      </c>
      <c r="J528">
        <v>93.441999999999993</v>
      </c>
      <c r="L528">
        <v>0</v>
      </c>
      <c r="M528">
        <v>119</v>
      </c>
      <c r="O528">
        <v>0</v>
      </c>
      <c r="P528">
        <v>0</v>
      </c>
      <c r="Q528">
        <v>0</v>
      </c>
      <c r="R528">
        <v>0</v>
      </c>
      <c r="S528" s="2">
        <v>1612263</v>
      </c>
      <c r="U528">
        <v>93.441999999999993</v>
      </c>
      <c r="V528" s="2">
        <v>-1700000</v>
      </c>
      <c r="W528" t="s">
        <v>739</v>
      </c>
      <c r="X528" t="s">
        <v>757</v>
      </c>
      <c r="Y528">
        <v>0</v>
      </c>
      <c r="Z528">
        <v>0</v>
      </c>
    </row>
    <row r="529" spans="2:26">
      <c r="B529" t="s">
        <v>978</v>
      </c>
      <c r="C529" t="s">
        <v>978</v>
      </c>
      <c r="E529" t="s">
        <v>153</v>
      </c>
      <c r="G529" t="s">
        <v>965</v>
      </c>
      <c r="H529" t="s">
        <v>178</v>
      </c>
      <c r="I529" s="2">
        <v>-1100000</v>
      </c>
      <c r="J529">
        <v>90.563000000000002</v>
      </c>
      <c r="L529">
        <v>0</v>
      </c>
      <c r="M529">
        <v>79</v>
      </c>
      <c r="O529">
        <v>0</v>
      </c>
      <c r="P529">
        <v>0</v>
      </c>
      <c r="Q529">
        <v>0</v>
      </c>
      <c r="R529">
        <v>0</v>
      </c>
      <c r="S529" s="2">
        <v>996188</v>
      </c>
      <c r="U529">
        <v>90.563000000000002</v>
      </c>
      <c r="V529" s="2">
        <v>-1100000</v>
      </c>
      <c r="W529" t="s">
        <v>739</v>
      </c>
      <c r="X529" t="s">
        <v>757</v>
      </c>
      <c r="Y529">
        <v>0</v>
      </c>
      <c r="Z529">
        <v>0</v>
      </c>
    </row>
    <row r="530" spans="2:26">
      <c r="B530" t="s">
        <v>979</v>
      </c>
      <c r="C530" t="s">
        <v>979</v>
      </c>
      <c r="E530" t="s">
        <v>153</v>
      </c>
      <c r="G530" t="s">
        <v>965</v>
      </c>
      <c r="H530" t="s">
        <v>178</v>
      </c>
      <c r="I530" s="2">
        <v>-5500000</v>
      </c>
      <c r="J530">
        <v>104.5</v>
      </c>
      <c r="L530">
        <v>0</v>
      </c>
      <c r="M530">
        <v>489</v>
      </c>
      <c r="O530">
        <v>0</v>
      </c>
      <c r="P530">
        <v>0</v>
      </c>
      <c r="Q530">
        <v>0</v>
      </c>
      <c r="R530">
        <v>0</v>
      </c>
      <c r="S530" s="2">
        <v>5747500</v>
      </c>
      <c r="U530">
        <v>104.5</v>
      </c>
      <c r="V530" s="2">
        <v>-5500000</v>
      </c>
      <c r="W530" t="s">
        <v>739</v>
      </c>
      <c r="X530" t="s">
        <v>757</v>
      </c>
      <c r="Y530">
        <v>0</v>
      </c>
      <c r="Z530">
        <v>0</v>
      </c>
    </row>
    <row r="531" spans="2:26">
      <c r="B531" t="s">
        <v>980</v>
      </c>
      <c r="C531" t="s">
        <v>980</v>
      </c>
      <c r="E531" t="s">
        <v>153</v>
      </c>
      <c r="G531" t="s">
        <v>965</v>
      </c>
      <c r="H531" t="s">
        <v>178</v>
      </c>
      <c r="I531" s="2">
        <v>-11500000</v>
      </c>
      <c r="J531">
        <v>99.769000000000005</v>
      </c>
      <c r="L531">
        <v>0</v>
      </c>
      <c r="M531">
        <v>940</v>
      </c>
      <c r="O531">
        <v>0</v>
      </c>
      <c r="P531">
        <v>0</v>
      </c>
      <c r="Q531">
        <v>0</v>
      </c>
      <c r="R531">
        <v>0</v>
      </c>
      <c r="S531" s="2">
        <v>11473417</v>
      </c>
      <c r="U531">
        <v>99.769000000000005</v>
      </c>
      <c r="V531" s="2">
        <v>-11500000</v>
      </c>
      <c r="W531" t="s">
        <v>739</v>
      </c>
      <c r="X531" t="s">
        <v>757</v>
      </c>
      <c r="Y531">
        <v>0</v>
      </c>
      <c r="Z531">
        <v>0</v>
      </c>
    </row>
    <row r="532" spans="2:26">
      <c r="B532" t="s">
        <v>981</v>
      </c>
      <c r="C532" t="s">
        <v>981</v>
      </c>
      <c r="E532" t="s">
        <v>153</v>
      </c>
      <c r="G532" t="s">
        <v>965</v>
      </c>
      <c r="H532" t="s">
        <v>178</v>
      </c>
      <c r="I532" s="2">
        <v>2450000</v>
      </c>
      <c r="J532">
        <v>112.047</v>
      </c>
      <c r="L532">
        <v>0</v>
      </c>
      <c r="M532">
        <v>-248</v>
      </c>
      <c r="O532">
        <v>0</v>
      </c>
      <c r="P532">
        <v>0</v>
      </c>
      <c r="Q532">
        <v>0</v>
      </c>
      <c r="R532">
        <v>0</v>
      </c>
      <c r="S532" s="2">
        <v>-2745147</v>
      </c>
      <c r="U532">
        <v>112.047</v>
      </c>
      <c r="V532" s="2">
        <v>2450000</v>
      </c>
      <c r="W532" t="s">
        <v>739</v>
      </c>
      <c r="X532" t="s">
        <v>757</v>
      </c>
      <c r="Y532">
        <v>0</v>
      </c>
      <c r="Z532">
        <v>0</v>
      </c>
    </row>
    <row r="533" spans="2:26">
      <c r="B533" t="s">
        <v>982</v>
      </c>
      <c r="C533" t="s">
        <v>982</v>
      </c>
      <c r="E533" t="s">
        <v>404</v>
      </c>
      <c r="G533" t="s">
        <v>965</v>
      </c>
      <c r="H533" t="s">
        <v>178</v>
      </c>
      <c r="I533" s="2">
        <v>900000</v>
      </c>
      <c r="J533">
        <v>74.873999999999995</v>
      </c>
      <c r="L533">
        <v>0</v>
      </c>
      <c r="M533">
        <v>-91</v>
      </c>
      <c r="O533">
        <v>0</v>
      </c>
      <c r="P533">
        <v>0</v>
      </c>
      <c r="Q533">
        <v>0</v>
      </c>
      <c r="R533">
        <v>0</v>
      </c>
      <c r="S533" s="2">
        <v>-796378</v>
      </c>
      <c r="U533">
        <v>74.873999999999995</v>
      </c>
      <c r="V533" s="2">
        <v>900000</v>
      </c>
      <c r="W533" t="s">
        <v>739</v>
      </c>
      <c r="X533" t="s">
        <v>757</v>
      </c>
      <c r="Y533">
        <v>0</v>
      </c>
      <c r="Z533">
        <v>0</v>
      </c>
    </row>
    <row r="534" spans="2:26">
      <c r="B534" t="s">
        <v>983</v>
      </c>
      <c r="C534" t="s">
        <v>983</v>
      </c>
      <c r="E534" t="s">
        <v>153</v>
      </c>
      <c r="G534" t="s">
        <v>965</v>
      </c>
      <c r="H534" t="s">
        <v>178</v>
      </c>
      <c r="I534" s="2">
        <v>-10700000</v>
      </c>
      <c r="J534">
        <v>100.22499999999999</v>
      </c>
      <c r="L534">
        <v>0</v>
      </c>
      <c r="M534">
        <v>833</v>
      </c>
      <c r="O534">
        <v>0</v>
      </c>
      <c r="P534">
        <v>0</v>
      </c>
      <c r="Q534">
        <v>0</v>
      </c>
      <c r="R534">
        <v>0</v>
      </c>
      <c r="S534" s="2">
        <v>10614375</v>
      </c>
      <c r="U534">
        <v>100.22499999999999</v>
      </c>
      <c r="V534" s="2">
        <v>-10700000</v>
      </c>
      <c r="W534" t="s">
        <v>739</v>
      </c>
      <c r="X534" t="s">
        <v>757</v>
      </c>
      <c r="Y534">
        <v>0</v>
      </c>
      <c r="Z534">
        <v>0</v>
      </c>
    </row>
    <row r="535" spans="2:26">
      <c r="B535" t="s">
        <v>984</v>
      </c>
      <c r="C535" t="s">
        <v>984</v>
      </c>
      <c r="E535" t="s">
        <v>404</v>
      </c>
      <c r="G535" t="s">
        <v>965</v>
      </c>
      <c r="H535" t="s">
        <v>178</v>
      </c>
      <c r="I535" s="2">
        <v>-100000</v>
      </c>
      <c r="J535">
        <v>86.608000000000004</v>
      </c>
      <c r="L535">
        <v>0</v>
      </c>
      <c r="M535">
        <v>11</v>
      </c>
      <c r="O535">
        <v>0</v>
      </c>
      <c r="P535">
        <v>0</v>
      </c>
      <c r="Q535">
        <v>0</v>
      </c>
      <c r="R535">
        <v>0</v>
      </c>
      <c r="S535" s="2">
        <v>99243</v>
      </c>
      <c r="U535">
        <v>86.608000000000004</v>
      </c>
      <c r="V535" s="2">
        <v>-100000</v>
      </c>
      <c r="W535" t="s">
        <v>739</v>
      </c>
      <c r="X535" t="s">
        <v>757</v>
      </c>
      <c r="Y535">
        <v>0</v>
      </c>
      <c r="Z535">
        <v>0</v>
      </c>
    </row>
    <row r="536" spans="2:26">
      <c r="B536" t="s">
        <v>985</v>
      </c>
      <c r="C536" t="s">
        <v>985</v>
      </c>
      <c r="E536" t="s">
        <v>153</v>
      </c>
      <c r="G536" t="s">
        <v>965</v>
      </c>
      <c r="H536" t="s">
        <v>178</v>
      </c>
      <c r="I536" s="2">
        <v>2000000</v>
      </c>
      <c r="J536">
        <v>82.361999999999995</v>
      </c>
      <c r="L536">
        <v>0</v>
      </c>
      <c r="M536">
        <v>-156</v>
      </c>
      <c r="O536">
        <v>0</v>
      </c>
      <c r="P536">
        <v>0</v>
      </c>
      <c r="Q536">
        <v>0</v>
      </c>
      <c r="R536">
        <v>0</v>
      </c>
      <c r="S536" s="2">
        <v>-1647238</v>
      </c>
      <c r="U536">
        <v>82.361999999999995</v>
      </c>
      <c r="V536" s="2">
        <v>2000000</v>
      </c>
      <c r="W536" t="s">
        <v>739</v>
      </c>
      <c r="X536" t="s">
        <v>757</v>
      </c>
      <c r="Y536">
        <v>0</v>
      </c>
      <c r="Z536">
        <v>0</v>
      </c>
    </row>
    <row r="537" spans="2:26">
      <c r="B537" t="s">
        <v>986</v>
      </c>
      <c r="C537" t="s">
        <v>986</v>
      </c>
      <c r="E537" t="s">
        <v>153</v>
      </c>
      <c r="G537" t="s">
        <v>965</v>
      </c>
      <c r="H537" t="s">
        <v>178</v>
      </c>
      <c r="I537" s="2">
        <v>4500000</v>
      </c>
      <c r="J537">
        <v>77.299000000000007</v>
      </c>
      <c r="L537">
        <v>0</v>
      </c>
      <c r="M537">
        <v>-319</v>
      </c>
      <c r="O537">
        <v>0</v>
      </c>
      <c r="P537">
        <v>0</v>
      </c>
      <c r="Q537">
        <v>0</v>
      </c>
      <c r="R537">
        <v>0</v>
      </c>
      <c r="S537" s="2">
        <v>-3478464</v>
      </c>
      <c r="U537">
        <v>77.299000000000007</v>
      </c>
      <c r="V537" s="2">
        <v>4500000</v>
      </c>
      <c r="W537" t="s">
        <v>739</v>
      </c>
      <c r="X537" t="s">
        <v>757</v>
      </c>
      <c r="Y537">
        <v>0</v>
      </c>
      <c r="Z537">
        <v>0</v>
      </c>
    </row>
    <row r="538" spans="2:26">
      <c r="B538" t="s">
        <v>987</v>
      </c>
      <c r="C538" t="s">
        <v>987</v>
      </c>
      <c r="E538" t="s">
        <v>153</v>
      </c>
      <c r="G538" t="s">
        <v>965</v>
      </c>
      <c r="H538" t="s">
        <v>178</v>
      </c>
      <c r="I538" s="2">
        <v>1000000</v>
      </c>
      <c r="J538">
        <v>94.905000000000001</v>
      </c>
      <c r="L538">
        <v>0</v>
      </c>
      <c r="M538">
        <v>-88</v>
      </c>
      <c r="O538">
        <v>0</v>
      </c>
      <c r="P538">
        <v>0</v>
      </c>
      <c r="Q538">
        <v>0</v>
      </c>
      <c r="R538">
        <v>0</v>
      </c>
      <c r="S538" s="2">
        <v>-949050</v>
      </c>
      <c r="U538">
        <v>94.905000000000001</v>
      </c>
      <c r="V538" s="2">
        <v>1000000</v>
      </c>
      <c r="W538" t="s">
        <v>739</v>
      </c>
      <c r="X538" t="s">
        <v>757</v>
      </c>
      <c r="Y538">
        <v>0</v>
      </c>
      <c r="Z538">
        <v>0</v>
      </c>
    </row>
    <row r="539" spans="2:26">
      <c r="B539" t="s">
        <v>988</v>
      </c>
      <c r="C539" t="s">
        <v>988</v>
      </c>
      <c r="E539" t="s">
        <v>153</v>
      </c>
      <c r="G539" t="s">
        <v>965</v>
      </c>
      <c r="H539" t="s">
        <v>178</v>
      </c>
      <c r="I539" s="2">
        <v>1500000</v>
      </c>
      <c r="J539">
        <v>79.656000000000006</v>
      </c>
      <c r="L539">
        <v>0</v>
      </c>
      <c r="M539">
        <v>-108</v>
      </c>
      <c r="O539">
        <v>0</v>
      </c>
      <c r="P539">
        <v>0</v>
      </c>
      <c r="Q539">
        <v>0</v>
      </c>
      <c r="R539">
        <v>0</v>
      </c>
      <c r="S539" s="2">
        <v>-1194840</v>
      </c>
      <c r="U539">
        <v>79.656000000000006</v>
      </c>
      <c r="V539" s="2">
        <v>1500000</v>
      </c>
      <c r="W539" t="s">
        <v>739</v>
      </c>
      <c r="X539" t="s">
        <v>757</v>
      </c>
      <c r="Y539">
        <v>0</v>
      </c>
      <c r="Z539">
        <v>0</v>
      </c>
    </row>
    <row r="540" spans="2:26">
      <c r="B540" t="s">
        <v>989</v>
      </c>
      <c r="C540" t="s">
        <v>989</v>
      </c>
      <c r="E540" t="s">
        <v>153</v>
      </c>
      <c r="G540" t="s">
        <v>965</v>
      </c>
      <c r="H540" t="s">
        <v>178</v>
      </c>
      <c r="I540" s="2">
        <v>1000000</v>
      </c>
      <c r="J540">
        <v>80.92</v>
      </c>
      <c r="L540">
        <v>0</v>
      </c>
      <c r="M540">
        <v>-75</v>
      </c>
      <c r="O540">
        <v>0</v>
      </c>
      <c r="P540">
        <v>0</v>
      </c>
      <c r="Q540">
        <v>0</v>
      </c>
      <c r="R540">
        <v>0</v>
      </c>
      <c r="S540" s="2">
        <v>-806960</v>
      </c>
      <c r="U540">
        <v>80.92</v>
      </c>
      <c r="V540" s="2">
        <v>1000000</v>
      </c>
      <c r="W540" t="s">
        <v>739</v>
      </c>
      <c r="X540" t="s">
        <v>757</v>
      </c>
      <c r="Y540">
        <v>0</v>
      </c>
      <c r="Z540">
        <v>0</v>
      </c>
    </row>
    <row r="541" spans="2:26">
      <c r="B541" t="s">
        <v>990</v>
      </c>
      <c r="C541" t="s">
        <v>990</v>
      </c>
      <c r="E541" t="s">
        <v>153</v>
      </c>
      <c r="G541" t="s">
        <v>965</v>
      </c>
      <c r="H541" t="s">
        <v>178</v>
      </c>
      <c r="I541" s="2">
        <v>14600000</v>
      </c>
      <c r="J541">
        <v>78.703999999999994</v>
      </c>
      <c r="L541">
        <v>0</v>
      </c>
      <c r="M541" s="2">
        <v>-1068</v>
      </c>
      <c r="O541">
        <v>0</v>
      </c>
      <c r="P541">
        <v>0</v>
      </c>
      <c r="Q541">
        <v>0</v>
      </c>
      <c r="R541">
        <v>0</v>
      </c>
      <c r="S541" s="2">
        <v>-11452272</v>
      </c>
      <c r="U541">
        <v>78.703999999999994</v>
      </c>
      <c r="V541" s="2">
        <v>14600000</v>
      </c>
      <c r="W541" t="s">
        <v>739</v>
      </c>
      <c r="X541" t="s">
        <v>757</v>
      </c>
      <c r="Y541">
        <v>0</v>
      </c>
      <c r="Z541">
        <v>0</v>
      </c>
    </row>
    <row r="542" spans="2:26">
      <c r="B542" t="s">
        <v>991</v>
      </c>
      <c r="C542" t="s">
        <v>991</v>
      </c>
      <c r="E542" t="s">
        <v>153</v>
      </c>
      <c r="G542" t="s">
        <v>965</v>
      </c>
      <c r="H542" t="s">
        <v>178</v>
      </c>
      <c r="I542" s="2">
        <v>2000000</v>
      </c>
      <c r="J542">
        <v>78.135999999999996</v>
      </c>
      <c r="L542">
        <v>0</v>
      </c>
      <c r="M542">
        <v>-148</v>
      </c>
      <c r="O542">
        <v>0</v>
      </c>
      <c r="P542">
        <v>0</v>
      </c>
      <c r="Q542">
        <v>0</v>
      </c>
      <c r="R542">
        <v>0</v>
      </c>
      <c r="S542" s="2">
        <v>-1562720</v>
      </c>
      <c r="U542">
        <v>78.135999999999996</v>
      </c>
      <c r="V542" s="2">
        <v>2000000</v>
      </c>
      <c r="W542" t="s">
        <v>739</v>
      </c>
      <c r="X542" t="s">
        <v>757</v>
      </c>
      <c r="Y542">
        <v>0</v>
      </c>
      <c r="Z542">
        <v>0</v>
      </c>
    </row>
    <row r="543" spans="2:26">
      <c r="B543" t="s">
        <v>992</v>
      </c>
      <c r="C543" t="s">
        <v>992</v>
      </c>
      <c r="E543" t="s">
        <v>153</v>
      </c>
      <c r="G543" t="s">
        <v>965</v>
      </c>
      <c r="H543" t="s">
        <v>178</v>
      </c>
      <c r="I543" s="2">
        <v>1100000</v>
      </c>
      <c r="J543">
        <v>67.41</v>
      </c>
      <c r="L543">
        <v>0</v>
      </c>
      <c r="M543">
        <v>-63</v>
      </c>
      <c r="O543">
        <v>0</v>
      </c>
      <c r="P543">
        <v>0</v>
      </c>
      <c r="Q543">
        <v>0</v>
      </c>
      <c r="R543">
        <v>0</v>
      </c>
      <c r="S543" s="2">
        <v>-741510</v>
      </c>
      <c r="U543">
        <v>67.41</v>
      </c>
      <c r="V543" s="2">
        <v>1100000</v>
      </c>
      <c r="W543" t="s">
        <v>739</v>
      </c>
      <c r="X543" t="s">
        <v>757</v>
      </c>
      <c r="Y543">
        <v>0</v>
      </c>
      <c r="Z543">
        <v>0</v>
      </c>
    </row>
    <row r="544" spans="2:26">
      <c r="B544" t="s">
        <v>993</v>
      </c>
      <c r="C544" t="s">
        <v>993</v>
      </c>
      <c r="E544" t="s">
        <v>153</v>
      </c>
      <c r="G544" t="s">
        <v>965</v>
      </c>
      <c r="H544" t="s">
        <v>178</v>
      </c>
      <c r="I544" s="2">
        <v>1300000</v>
      </c>
      <c r="J544">
        <v>68.89</v>
      </c>
      <c r="L544">
        <v>0</v>
      </c>
      <c r="M544">
        <v>-78</v>
      </c>
      <c r="O544">
        <v>0</v>
      </c>
      <c r="P544">
        <v>0</v>
      </c>
      <c r="Q544">
        <v>0</v>
      </c>
      <c r="R544">
        <v>0</v>
      </c>
      <c r="S544" s="2">
        <v>-865613</v>
      </c>
      <c r="U544">
        <v>68.89</v>
      </c>
      <c r="V544" s="2">
        <v>1300000</v>
      </c>
      <c r="W544" t="s">
        <v>739</v>
      </c>
      <c r="X544" t="s">
        <v>757</v>
      </c>
      <c r="Y544">
        <v>0</v>
      </c>
      <c r="Z544">
        <v>0</v>
      </c>
    </row>
    <row r="545" spans="2:26">
      <c r="B545" t="s">
        <v>994</v>
      </c>
      <c r="C545" t="s">
        <v>994</v>
      </c>
      <c r="E545" t="s">
        <v>153</v>
      </c>
      <c r="G545" t="s">
        <v>965</v>
      </c>
      <c r="H545" t="s">
        <v>178</v>
      </c>
      <c r="I545" s="2">
        <v>-1500000</v>
      </c>
      <c r="J545">
        <v>68.706999999999994</v>
      </c>
      <c r="L545">
        <v>0</v>
      </c>
      <c r="M545">
        <v>76</v>
      </c>
      <c r="O545">
        <v>0</v>
      </c>
      <c r="P545">
        <v>0</v>
      </c>
      <c r="Q545">
        <v>0</v>
      </c>
      <c r="R545">
        <v>0</v>
      </c>
      <c r="S545" s="2">
        <v>1030608</v>
      </c>
      <c r="U545">
        <v>68.706999999999994</v>
      </c>
      <c r="V545" s="2">
        <v>-1500000</v>
      </c>
      <c r="W545" t="s">
        <v>739</v>
      </c>
      <c r="X545" t="s">
        <v>757</v>
      </c>
      <c r="Y545">
        <v>0</v>
      </c>
      <c r="Z545">
        <v>0</v>
      </c>
    </row>
    <row r="546" spans="2:26">
      <c r="B546" t="s">
        <v>995</v>
      </c>
      <c r="C546" t="s">
        <v>995</v>
      </c>
      <c r="E546" t="s">
        <v>153</v>
      </c>
      <c r="G546" t="s">
        <v>965</v>
      </c>
      <c r="H546" t="s">
        <v>178</v>
      </c>
      <c r="I546" s="2">
        <v>500000</v>
      </c>
      <c r="J546">
        <v>58.375</v>
      </c>
      <c r="L546">
        <v>0</v>
      </c>
      <c r="M546">
        <v>-26</v>
      </c>
      <c r="O546">
        <v>0</v>
      </c>
      <c r="P546">
        <v>0</v>
      </c>
      <c r="Q546">
        <v>0</v>
      </c>
      <c r="R546">
        <v>0</v>
      </c>
      <c r="S546" s="2">
        <v>-291875</v>
      </c>
      <c r="U546">
        <v>58.375</v>
      </c>
      <c r="V546" s="2">
        <v>500000</v>
      </c>
      <c r="W546" t="s">
        <v>739</v>
      </c>
      <c r="X546" t="s">
        <v>757</v>
      </c>
      <c r="Y546">
        <v>0</v>
      </c>
      <c r="Z546">
        <v>0</v>
      </c>
    </row>
    <row r="547" spans="2:26">
      <c r="B547" t="s">
        <v>996</v>
      </c>
      <c r="C547" t="s">
        <v>996</v>
      </c>
      <c r="E547" t="s">
        <v>153</v>
      </c>
      <c r="G547" t="s">
        <v>965</v>
      </c>
      <c r="H547" t="s">
        <v>178</v>
      </c>
      <c r="I547" s="2">
        <v>5300000</v>
      </c>
      <c r="J547">
        <v>70.712000000000003</v>
      </c>
      <c r="L547">
        <v>0</v>
      </c>
      <c r="M547">
        <v>-338</v>
      </c>
      <c r="O547">
        <v>0</v>
      </c>
      <c r="P547">
        <v>0</v>
      </c>
      <c r="Q547">
        <v>0</v>
      </c>
      <c r="R547">
        <v>0</v>
      </c>
      <c r="S547" s="2">
        <v>-3691610</v>
      </c>
      <c r="U547">
        <v>70.712000000000003</v>
      </c>
      <c r="V547" s="2">
        <v>5300000</v>
      </c>
      <c r="W547" t="s">
        <v>739</v>
      </c>
      <c r="X547" t="s">
        <v>757</v>
      </c>
      <c r="Y547">
        <v>0</v>
      </c>
      <c r="Z547">
        <v>0</v>
      </c>
    </row>
    <row r="548" spans="2:26">
      <c r="B548" t="s">
        <v>997</v>
      </c>
      <c r="C548" t="s">
        <v>997</v>
      </c>
      <c r="E548" t="s">
        <v>153</v>
      </c>
      <c r="G548" t="s">
        <v>965</v>
      </c>
      <c r="H548" t="s">
        <v>178</v>
      </c>
      <c r="I548" s="2">
        <v>-1000000</v>
      </c>
      <c r="J548">
        <v>81.625</v>
      </c>
      <c r="L548">
        <v>0</v>
      </c>
      <c r="M548">
        <v>62</v>
      </c>
      <c r="O548">
        <v>0</v>
      </c>
      <c r="P548">
        <v>0</v>
      </c>
      <c r="Q548">
        <v>0</v>
      </c>
      <c r="R548">
        <v>0</v>
      </c>
      <c r="S548" s="2">
        <v>816250</v>
      </c>
      <c r="U548">
        <v>81.625</v>
      </c>
      <c r="V548" s="2">
        <v>-1000000</v>
      </c>
      <c r="W548" t="s">
        <v>739</v>
      </c>
      <c r="X548" t="s">
        <v>757</v>
      </c>
      <c r="Y548">
        <v>0</v>
      </c>
      <c r="Z548">
        <v>0</v>
      </c>
    </row>
    <row r="549" spans="2:26">
      <c r="B549" t="s">
        <v>998</v>
      </c>
      <c r="C549" t="s">
        <v>998</v>
      </c>
      <c r="E549" t="s">
        <v>153</v>
      </c>
      <c r="G549" t="s">
        <v>965</v>
      </c>
      <c r="H549" t="s">
        <v>178</v>
      </c>
      <c r="I549" s="2">
        <v>-10100000</v>
      </c>
      <c r="J549">
        <v>80.58</v>
      </c>
      <c r="L549">
        <v>0</v>
      </c>
      <c r="M549">
        <v>633</v>
      </c>
      <c r="O549">
        <v>0</v>
      </c>
      <c r="P549">
        <v>0</v>
      </c>
      <c r="Q549">
        <v>0</v>
      </c>
      <c r="R549">
        <v>0</v>
      </c>
      <c r="S549" s="2">
        <v>8138580</v>
      </c>
      <c r="U549">
        <v>80.58</v>
      </c>
      <c r="V549" s="2">
        <v>-10100000</v>
      </c>
      <c r="W549" t="s">
        <v>739</v>
      </c>
      <c r="X549" t="s">
        <v>757</v>
      </c>
      <c r="Y549">
        <v>0</v>
      </c>
      <c r="Z549">
        <v>0</v>
      </c>
    </row>
    <row r="550" spans="2:26">
      <c r="B550" t="s">
        <v>999</v>
      </c>
      <c r="C550" t="s">
        <v>999</v>
      </c>
      <c r="E550" t="s">
        <v>153</v>
      </c>
      <c r="G550" t="s">
        <v>965</v>
      </c>
      <c r="H550" t="s">
        <v>178</v>
      </c>
      <c r="I550" s="2">
        <v>-200000</v>
      </c>
      <c r="J550">
        <v>88.2</v>
      </c>
      <c r="L550">
        <v>0</v>
      </c>
      <c r="M550">
        <v>11</v>
      </c>
      <c r="O550">
        <v>0</v>
      </c>
      <c r="P550">
        <v>0</v>
      </c>
      <c r="Q550">
        <v>0</v>
      </c>
      <c r="R550">
        <v>0</v>
      </c>
      <c r="S550" s="2">
        <v>176400</v>
      </c>
      <c r="U550">
        <v>88.2</v>
      </c>
      <c r="V550" s="2">
        <v>-200000</v>
      </c>
      <c r="W550" t="s">
        <v>739</v>
      </c>
      <c r="X550" t="s">
        <v>757</v>
      </c>
      <c r="Y550">
        <v>0</v>
      </c>
      <c r="Z550">
        <v>0</v>
      </c>
    </row>
    <row r="551" spans="2:26">
      <c r="B551" t="s">
        <v>1000</v>
      </c>
      <c r="C551" t="s">
        <v>1000</v>
      </c>
      <c r="E551" t="s">
        <v>153</v>
      </c>
      <c r="G551" t="s">
        <v>965</v>
      </c>
      <c r="H551" t="s">
        <v>178</v>
      </c>
      <c r="I551" s="2">
        <v>2000000</v>
      </c>
      <c r="J551">
        <v>66.456000000000003</v>
      </c>
      <c r="L551">
        <v>0</v>
      </c>
      <c r="M551">
        <v>-124</v>
      </c>
      <c r="O551">
        <v>0</v>
      </c>
      <c r="P551">
        <v>0</v>
      </c>
      <c r="Q551">
        <v>0</v>
      </c>
      <c r="R551">
        <v>0</v>
      </c>
      <c r="S551" s="2">
        <v>-1329120</v>
      </c>
      <c r="U551">
        <v>66.456000000000003</v>
      </c>
      <c r="V551" s="2">
        <v>2000000</v>
      </c>
      <c r="W551" t="s">
        <v>739</v>
      </c>
      <c r="X551" t="s">
        <v>757</v>
      </c>
      <c r="Y551">
        <v>0</v>
      </c>
      <c r="Z551">
        <v>0</v>
      </c>
    </row>
    <row r="552" spans="2:26">
      <c r="B552" t="s">
        <v>1001</v>
      </c>
      <c r="C552" t="s">
        <v>1001</v>
      </c>
      <c r="E552" t="s">
        <v>153</v>
      </c>
      <c r="G552" t="s">
        <v>965</v>
      </c>
      <c r="H552" t="s">
        <v>178</v>
      </c>
      <c r="I552" s="2">
        <v>1000000</v>
      </c>
      <c r="J552">
        <v>72.028000000000006</v>
      </c>
      <c r="L552">
        <v>0</v>
      </c>
      <c r="M552">
        <v>-68</v>
      </c>
      <c r="O552">
        <v>0</v>
      </c>
      <c r="P552">
        <v>0</v>
      </c>
      <c r="Q552">
        <v>0</v>
      </c>
      <c r="R552">
        <v>0</v>
      </c>
      <c r="S552" s="2">
        <v>-720280</v>
      </c>
      <c r="U552">
        <v>72.028000000000006</v>
      </c>
      <c r="V552" s="2">
        <v>1000000</v>
      </c>
      <c r="W552" t="s">
        <v>739</v>
      </c>
      <c r="X552" t="s">
        <v>757</v>
      </c>
      <c r="Y552">
        <v>0</v>
      </c>
      <c r="Z552">
        <v>0</v>
      </c>
    </row>
    <row r="553" spans="2:26">
      <c r="B553" t="s">
        <v>1002</v>
      </c>
      <c r="C553" t="s">
        <v>1002</v>
      </c>
      <c r="E553" t="s">
        <v>153</v>
      </c>
      <c r="G553" t="s">
        <v>965</v>
      </c>
      <c r="H553" t="s">
        <v>178</v>
      </c>
      <c r="I553" s="2">
        <v>-2100000</v>
      </c>
      <c r="J553">
        <v>90.825000000000003</v>
      </c>
      <c r="L553">
        <v>0</v>
      </c>
      <c r="M553">
        <v>58</v>
      </c>
      <c r="O553">
        <v>0</v>
      </c>
      <c r="P553">
        <v>0</v>
      </c>
      <c r="Q553">
        <v>0</v>
      </c>
      <c r="R553">
        <v>0</v>
      </c>
      <c r="S553" s="2">
        <v>1907325</v>
      </c>
      <c r="U553">
        <v>90.825000000000003</v>
      </c>
      <c r="V553" s="2">
        <v>-2100000</v>
      </c>
      <c r="W553" t="s">
        <v>739</v>
      </c>
      <c r="X553" t="s">
        <v>757</v>
      </c>
      <c r="Y553">
        <v>0</v>
      </c>
      <c r="Z553">
        <v>0</v>
      </c>
    </row>
    <row r="554" spans="2:26">
      <c r="B554" t="s">
        <v>1003</v>
      </c>
      <c r="C554" t="s">
        <v>1003</v>
      </c>
      <c r="E554" t="s">
        <v>153</v>
      </c>
      <c r="G554" t="s">
        <v>965</v>
      </c>
      <c r="H554" t="s">
        <v>178</v>
      </c>
      <c r="I554" s="2">
        <v>-200000</v>
      </c>
      <c r="J554">
        <v>83.424000000000007</v>
      </c>
      <c r="L554">
        <v>0</v>
      </c>
      <c r="M554">
        <v>11</v>
      </c>
      <c r="O554">
        <v>0</v>
      </c>
      <c r="P554">
        <v>0</v>
      </c>
      <c r="Q554">
        <v>0</v>
      </c>
      <c r="R554">
        <v>0</v>
      </c>
      <c r="S554" s="2">
        <v>172304</v>
      </c>
      <c r="U554">
        <v>83.424000000000007</v>
      </c>
      <c r="V554" s="2">
        <v>-200000</v>
      </c>
      <c r="W554" t="s">
        <v>739</v>
      </c>
      <c r="X554" t="s">
        <v>757</v>
      </c>
      <c r="Y554">
        <v>0</v>
      </c>
      <c r="Z554">
        <v>0</v>
      </c>
    </row>
    <row r="555" spans="2:26">
      <c r="B555" t="s">
        <v>1004</v>
      </c>
      <c r="C555" t="s">
        <v>1004</v>
      </c>
      <c r="E555" t="s">
        <v>153</v>
      </c>
      <c r="G555" t="s">
        <v>965</v>
      </c>
      <c r="H555" t="s">
        <v>178</v>
      </c>
      <c r="I555" s="2">
        <v>1000000</v>
      </c>
      <c r="J555">
        <v>70.975999999999999</v>
      </c>
      <c r="L555">
        <v>0</v>
      </c>
      <c r="M555">
        <v>-65</v>
      </c>
      <c r="O555">
        <v>0</v>
      </c>
      <c r="P555">
        <v>0</v>
      </c>
      <c r="Q555">
        <v>0</v>
      </c>
      <c r="R555">
        <v>0</v>
      </c>
      <c r="S555" s="2">
        <v>-709760</v>
      </c>
      <c r="U555">
        <v>70.975999999999999</v>
      </c>
      <c r="V555" s="2">
        <v>1000000</v>
      </c>
      <c r="W555" t="s">
        <v>739</v>
      </c>
      <c r="X555" t="s">
        <v>757</v>
      </c>
      <c r="Y555">
        <v>0</v>
      </c>
      <c r="Z555">
        <v>0</v>
      </c>
    </row>
    <row r="556" spans="2:26">
      <c r="B556" t="s">
        <v>1005</v>
      </c>
      <c r="C556" t="s">
        <v>1005</v>
      </c>
      <c r="E556" t="s">
        <v>153</v>
      </c>
      <c r="G556" t="s">
        <v>965</v>
      </c>
      <c r="H556" t="s">
        <v>178</v>
      </c>
      <c r="I556" s="2">
        <v>-500000</v>
      </c>
      <c r="J556">
        <v>94.165999999999997</v>
      </c>
      <c r="L556">
        <v>0</v>
      </c>
      <c r="M556">
        <v>37</v>
      </c>
      <c r="O556">
        <v>0</v>
      </c>
      <c r="P556">
        <v>0</v>
      </c>
      <c r="Q556">
        <v>0</v>
      </c>
      <c r="R556">
        <v>0</v>
      </c>
      <c r="S556" s="2">
        <v>470832</v>
      </c>
      <c r="U556">
        <v>94.165999999999997</v>
      </c>
      <c r="V556" s="2">
        <v>-500000</v>
      </c>
      <c r="W556" t="s">
        <v>739</v>
      </c>
      <c r="X556" t="s">
        <v>757</v>
      </c>
      <c r="Y556">
        <v>0</v>
      </c>
      <c r="Z556">
        <v>0</v>
      </c>
    </row>
    <row r="557" spans="2:26">
      <c r="B557" t="s">
        <v>1006</v>
      </c>
      <c r="C557" t="s">
        <v>1006</v>
      </c>
      <c r="E557" t="s">
        <v>153</v>
      </c>
      <c r="G557" t="s">
        <v>965</v>
      </c>
      <c r="H557" t="s">
        <v>178</v>
      </c>
      <c r="I557" s="2">
        <v>3500000</v>
      </c>
      <c r="J557">
        <v>67.096000000000004</v>
      </c>
      <c r="L557">
        <v>0</v>
      </c>
      <c r="M557">
        <v>-215</v>
      </c>
      <c r="O557">
        <v>0</v>
      </c>
      <c r="P557">
        <v>0</v>
      </c>
      <c r="Q557">
        <v>0</v>
      </c>
      <c r="R557">
        <v>0</v>
      </c>
      <c r="S557" s="2">
        <v>-2348360</v>
      </c>
      <c r="U557">
        <v>67.096000000000004</v>
      </c>
      <c r="V557" s="2">
        <v>3500000</v>
      </c>
      <c r="W557" t="s">
        <v>739</v>
      </c>
      <c r="X557" t="s">
        <v>757</v>
      </c>
      <c r="Y557">
        <v>0</v>
      </c>
      <c r="Z557">
        <v>0</v>
      </c>
    </row>
    <row r="558" spans="2:26">
      <c r="B558" t="s">
        <v>1007</v>
      </c>
      <c r="C558" t="s">
        <v>1007</v>
      </c>
      <c r="E558" t="s">
        <v>153</v>
      </c>
      <c r="G558" t="s">
        <v>965</v>
      </c>
      <c r="H558" t="s">
        <v>178</v>
      </c>
      <c r="I558" s="2">
        <v>-2500000</v>
      </c>
      <c r="J558">
        <v>77.188000000000002</v>
      </c>
      <c r="L558">
        <v>0</v>
      </c>
      <c r="M558">
        <v>134</v>
      </c>
      <c r="O558">
        <v>0</v>
      </c>
      <c r="P558">
        <v>0</v>
      </c>
      <c r="Q558">
        <v>0</v>
      </c>
      <c r="R558">
        <v>0</v>
      </c>
      <c r="S558" s="2">
        <v>1929688</v>
      </c>
      <c r="U558">
        <v>77.188000000000002</v>
      </c>
      <c r="V558" s="2">
        <v>-2500000</v>
      </c>
      <c r="W558" t="s">
        <v>739</v>
      </c>
      <c r="X558" t="s">
        <v>757</v>
      </c>
      <c r="Y558">
        <v>0</v>
      </c>
      <c r="Z558">
        <v>0</v>
      </c>
    </row>
    <row r="559" spans="2:26">
      <c r="B559" t="s">
        <v>1008</v>
      </c>
      <c r="C559" t="s">
        <v>1008</v>
      </c>
      <c r="E559" t="s">
        <v>153</v>
      </c>
      <c r="G559" t="s">
        <v>965</v>
      </c>
      <c r="H559" t="s">
        <v>178</v>
      </c>
      <c r="I559" s="2">
        <v>-3000000</v>
      </c>
      <c r="J559">
        <v>83.302999999999997</v>
      </c>
      <c r="L559">
        <v>0</v>
      </c>
      <c r="M559">
        <v>198</v>
      </c>
      <c r="O559">
        <v>0</v>
      </c>
      <c r="P559">
        <v>0</v>
      </c>
      <c r="Q559">
        <v>0</v>
      </c>
      <c r="R559">
        <v>0</v>
      </c>
      <c r="S559" s="2">
        <v>2499102</v>
      </c>
      <c r="U559">
        <v>83.302999999999997</v>
      </c>
      <c r="V559" s="2">
        <v>-3000000</v>
      </c>
      <c r="W559" t="s">
        <v>739</v>
      </c>
      <c r="X559" t="s">
        <v>757</v>
      </c>
      <c r="Y559">
        <v>0</v>
      </c>
      <c r="Z559">
        <v>0</v>
      </c>
    </row>
    <row r="560" spans="2:26">
      <c r="B560" t="s">
        <v>1009</v>
      </c>
      <c r="C560" t="s">
        <v>1009</v>
      </c>
      <c r="E560" t="s">
        <v>153</v>
      </c>
      <c r="G560" t="s">
        <v>965</v>
      </c>
      <c r="H560" t="s">
        <v>178</v>
      </c>
      <c r="I560" s="2">
        <v>-900000</v>
      </c>
      <c r="J560">
        <v>87.4</v>
      </c>
      <c r="L560">
        <v>0</v>
      </c>
      <c r="M560">
        <v>58</v>
      </c>
      <c r="O560">
        <v>0</v>
      </c>
      <c r="P560">
        <v>0</v>
      </c>
      <c r="Q560">
        <v>0</v>
      </c>
      <c r="R560">
        <v>0</v>
      </c>
      <c r="S560" s="2">
        <v>786600</v>
      </c>
      <c r="U560">
        <v>87.4</v>
      </c>
      <c r="V560" s="2">
        <v>-900000</v>
      </c>
      <c r="W560" t="s">
        <v>739</v>
      </c>
      <c r="X560" t="s">
        <v>757</v>
      </c>
      <c r="Y560">
        <v>0</v>
      </c>
      <c r="Z560">
        <v>0</v>
      </c>
    </row>
    <row r="561" spans="2:26">
      <c r="B561" t="s">
        <v>1010</v>
      </c>
      <c r="C561" t="s">
        <v>1010</v>
      </c>
      <c r="E561" t="s">
        <v>153</v>
      </c>
      <c r="G561" t="s">
        <v>965</v>
      </c>
      <c r="H561" t="s">
        <v>178</v>
      </c>
      <c r="I561" s="2">
        <v>-8400000</v>
      </c>
      <c r="J561">
        <v>90.77</v>
      </c>
      <c r="L561">
        <v>0</v>
      </c>
      <c r="M561">
        <v>594</v>
      </c>
      <c r="O561">
        <v>0</v>
      </c>
      <c r="P561">
        <v>0</v>
      </c>
      <c r="Q561">
        <v>0</v>
      </c>
      <c r="R561">
        <v>0</v>
      </c>
      <c r="S561" s="2">
        <v>7624589</v>
      </c>
      <c r="U561">
        <v>90.77</v>
      </c>
      <c r="V561" s="2">
        <v>-8400000</v>
      </c>
      <c r="W561" t="s">
        <v>739</v>
      </c>
      <c r="X561" t="s">
        <v>757</v>
      </c>
      <c r="Y561">
        <v>0</v>
      </c>
      <c r="Z561">
        <v>0</v>
      </c>
    </row>
    <row r="562" spans="2:26">
      <c r="B562" t="s">
        <v>1011</v>
      </c>
      <c r="C562" t="s">
        <v>1011</v>
      </c>
      <c r="E562" t="s">
        <v>153</v>
      </c>
      <c r="G562" t="s">
        <v>965</v>
      </c>
      <c r="H562" t="s">
        <v>178</v>
      </c>
      <c r="I562" s="2">
        <v>4500000</v>
      </c>
      <c r="J562">
        <v>92.361000000000004</v>
      </c>
      <c r="L562">
        <v>0</v>
      </c>
      <c r="M562">
        <v>-391</v>
      </c>
      <c r="O562">
        <v>0</v>
      </c>
      <c r="P562">
        <v>0</v>
      </c>
      <c r="Q562">
        <v>0</v>
      </c>
      <c r="R562">
        <v>0</v>
      </c>
      <c r="S562" s="2">
        <v>-4178738</v>
      </c>
      <c r="U562">
        <v>92.361000000000004</v>
      </c>
      <c r="V562" s="2">
        <v>4500000</v>
      </c>
      <c r="W562" t="s">
        <v>739</v>
      </c>
      <c r="X562" t="s">
        <v>757</v>
      </c>
      <c r="Y562">
        <v>0</v>
      </c>
      <c r="Z562">
        <v>0</v>
      </c>
    </row>
    <row r="563" spans="2:26">
      <c r="B563" t="s">
        <v>1012</v>
      </c>
      <c r="C563" t="s">
        <v>1012</v>
      </c>
      <c r="E563" t="s">
        <v>153</v>
      </c>
      <c r="G563" t="s">
        <v>965</v>
      </c>
      <c r="H563" t="s">
        <v>178</v>
      </c>
      <c r="I563" s="2">
        <v>2000000</v>
      </c>
      <c r="J563">
        <v>91.043999999999997</v>
      </c>
      <c r="L563">
        <v>0</v>
      </c>
      <c r="M563">
        <v>-171</v>
      </c>
      <c r="O563">
        <v>0</v>
      </c>
      <c r="P563">
        <v>0</v>
      </c>
      <c r="Q563">
        <v>0</v>
      </c>
      <c r="R563">
        <v>0</v>
      </c>
      <c r="S563" s="2">
        <v>-1850028</v>
      </c>
      <c r="U563">
        <v>91.043999999999997</v>
      </c>
      <c r="V563" s="2">
        <v>2000000</v>
      </c>
      <c r="W563" t="s">
        <v>739</v>
      </c>
      <c r="X563" t="s">
        <v>757</v>
      </c>
      <c r="Y563">
        <v>0</v>
      </c>
      <c r="Z563">
        <v>0</v>
      </c>
    </row>
    <row r="564" spans="2:26">
      <c r="B564" t="s">
        <v>1013</v>
      </c>
      <c r="C564" t="s">
        <v>1013</v>
      </c>
      <c r="E564" t="s">
        <v>153</v>
      </c>
      <c r="G564" t="s">
        <v>965</v>
      </c>
      <c r="H564" t="s">
        <v>178</v>
      </c>
      <c r="I564" s="2">
        <v>-1000000</v>
      </c>
      <c r="J564">
        <v>105.63</v>
      </c>
      <c r="L564">
        <v>0</v>
      </c>
      <c r="M564">
        <v>84</v>
      </c>
      <c r="O564">
        <v>0</v>
      </c>
      <c r="P564">
        <v>0</v>
      </c>
      <c r="Q564">
        <v>0</v>
      </c>
      <c r="R564">
        <v>0</v>
      </c>
      <c r="S564" s="2">
        <v>1056300</v>
      </c>
      <c r="U564">
        <v>105.63</v>
      </c>
      <c r="V564" s="2">
        <v>-1000000</v>
      </c>
      <c r="W564" t="s">
        <v>739</v>
      </c>
      <c r="X564" t="s">
        <v>757</v>
      </c>
      <c r="Y564">
        <v>0</v>
      </c>
      <c r="Z564">
        <v>0</v>
      </c>
    </row>
    <row r="565" spans="2:26">
      <c r="B565" t="s">
        <v>1014</v>
      </c>
      <c r="C565" t="s">
        <v>1014</v>
      </c>
      <c r="E565" t="s">
        <v>153</v>
      </c>
      <c r="G565" t="s">
        <v>965</v>
      </c>
      <c r="H565" t="s">
        <v>178</v>
      </c>
      <c r="I565" s="2">
        <v>-400000</v>
      </c>
      <c r="J565">
        <v>102.5</v>
      </c>
      <c r="L565">
        <v>0</v>
      </c>
      <c r="M565">
        <v>33</v>
      </c>
      <c r="O565">
        <v>0</v>
      </c>
      <c r="P565">
        <v>0</v>
      </c>
      <c r="Q565">
        <v>0</v>
      </c>
      <c r="R565">
        <v>0</v>
      </c>
      <c r="S565" s="2">
        <v>410387</v>
      </c>
      <c r="U565">
        <v>102.5</v>
      </c>
      <c r="V565" s="2">
        <v>-400000</v>
      </c>
      <c r="W565" t="s">
        <v>739</v>
      </c>
      <c r="X565" t="s">
        <v>757</v>
      </c>
      <c r="Y565">
        <v>0</v>
      </c>
      <c r="Z565">
        <v>0</v>
      </c>
    </row>
    <row r="566" spans="2:26">
      <c r="B566" t="s">
        <v>1015</v>
      </c>
      <c r="C566" t="s">
        <v>1015</v>
      </c>
      <c r="E566" t="s">
        <v>153</v>
      </c>
      <c r="G566" t="s">
        <v>965</v>
      </c>
      <c r="H566" t="s">
        <v>178</v>
      </c>
      <c r="I566" s="2">
        <v>1400000</v>
      </c>
      <c r="J566">
        <v>84.635000000000005</v>
      </c>
      <c r="L566">
        <v>0</v>
      </c>
      <c r="M566">
        <v>-110</v>
      </c>
      <c r="O566">
        <v>0</v>
      </c>
      <c r="P566">
        <v>0</v>
      </c>
      <c r="Q566">
        <v>0</v>
      </c>
      <c r="R566">
        <v>0</v>
      </c>
      <c r="S566" s="2">
        <v>-1184883</v>
      </c>
      <c r="U566">
        <v>84.635000000000005</v>
      </c>
      <c r="V566" s="2">
        <v>1400000</v>
      </c>
      <c r="W566" t="s">
        <v>739</v>
      </c>
      <c r="X566" t="s">
        <v>757</v>
      </c>
      <c r="Y566">
        <v>0</v>
      </c>
      <c r="Z566">
        <v>0</v>
      </c>
    </row>
    <row r="567" spans="2:26">
      <c r="B567" t="s">
        <v>1016</v>
      </c>
      <c r="C567" t="s">
        <v>1016</v>
      </c>
      <c r="E567" t="s">
        <v>153</v>
      </c>
      <c r="G567" t="s">
        <v>965</v>
      </c>
      <c r="H567" t="s">
        <v>178</v>
      </c>
      <c r="I567">
        <v>0</v>
      </c>
      <c r="J567">
        <v>106.624</v>
      </c>
      <c r="L567">
        <v>0</v>
      </c>
      <c r="M567">
        <v>17</v>
      </c>
      <c r="O567">
        <v>0</v>
      </c>
      <c r="P567">
        <v>0</v>
      </c>
      <c r="Q567">
        <v>0</v>
      </c>
      <c r="R567">
        <v>0</v>
      </c>
      <c r="S567">
        <v>0</v>
      </c>
      <c r="U567">
        <v>106.624</v>
      </c>
      <c r="V567" s="2">
        <v>-200000</v>
      </c>
      <c r="W567" t="s">
        <v>739</v>
      </c>
      <c r="X567" t="s">
        <v>757</v>
      </c>
      <c r="Y567">
        <v>0</v>
      </c>
      <c r="Z567">
        <v>0</v>
      </c>
    </row>
    <row r="568" spans="2:26">
      <c r="B568" t="s">
        <v>1017</v>
      </c>
      <c r="C568" t="s">
        <v>1017</v>
      </c>
      <c r="E568" t="s">
        <v>404</v>
      </c>
      <c r="G568" t="s">
        <v>965</v>
      </c>
      <c r="H568" t="s">
        <v>178</v>
      </c>
      <c r="I568" s="2">
        <v>731000</v>
      </c>
      <c r="J568">
        <v>109.44</v>
      </c>
      <c r="L568">
        <v>0</v>
      </c>
      <c r="M568">
        <v>-107</v>
      </c>
      <c r="O568">
        <v>0</v>
      </c>
      <c r="P568">
        <v>0</v>
      </c>
      <c r="Q568">
        <v>0</v>
      </c>
      <c r="R568">
        <v>0</v>
      </c>
      <c r="S568" s="2">
        <v>-916713</v>
      </c>
      <c r="U568">
        <v>109.44</v>
      </c>
      <c r="V568" s="2">
        <v>731000</v>
      </c>
      <c r="W568" t="s">
        <v>739</v>
      </c>
      <c r="X568" t="s">
        <v>757</v>
      </c>
      <c r="Y568">
        <v>0</v>
      </c>
      <c r="Z568">
        <v>0</v>
      </c>
    </row>
    <row r="569" spans="2:26">
      <c r="B569" t="s">
        <v>1018</v>
      </c>
      <c r="C569" t="s">
        <v>1018</v>
      </c>
      <c r="E569" t="s">
        <v>404</v>
      </c>
      <c r="G569" t="s">
        <v>965</v>
      </c>
      <c r="H569" t="s">
        <v>178</v>
      </c>
      <c r="I569" s="2">
        <v>600000</v>
      </c>
      <c r="J569">
        <v>99.522000000000006</v>
      </c>
      <c r="L569">
        <v>0</v>
      </c>
      <c r="M569">
        <v>-80</v>
      </c>
      <c r="O569">
        <v>0</v>
      </c>
      <c r="P569">
        <v>0</v>
      </c>
      <c r="Q569">
        <v>0</v>
      </c>
      <c r="R569">
        <v>0</v>
      </c>
      <c r="S569" s="2">
        <v>-684243</v>
      </c>
      <c r="U569">
        <v>99.522000000000006</v>
      </c>
      <c r="V569" s="2">
        <v>600000</v>
      </c>
      <c r="W569" t="s">
        <v>739</v>
      </c>
      <c r="X569" t="s">
        <v>757</v>
      </c>
      <c r="Y569">
        <v>0</v>
      </c>
      <c r="Z569">
        <v>0</v>
      </c>
    </row>
    <row r="570" spans="2:26">
      <c r="B570" t="s">
        <v>1019</v>
      </c>
      <c r="C570" t="s">
        <v>1019</v>
      </c>
      <c r="E570" t="s">
        <v>404</v>
      </c>
      <c r="G570" t="s">
        <v>965</v>
      </c>
      <c r="H570" t="s">
        <v>178</v>
      </c>
      <c r="I570" s="2">
        <v>100000</v>
      </c>
      <c r="J570">
        <v>64.185000000000002</v>
      </c>
      <c r="L570">
        <v>0</v>
      </c>
      <c r="M570">
        <v>-9</v>
      </c>
      <c r="O570">
        <v>0</v>
      </c>
      <c r="P570">
        <v>0</v>
      </c>
      <c r="Q570">
        <v>0</v>
      </c>
      <c r="R570">
        <v>0</v>
      </c>
      <c r="S570" s="2">
        <v>-73548</v>
      </c>
      <c r="U570">
        <v>64.185000000000002</v>
      </c>
      <c r="V570" s="2">
        <v>100000</v>
      </c>
      <c r="W570" t="s">
        <v>739</v>
      </c>
      <c r="X570" t="s">
        <v>757</v>
      </c>
      <c r="Y570">
        <v>0</v>
      </c>
      <c r="Z570">
        <v>0</v>
      </c>
    </row>
    <row r="571" spans="2:26">
      <c r="B571" t="s">
        <v>1020</v>
      </c>
      <c r="C571" t="s">
        <v>1020</v>
      </c>
      <c r="E571" t="s">
        <v>404</v>
      </c>
      <c r="G571" t="s">
        <v>965</v>
      </c>
      <c r="H571" t="s">
        <v>178</v>
      </c>
      <c r="I571" s="2">
        <v>1125000</v>
      </c>
      <c r="J571">
        <v>66.623999999999995</v>
      </c>
      <c r="L571">
        <v>0</v>
      </c>
      <c r="M571">
        <v>-99</v>
      </c>
      <c r="O571">
        <v>0</v>
      </c>
      <c r="P571">
        <v>0</v>
      </c>
      <c r="Q571">
        <v>0</v>
      </c>
      <c r="R571">
        <v>0</v>
      </c>
      <c r="S571" s="2">
        <v>-858862</v>
      </c>
      <c r="U571">
        <v>66.623999999999995</v>
      </c>
      <c r="V571" s="2">
        <v>1125000</v>
      </c>
      <c r="W571" t="s">
        <v>739</v>
      </c>
      <c r="X571" t="s">
        <v>757</v>
      </c>
      <c r="Y571">
        <v>0</v>
      </c>
      <c r="Z571">
        <v>0</v>
      </c>
    </row>
    <row r="572" spans="2:26">
      <c r="B572" t="s">
        <v>1021</v>
      </c>
      <c r="C572" t="s">
        <v>1021</v>
      </c>
      <c r="E572" t="s">
        <v>404</v>
      </c>
      <c r="G572" t="s">
        <v>965</v>
      </c>
      <c r="H572" t="s">
        <v>178</v>
      </c>
      <c r="I572" s="2">
        <v>-2450000</v>
      </c>
      <c r="J572">
        <v>83.733000000000004</v>
      </c>
      <c r="L572">
        <v>0</v>
      </c>
      <c r="M572">
        <v>261</v>
      </c>
      <c r="O572">
        <v>0</v>
      </c>
      <c r="P572">
        <v>0</v>
      </c>
      <c r="Q572">
        <v>0</v>
      </c>
      <c r="R572">
        <v>0</v>
      </c>
      <c r="S572" s="2">
        <v>2350739</v>
      </c>
      <c r="U572">
        <v>83.733000000000004</v>
      </c>
      <c r="V572" s="2">
        <v>-2450000</v>
      </c>
      <c r="W572" t="s">
        <v>739</v>
      </c>
      <c r="X572" t="s">
        <v>757</v>
      </c>
      <c r="Y572">
        <v>0</v>
      </c>
      <c r="Z572">
        <v>0</v>
      </c>
    </row>
    <row r="573" spans="2:26">
      <c r="B573" t="s">
        <v>1022</v>
      </c>
      <c r="C573" t="s">
        <v>1022</v>
      </c>
      <c r="E573" t="s">
        <v>404</v>
      </c>
      <c r="G573" t="s">
        <v>965</v>
      </c>
      <c r="H573" t="s">
        <v>178</v>
      </c>
      <c r="I573" s="2">
        <v>1550000</v>
      </c>
      <c r="J573">
        <v>49.984000000000002</v>
      </c>
      <c r="L573">
        <v>0</v>
      </c>
      <c r="M573">
        <v>-103</v>
      </c>
      <c r="O573">
        <v>0</v>
      </c>
      <c r="P573">
        <v>0</v>
      </c>
      <c r="Q573">
        <v>0</v>
      </c>
      <c r="R573">
        <v>0</v>
      </c>
      <c r="S573" s="2">
        <v>-887776</v>
      </c>
      <c r="U573">
        <v>49.984000000000002</v>
      </c>
      <c r="V573" s="2">
        <v>1550000</v>
      </c>
      <c r="W573" t="s">
        <v>739</v>
      </c>
      <c r="X573" t="s">
        <v>757</v>
      </c>
      <c r="Y573">
        <v>0</v>
      </c>
      <c r="Z573">
        <v>0</v>
      </c>
    </row>
    <row r="574" spans="2:26">
      <c r="B574" t="s">
        <v>1023</v>
      </c>
      <c r="C574" t="s">
        <v>1023</v>
      </c>
      <c r="E574" t="s">
        <v>404</v>
      </c>
      <c r="G574" t="s">
        <v>965</v>
      </c>
      <c r="H574" t="s">
        <v>178</v>
      </c>
      <c r="I574" s="2">
        <v>1362000</v>
      </c>
      <c r="J574">
        <v>69.983999999999995</v>
      </c>
      <c r="L574">
        <v>0</v>
      </c>
      <c r="M574">
        <v>-126</v>
      </c>
      <c r="O574">
        <v>0</v>
      </c>
      <c r="P574">
        <v>0</v>
      </c>
      <c r="Q574">
        <v>0</v>
      </c>
      <c r="R574">
        <v>0</v>
      </c>
      <c r="S574" s="2">
        <v>-1092234</v>
      </c>
      <c r="U574">
        <v>69.983999999999995</v>
      </c>
      <c r="V574" s="2">
        <v>1362000</v>
      </c>
      <c r="W574" t="s">
        <v>739</v>
      </c>
      <c r="X574" t="s">
        <v>757</v>
      </c>
      <c r="Y574">
        <v>0</v>
      </c>
      <c r="Z574">
        <v>0</v>
      </c>
    </row>
    <row r="575" spans="2:26">
      <c r="B575" t="s">
        <v>1024</v>
      </c>
      <c r="C575" t="s">
        <v>1024</v>
      </c>
      <c r="E575" t="s">
        <v>153</v>
      </c>
      <c r="G575" t="s">
        <v>965</v>
      </c>
      <c r="H575" t="s">
        <v>178</v>
      </c>
      <c r="I575" s="2">
        <v>-1900000</v>
      </c>
      <c r="J575">
        <v>94.094999999999999</v>
      </c>
      <c r="L575">
        <v>0</v>
      </c>
      <c r="M575">
        <v>139</v>
      </c>
      <c r="O575">
        <v>0</v>
      </c>
      <c r="P575">
        <v>0</v>
      </c>
      <c r="Q575">
        <v>0</v>
      </c>
      <c r="R575">
        <v>0</v>
      </c>
      <c r="S575" s="2">
        <v>1787805</v>
      </c>
      <c r="U575">
        <v>94.094999999999999</v>
      </c>
      <c r="V575" s="2">
        <v>-1900000</v>
      </c>
      <c r="W575" t="s">
        <v>739</v>
      </c>
      <c r="X575" t="s">
        <v>757</v>
      </c>
      <c r="Y575">
        <v>0</v>
      </c>
      <c r="Z575">
        <v>0</v>
      </c>
    </row>
    <row r="576" spans="2:26">
      <c r="B576" t="s">
        <v>1025</v>
      </c>
      <c r="C576" t="s">
        <v>1025</v>
      </c>
      <c r="E576" t="s">
        <v>153</v>
      </c>
      <c r="G576" t="s">
        <v>965</v>
      </c>
      <c r="H576" t="s">
        <v>178</v>
      </c>
      <c r="I576" s="2">
        <v>-4400000</v>
      </c>
      <c r="J576">
        <v>91.248999999999995</v>
      </c>
      <c r="L576">
        <v>0</v>
      </c>
      <c r="M576">
        <v>309</v>
      </c>
      <c r="O576">
        <v>0</v>
      </c>
      <c r="P576">
        <v>0</v>
      </c>
      <c r="Q576">
        <v>0</v>
      </c>
      <c r="R576">
        <v>0</v>
      </c>
      <c r="S576" s="2">
        <v>4011864</v>
      </c>
      <c r="U576">
        <v>91.248999999999995</v>
      </c>
      <c r="V576" s="2">
        <v>-4400000</v>
      </c>
      <c r="W576" t="s">
        <v>739</v>
      </c>
      <c r="X576" t="s">
        <v>757</v>
      </c>
      <c r="Y576">
        <v>0</v>
      </c>
      <c r="Z576">
        <v>0</v>
      </c>
    </row>
    <row r="577" spans="2:26">
      <c r="B577" t="s">
        <v>1026</v>
      </c>
      <c r="C577" t="s">
        <v>1026</v>
      </c>
      <c r="E577" t="s">
        <v>691</v>
      </c>
      <c r="G577" t="s">
        <v>965</v>
      </c>
      <c r="H577" t="s">
        <v>178</v>
      </c>
      <c r="I577" s="2">
        <v>-250000</v>
      </c>
      <c r="J577">
        <v>98.225999999999999</v>
      </c>
      <c r="L577">
        <v>0</v>
      </c>
      <c r="M577">
        <v>29</v>
      </c>
      <c r="O577">
        <v>0</v>
      </c>
      <c r="P577">
        <v>0</v>
      </c>
      <c r="Q577">
        <v>0</v>
      </c>
      <c r="R577">
        <v>0</v>
      </c>
      <c r="S577" s="2">
        <v>224938</v>
      </c>
      <c r="U577">
        <v>98.225999999999999</v>
      </c>
      <c r="V577" s="2">
        <v>-250000</v>
      </c>
      <c r="W577" t="s">
        <v>739</v>
      </c>
      <c r="X577" t="s">
        <v>757</v>
      </c>
      <c r="Y577">
        <v>0</v>
      </c>
      <c r="Z577">
        <v>0</v>
      </c>
    </row>
    <row r="578" spans="2:26">
      <c r="B578" t="s">
        <v>1027</v>
      </c>
      <c r="C578" t="s">
        <v>1027</v>
      </c>
      <c r="E578" t="s">
        <v>691</v>
      </c>
      <c r="G578" t="s">
        <v>965</v>
      </c>
      <c r="H578" t="s">
        <v>178</v>
      </c>
      <c r="I578" s="2">
        <v>-200000</v>
      </c>
      <c r="J578">
        <v>94.381</v>
      </c>
      <c r="L578">
        <v>0</v>
      </c>
      <c r="M578">
        <v>22</v>
      </c>
      <c r="O578">
        <v>0</v>
      </c>
      <c r="P578">
        <v>0</v>
      </c>
      <c r="Q578">
        <v>0</v>
      </c>
      <c r="R578">
        <v>0</v>
      </c>
      <c r="S578" s="2">
        <v>172906</v>
      </c>
      <c r="U578">
        <v>94.381</v>
      </c>
      <c r="V578" s="2">
        <v>-200000</v>
      </c>
      <c r="W578" t="s">
        <v>739</v>
      </c>
      <c r="X578" t="s">
        <v>757</v>
      </c>
      <c r="Y578">
        <v>0</v>
      </c>
      <c r="Z578">
        <v>0</v>
      </c>
    </row>
    <row r="579" spans="2:26">
      <c r="B579" t="s">
        <v>1028</v>
      </c>
      <c r="C579" t="s">
        <v>1028</v>
      </c>
      <c r="E579" t="s">
        <v>691</v>
      </c>
      <c r="G579" t="s">
        <v>965</v>
      </c>
      <c r="H579" t="s">
        <v>178</v>
      </c>
      <c r="I579" s="2">
        <v>-500000</v>
      </c>
      <c r="J579">
        <v>93.503</v>
      </c>
      <c r="L579">
        <v>0</v>
      </c>
      <c r="M579">
        <v>53</v>
      </c>
      <c r="O579">
        <v>0</v>
      </c>
      <c r="P579">
        <v>0</v>
      </c>
      <c r="Q579">
        <v>0</v>
      </c>
      <c r="R579">
        <v>0</v>
      </c>
      <c r="S579" s="2">
        <v>430975</v>
      </c>
      <c r="U579">
        <v>93.503</v>
      </c>
      <c r="V579" s="2">
        <v>-500000</v>
      </c>
      <c r="W579" t="s">
        <v>739</v>
      </c>
      <c r="X579" t="s">
        <v>757</v>
      </c>
      <c r="Y579">
        <v>0</v>
      </c>
      <c r="Z579">
        <v>0</v>
      </c>
    </row>
    <row r="580" spans="2:26">
      <c r="B580" t="s">
        <v>1029</v>
      </c>
      <c r="C580" t="s">
        <v>1029</v>
      </c>
      <c r="E580" t="s">
        <v>691</v>
      </c>
      <c r="G580" t="s">
        <v>965</v>
      </c>
      <c r="H580" t="s">
        <v>178</v>
      </c>
      <c r="I580" s="2">
        <v>-100000</v>
      </c>
      <c r="J580">
        <v>80.528999999999996</v>
      </c>
      <c r="L580">
        <v>0</v>
      </c>
      <c r="M580">
        <v>10</v>
      </c>
      <c r="O580">
        <v>0</v>
      </c>
      <c r="P580">
        <v>0</v>
      </c>
      <c r="Q580">
        <v>0</v>
      </c>
      <c r="R580">
        <v>0</v>
      </c>
      <c r="S580" s="2">
        <v>73765</v>
      </c>
      <c r="U580">
        <v>80.528999999999996</v>
      </c>
      <c r="V580" s="2">
        <v>-100000</v>
      </c>
      <c r="W580" t="s">
        <v>739</v>
      </c>
      <c r="X580" t="s">
        <v>757</v>
      </c>
      <c r="Y580">
        <v>0</v>
      </c>
      <c r="Z580">
        <v>0</v>
      </c>
    </row>
    <row r="581" spans="2:26">
      <c r="B581" t="s">
        <v>1030</v>
      </c>
      <c r="C581" t="s">
        <v>1030</v>
      </c>
      <c r="E581" t="s">
        <v>691</v>
      </c>
      <c r="G581" t="s">
        <v>965</v>
      </c>
      <c r="H581" t="s">
        <v>178</v>
      </c>
      <c r="I581" s="2">
        <v>-240000</v>
      </c>
      <c r="J581">
        <v>105.101</v>
      </c>
      <c r="L581">
        <v>0</v>
      </c>
      <c r="M581">
        <v>32</v>
      </c>
      <c r="O581">
        <v>0</v>
      </c>
      <c r="P581">
        <v>0</v>
      </c>
      <c r="Q581">
        <v>0</v>
      </c>
      <c r="R581">
        <v>0</v>
      </c>
      <c r="S581" s="2">
        <v>233298</v>
      </c>
      <c r="U581">
        <v>105.101</v>
      </c>
      <c r="V581" s="2">
        <v>-240000</v>
      </c>
      <c r="W581" t="s">
        <v>739</v>
      </c>
      <c r="X581" t="s">
        <v>757</v>
      </c>
      <c r="Y581">
        <v>0</v>
      </c>
      <c r="Z581">
        <v>0</v>
      </c>
    </row>
    <row r="582" spans="2:26">
      <c r="B582" t="s">
        <v>1031</v>
      </c>
      <c r="C582" t="s">
        <v>1031</v>
      </c>
      <c r="E582" t="s">
        <v>691</v>
      </c>
      <c r="G582" t="s">
        <v>965</v>
      </c>
      <c r="H582" t="s">
        <v>178</v>
      </c>
      <c r="I582" s="2">
        <v>-240000</v>
      </c>
      <c r="J582">
        <v>99.826999999999998</v>
      </c>
      <c r="L582">
        <v>0</v>
      </c>
      <c r="M582">
        <v>27</v>
      </c>
      <c r="O582">
        <v>0</v>
      </c>
      <c r="P582">
        <v>0</v>
      </c>
      <c r="Q582">
        <v>0</v>
      </c>
      <c r="R582">
        <v>0</v>
      </c>
      <c r="S582" s="2">
        <v>219461</v>
      </c>
      <c r="U582">
        <v>99.826999999999998</v>
      </c>
      <c r="V582" s="2">
        <v>-240000</v>
      </c>
      <c r="W582" t="s">
        <v>739</v>
      </c>
      <c r="X582" t="s">
        <v>757</v>
      </c>
      <c r="Y582">
        <v>0</v>
      </c>
      <c r="Z582">
        <v>0</v>
      </c>
    </row>
    <row r="583" spans="2:26">
      <c r="B583" t="s">
        <v>1032</v>
      </c>
      <c r="C583" t="s">
        <v>1032</v>
      </c>
      <c r="E583" t="s">
        <v>691</v>
      </c>
      <c r="G583" t="s">
        <v>965</v>
      </c>
      <c r="H583" t="s">
        <v>178</v>
      </c>
      <c r="I583" s="2">
        <v>-200000</v>
      </c>
      <c r="J583">
        <v>98.899000000000001</v>
      </c>
      <c r="L583">
        <v>0</v>
      </c>
      <c r="M583">
        <v>23</v>
      </c>
      <c r="O583">
        <v>0</v>
      </c>
      <c r="P583">
        <v>0</v>
      </c>
      <c r="Q583">
        <v>0</v>
      </c>
      <c r="R583">
        <v>0</v>
      </c>
      <c r="S583" s="2">
        <v>181184</v>
      </c>
      <c r="U583">
        <v>98.899000000000001</v>
      </c>
      <c r="V583" s="2">
        <v>-200000</v>
      </c>
      <c r="W583" t="s">
        <v>739</v>
      </c>
      <c r="X583" t="s">
        <v>757</v>
      </c>
      <c r="Y583">
        <v>0</v>
      </c>
      <c r="Z583">
        <v>0</v>
      </c>
    </row>
    <row r="584" spans="2:26">
      <c r="B584" t="s">
        <v>1033</v>
      </c>
      <c r="C584" t="s">
        <v>1033</v>
      </c>
      <c r="E584" t="s">
        <v>691</v>
      </c>
      <c r="G584" t="s">
        <v>965</v>
      </c>
      <c r="H584" t="s">
        <v>178</v>
      </c>
      <c r="I584" s="2">
        <v>-400000</v>
      </c>
      <c r="J584">
        <v>78.311000000000007</v>
      </c>
      <c r="L584">
        <v>0</v>
      </c>
      <c r="M584">
        <v>0</v>
      </c>
      <c r="O584">
        <v>0</v>
      </c>
      <c r="P584">
        <v>0</v>
      </c>
      <c r="Q584">
        <v>0</v>
      </c>
      <c r="R584">
        <v>0</v>
      </c>
      <c r="S584" s="2">
        <v>286930</v>
      </c>
      <c r="U584">
        <v>0</v>
      </c>
      <c r="V584">
        <v>0</v>
      </c>
      <c r="W584" t="s">
        <v>739</v>
      </c>
      <c r="X584" t="s">
        <v>757</v>
      </c>
      <c r="Y584">
        <v>0</v>
      </c>
      <c r="Z584">
        <v>0</v>
      </c>
    </row>
    <row r="585" spans="2:26">
      <c r="B585" t="s">
        <v>1034</v>
      </c>
      <c r="C585" t="s">
        <v>1034</v>
      </c>
      <c r="E585" t="s">
        <v>691</v>
      </c>
      <c r="G585" t="s">
        <v>965</v>
      </c>
      <c r="H585" t="s">
        <v>178</v>
      </c>
      <c r="I585" s="2">
        <v>-200000</v>
      </c>
      <c r="J585">
        <v>67.686999999999998</v>
      </c>
      <c r="L585">
        <v>0</v>
      </c>
      <c r="M585">
        <v>13</v>
      </c>
      <c r="O585">
        <v>0</v>
      </c>
      <c r="P585">
        <v>0</v>
      </c>
      <c r="Q585">
        <v>0</v>
      </c>
      <c r="R585">
        <v>0</v>
      </c>
      <c r="S585" s="2">
        <v>124003</v>
      </c>
      <c r="U585">
        <v>67.686999999999998</v>
      </c>
      <c r="V585" s="2">
        <v>-200000</v>
      </c>
      <c r="W585" t="s">
        <v>739</v>
      </c>
      <c r="X585" t="s">
        <v>757</v>
      </c>
      <c r="Y585">
        <v>0</v>
      </c>
      <c r="Z585">
        <v>0</v>
      </c>
    </row>
    <row r="586" spans="2:26">
      <c r="B586" t="s">
        <v>1035</v>
      </c>
      <c r="C586" t="s">
        <v>1035</v>
      </c>
      <c r="E586" t="s">
        <v>691</v>
      </c>
      <c r="G586" t="s">
        <v>965</v>
      </c>
      <c r="H586" t="s">
        <v>178</v>
      </c>
      <c r="I586" s="2">
        <v>-100000</v>
      </c>
      <c r="J586">
        <v>100.246</v>
      </c>
      <c r="L586">
        <v>0</v>
      </c>
      <c r="M586">
        <v>12</v>
      </c>
      <c r="O586">
        <v>0</v>
      </c>
      <c r="P586">
        <v>0</v>
      </c>
      <c r="Q586">
        <v>0</v>
      </c>
      <c r="R586">
        <v>0</v>
      </c>
      <c r="S586" s="2">
        <v>91825</v>
      </c>
      <c r="U586">
        <v>100.246</v>
      </c>
      <c r="V586" s="2">
        <v>-100000</v>
      </c>
      <c r="W586" t="s">
        <v>739</v>
      </c>
      <c r="X586" t="s">
        <v>757</v>
      </c>
      <c r="Y586">
        <v>0</v>
      </c>
      <c r="Z586">
        <v>0</v>
      </c>
    </row>
    <row r="587" spans="2:26">
      <c r="B587" t="s">
        <v>1036</v>
      </c>
      <c r="C587" t="s">
        <v>1036</v>
      </c>
      <c r="E587" t="s">
        <v>691</v>
      </c>
      <c r="G587" t="s">
        <v>965</v>
      </c>
      <c r="H587" t="s">
        <v>178</v>
      </c>
      <c r="I587" s="2">
        <v>-200000</v>
      </c>
      <c r="J587">
        <v>93.555000000000007</v>
      </c>
      <c r="L587">
        <v>0</v>
      </c>
      <c r="M587">
        <v>22</v>
      </c>
      <c r="O587">
        <v>0</v>
      </c>
      <c r="P587">
        <v>0</v>
      </c>
      <c r="Q587">
        <v>0</v>
      </c>
      <c r="R587">
        <v>0</v>
      </c>
      <c r="S587" s="2">
        <v>171393</v>
      </c>
      <c r="U587">
        <v>93.555000000000007</v>
      </c>
      <c r="V587" s="2">
        <v>-200000</v>
      </c>
      <c r="W587" t="s">
        <v>739</v>
      </c>
      <c r="X587" t="s">
        <v>757</v>
      </c>
      <c r="Y587">
        <v>0</v>
      </c>
      <c r="Z587">
        <v>0</v>
      </c>
    </row>
    <row r="588" spans="2:26">
      <c r="B588" t="s">
        <v>1037</v>
      </c>
      <c r="C588" t="s">
        <v>1037</v>
      </c>
      <c r="E588" t="s">
        <v>404</v>
      </c>
      <c r="G588" t="s">
        <v>965</v>
      </c>
      <c r="H588" t="s">
        <v>178</v>
      </c>
      <c r="I588" s="2">
        <v>1800000</v>
      </c>
      <c r="J588">
        <v>83.471999999999994</v>
      </c>
      <c r="L588">
        <v>0</v>
      </c>
      <c r="M588">
        <v>-212</v>
      </c>
      <c r="O588">
        <v>0</v>
      </c>
      <c r="P588">
        <v>0</v>
      </c>
      <c r="Q588">
        <v>0</v>
      </c>
      <c r="R588">
        <v>0</v>
      </c>
      <c r="S588" s="2">
        <v>-1721684</v>
      </c>
      <c r="U588">
        <v>83.471999999999994</v>
      </c>
      <c r="V588" s="2">
        <v>1800000</v>
      </c>
      <c r="W588" t="s">
        <v>739</v>
      </c>
      <c r="X588" t="s">
        <v>757</v>
      </c>
      <c r="Y588">
        <v>0</v>
      </c>
      <c r="Z588">
        <v>0</v>
      </c>
    </row>
    <row r="589" spans="2:26">
      <c r="B589" t="s">
        <v>1038</v>
      </c>
      <c r="C589" t="s">
        <v>1038</v>
      </c>
      <c r="E589" t="s">
        <v>404</v>
      </c>
      <c r="G589" t="s">
        <v>965</v>
      </c>
      <c r="H589" t="s">
        <v>178</v>
      </c>
      <c r="I589">
        <v>0</v>
      </c>
      <c r="J589">
        <v>104.94799999999999</v>
      </c>
      <c r="L589">
        <v>0</v>
      </c>
      <c r="M589">
        <v>50</v>
      </c>
      <c r="O589">
        <v>0</v>
      </c>
      <c r="P589">
        <v>0</v>
      </c>
      <c r="Q589">
        <v>0</v>
      </c>
      <c r="R589">
        <v>0</v>
      </c>
      <c r="S589">
        <v>0</v>
      </c>
      <c r="U589">
        <v>104.94799999999999</v>
      </c>
      <c r="V589" s="2">
        <v>-400000</v>
      </c>
      <c r="W589" t="s">
        <v>739</v>
      </c>
      <c r="X589" t="s">
        <v>757</v>
      </c>
      <c r="Y589">
        <v>0</v>
      </c>
      <c r="Z589">
        <v>0</v>
      </c>
    </row>
    <row r="590" spans="2:26">
      <c r="B590" t="s">
        <v>1039</v>
      </c>
      <c r="C590" t="s">
        <v>1039</v>
      </c>
      <c r="E590" t="s">
        <v>404</v>
      </c>
      <c r="G590" t="s">
        <v>965</v>
      </c>
      <c r="H590" t="s">
        <v>178</v>
      </c>
      <c r="I590">
        <v>0</v>
      </c>
      <c r="J590">
        <v>88.457999999999998</v>
      </c>
      <c r="L590">
        <v>0</v>
      </c>
      <c r="M590">
        <v>-136</v>
      </c>
      <c r="O590">
        <v>0</v>
      </c>
      <c r="P590">
        <v>0</v>
      </c>
      <c r="Q590">
        <v>0</v>
      </c>
      <c r="R590">
        <v>0</v>
      </c>
      <c r="S590">
        <v>0</v>
      </c>
      <c r="U590">
        <v>88.457999999999998</v>
      </c>
      <c r="V590" s="2">
        <v>1118000</v>
      </c>
      <c r="W590" t="s">
        <v>739</v>
      </c>
      <c r="X590" t="s">
        <v>757</v>
      </c>
      <c r="Y590">
        <v>0</v>
      </c>
      <c r="Z590">
        <v>0</v>
      </c>
    </row>
    <row r="591" spans="2:26">
      <c r="B591" t="s">
        <v>1040</v>
      </c>
      <c r="C591" t="s">
        <v>1040</v>
      </c>
      <c r="E591" t="s">
        <v>404</v>
      </c>
      <c r="G591" t="s">
        <v>965</v>
      </c>
      <c r="H591" t="s">
        <v>178</v>
      </c>
      <c r="I591" s="2">
        <v>-319000</v>
      </c>
      <c r="J591">
        <v>100.215</v>
      </c>
      <c r="L591">
        <v>0</v>
      </c>
      <c r="M591">
        <v>38</v>
      </c>
      <c r="O591">
        <v>0</v>
      </c>
      <c r="P591">
        <v>0</v>
      </c>
      <c r="Q591">
        <v>0</v>
      </c>
      <c r="R591">
        <v>0</v>
      </c>
      <c r="S591" s="2">
        <v>366322</v>
      </c>
      <c r="U591">
        <v>100.215</v>
      </c>
      <c r="V591" s="2">
        <v>-319000</v>
      </c>
      <c r="W591" t="s">
        <v>739</v>
      </c>
      <c r="X591" t="s">
        <v>757</v>
      </c>
      <c r="Y591">
        <v>0</v>
      </c>
      <c r="Z591">
        <v>0</v>
      </c>
    </row>
    <row r="592" spans="2:26">
      <c r="B592" t="s">
        <v>1041</v>
      </c>
      <c r="C592" t="s">
        <v>1041</v>
      </c>
      <c r="E592" t="s">
        <v>404</v>
      </c>
      <c r="G592" t="s">
        <v>965</v>
      </c>
      <c r="H592" t="s">
        <v>178</v>
      </c>
      <c r="I592" s="2">
        <v>-1075000</v>
      </c>
      <c r="J592">
        <v>88.903000000000006</v>
      </c>
      <c r="L592">
        <v>0</v>
      </c>
      <c r="M592">
        <v>119</v>
      </c>
      <c r="O592">
        <v>0</v>
      </c>
      <c r="P592">
        <v>0</v>
      </c>
      <c r="Q592">
        <v>0</v>
      </c>
      <c r="R592">
        <v>0</v>
      </c>
      <c r="S592" s="2">
        <v>1095130</v>
      </c>
      <c r="U592">
        <v>88.903000000000006</v>
      </c>
      <c r="V592" s="2">
        <v>-1075000</v>
      </c>
      <c r="W592" t="s">
        <v>739</v>
      </c>
      <c r="X592" t="s">
        <v>757</v>
      </c>
      <c r="Y592">
        <v>0</v>
      </c>
      <c r="Z592">
        <v>0</v>
      </c>
    </row>
    <row r="593" spans="2:26">
      <c r="B593" t="s">
        <v>1042</v>
      </c>
      <c r="C593" t="s">
        <v>1042</v>
      </c>
      <c r="E593" t="s">
        <v>153</v>
      </c>
      <c r="G593" t="s">
        <v>965</v>
      </c>
      <c r="H593" t="s">
        <v>178</v>
      </c>
      <c r="I593" s="2">
        <v>4080000</v>
      </c>
      <c r="J593">
        <v>81.207999999999998</v>
      </c>
      <c r="L593">
        <v>0</v>
      </c>
      <c r="M593">
        <v>-316</v>
      </c>
      <c r="O593">
        <v>0</v>
      </c>
      <c r="P593">
        <v>0</v>
      </c>
      <c r="Q593">
        <v>0</v>
      </c>
      <c r="R593">
        <v>0</v>
      </c>
      <c r="S593" s="2">
        <v>-3423491</v>
      </c>
      <c r="U593">
        <v>81.207999999999998</v>
      </c>
      <c r="V593" s="2">
        <v>4080000</v>
      </c>
      <c r="W593" t="s">
        <v>739</v>
      </c>
      <c r="X593" t="s">
        <v>757</v>
      </c>
      <c r="Y593">
        <v>0</v>
      </c>
      <c r="Z593">
        <v>0</v>
      </c>
    </row>
    <row r="594" spans="2:26">
      <c r="B594" t="s">
        <v>1043</v>
      </c>
      <c r="C594" t="s">
        <v>1043</v>
      </c>
      <c r="E594" t="s">
        <v>404</v>
      </c>
      <c r="G594" t="s">
        <v>965</v>
      </c>
      <c r="H594" t="s">
        <v>178</v>
      </c>
      <c r="I594" s="2">
        <v>-200000</v>
      </c>
      <c r="J594">
        <v>86.078000000000003</v>
      </c>
      <c r="L594">
        <v>0</v>
      </c>
      <c r="M594">
        <v>19</v>
      </c>
      <c r="O594">
        <v>0</v>
      </c>
      <c r="P594">
        <v>0</v>
      </c>
      <c r="Q594">
        <v>0</v>
      </c>
      <c r="R594">
        <v>0</v>
      </c>
      <c r="S594" s="2">
        <v>197270</v>
      </c>
      <c r="U594">
        <v>86.751000000000005</v>
      </c>
      <c r="V594" s="2">
        <v>-200000</v>
      </c>
      <c r="W594" t="s">
        <v>739</v>
      </c>
      <c r="X594" t="s">
        <v>757</v>
      </c>
      <c r="Y594">
        <v>0</v>
      </c>
      <c r="Z594">
        <v>0</v>
      </c>
    </row>
    <row r="595" spans="2:26">
      <c r="B595" t="s">
        <v>1044</v>
      </c>
      <c r="C595" t="s">
        <v>1044</v>
      </c>
      <c r="E595" t="s">
        <v>404</v>
      </c>
      <c r="G595" t="s">
        <v>965</v>
      </c>
      <c r="H595" t="s">
        <v>178</v>
      </c>
      <c r="I595">
        <v>0</v>
      </c>
      <c r="J595">
        <v>76.403000000000006</v>
      </c>
      <c r="L595">
        <v>0</v>
      </c>
      <c r="M595">
        <v>-90</v>
      </c>
      <c r="O595">
        <v>0</v>
      </c>
      <c r="P595">
        <v>0</v>
      </c>
      <c r="Q595">
        <v>0</v>
      </c>
      <c r="R595">
        <v>0</v>
      </c>
      <c r="S595">
        <v>0</v>
      </c>
      <c r="U595">
        <v>76.403000000000006</v>
      </c>
      <c r="V595" s="2">
        <v>850000</v>
      </c>
      <c r="W595" t="s">
        <v>739</v>
      </c>
      <c r="X595" t="s">
        <v>757</v>
      </c>
      <c r="Y595">
        <v>0</v>
      </c>
      <c r="Z595">
        <v>0</v>
      </c>
    </row>
    <row r="596" spans="2:26">
      <c r="B596" t="s">
        <v>1045</v>
      </c>
      <c r="C596" t="s">
        <v>1045</v>
      </c>
      <c r="E596" t="s">
        <v>153</v>
      </c>
      <c r="G596" t="s">
        <v>965</v>
      </c>
      <c r="H596" t="s">
        <v>178</v>
      </c>
      <c r="I596" s="2">
        <v>-8920000</v>
      </c>
      <c r="J596">
        <v>107.369</v>
      </c>
      <c r="L596">
        <v>0</v>
      </c>
      <c r="M596">
        <v>772</v>
      </c>
      <c r="O596">
        <v>0</v>
      </c>
      <c r="P596">
        <v>0</v>
      </c>
      <c r="Q596">
        <v>0</v>
      </c>
      <c r="R596">
        <v>0</v>
      </c>
      <c r="S596" s="2">
        <v>9577297</v>
      </c>
      <c r="U596">
        <v>107.369</v>
      </c>
      <c r="V596" s="2">
        <v>-8920000</v>
      </c>
      <c r="W596" t="s">
        <v>739</v>
      </c>
      <c r="X596" t="s">
        <v>757</v>
      </c>
      <c r="Y596">
        <v>0</v>
      </c>
      <c r="Z596">
        <v>0</v>
      </c>
    </row>
    <row r="597" spans="2:26">
      <c r="B597" t="s">
        <v>1046</v>
      </c>
      <c r="C597" t="s">
        <v>1046</v>
      </c>
      <c r="E597" t="s">
        <v>153</v>
      </c>
      <c r="G597" t="s">
        <v>965</v>
      </c>
      <c r="H597" t="s">
        <v>178</v>
      </c>
      <c r="I597" s="2">
        <v>-100000</v>
      </c>
      <c r="J597">
        <v>105.96599999999999</v>
      </c>
      <c r="L597">
        <v>0</v>
      </c>
      <c r="M597">
        <v>9</v>
      </c>
      <c r="O597">
        <v>0</v>
      </c>
      <c r="P597">
        <v>0</v>
      </c>
      <c r="Q597">
        <v>0</v>
      </c>
      <c r="R597">
        <v>0</v>
      </c>
      <c r="S597" s="2">
        <v>105966</v>
      </c>
      <c r="U597">
        <v>105.96599999999999</v>
      </c>
      <c r="V597" s="2">
        <v>-100000</v>
      </c>
      <c r="W597" t="s">
        <v>739</v>
      </c>
      <c r="X597" t="s">
        <v>757</v>
      </c>
      <c r="Y597">
        <v>0</v>
      </c>
      <c r="Z597">
        <v>0</v>
      </c>
    </row>
    <row r="598" spans="2:26">
      <c r="B598" t="s">
        <v>1047</v>
      </c>
      <c r="C598" t="s">
        <v>1047</v>
      </c>
      <c r="E598" t="s">
        <v>153</v>
      </c>
      <c r="G598" t="s">
        <v>965</v>
      </c>
      <c r="H598" t="s">
        <v>178</v>
      </c>
      <c r="I598" s="2">
        <v>-5550000</v>
      </c>
      <c r="J598">
        <v>97.222999999999999</v>
      </c>
      <c r="L598">
        <v>0</v>
      </c>
      <c r="M598">
        <v>415</v>
      </c>
      <c r="O598">
        <v>0</v>
      </c>
      <c r="P598">
        <v>0</v>
      </c>
      <c r="Q598">
        <v>0</v>
      </c>
      <c r="R598">
        <v>0</v>
      </c>
      <c r="S598" s="2">
        <v>5332014</v>
      </c>
      <c r="U598">
        <v>97.222999999999999</v>
      </c>
      <c r="V598" s="2">
        <v>-5550000</v>
      </c>
      <c r="W598" t="s">
        <v>739</v>
      </c>
      <c r="X598" t="s">
        <v>757</v>
      </c>
      <c r="Y598">
        <v>0</v>
      </c>
      <c r="Z598">
        <v>0</v>
      </c>
    </row>
    <row r="599" spans="2:26">
      <c r="B599" t="s">
        <v>1048</v>
      </c>
      <c r="C599" t="s">
        <v>1048</v>
      </c>
      <c r="E599" t="s">
        <v>153</v>
      </c>
      <c r="G599" t="s">
        <v>965</v>
      </c>
      <c r="H599" t="s">
        <v>178</v>
      </c>
      <c r="I599" s="2">
        <v>-850000</v>
      </c>
      <c r="J599">
        <v>97.23</v>
      </c>
      <c r="L599">
        <v>0</v>
      </c>
      <c r="M599">
        <v>62</v>
      </c>
      <c r="O599">
        <v>0</v>
      </c>
      <c r="P599">
        <v>0</v>
      </c>
      <c r="Q599">
        <v>0</v>
      </c>
      <c r="R599">
        <v>0</v>
      </c>
      <c r="S599" s="2">
        <v>826455</v>
      </c>
      <c r="U599">
        <v>97.23</v>
      </c>
      <c r="V599" s="2">
        <v>-850000</v>
      </c>
      <c r="W599" t="s">
        <v>739</v>
      </c>
      <c r="X599" t="s">
        <v>757</v>
      </c>
      <c r="Y599">
        <v>0</v>
      </c>
      <c r="Z599">
        <v>0</v>
      </c>
    </row>
    <row r="600" spans="2:26">
      <c r="B600" t="s">
        <v>1049</v>
      </c>
      <c r="C600" t="s">
        <v>1049</v>
      </c>
      <c r="E600" t="s">
        <v>153</v>
      </c>
      <c r="G600" t="s">
        <v>965</v>
      </c>
      <c r="H600" t="s">
        <v>178</v>
      </c>
      <c r="I600" s="2">
        <v>900000</v>
      </c>
      <c r="J600">
        <v>94.385000000000005</v>
      </c>
      <c r="L600">
        <v>0</v>
      </c>
      <c r="M600">
        <v>-79</v>
      </c>
      <c r="O600">
        <v>0</v>
      </c>
      <c r="P600">
        <v>0</v>
      </c>
      <c r="Q600">
        <v>0</v>
      </c>
      <c r="R600">
        <v>0</v>
      </c>
      <c r="S600" s="2">
        <v>-849461</v>
      </c>
      <c r="U600">
        <v>94.385000000000005</v>
      </c>
      <c r="V600" s="2">
        <v>900000</v>
      </c>
      <c r="W600" t="s">
        <v>739</v>
      </c>
      <c r="X600" t="s">
        <v>757</v>
      </c>
      <c r="Y600">
        <v>0</v>
      </c>
      <c r="Z600">
        <v>0</v>
      </c>
    </row>
    <row r="601" spans="2:26">
      <c r="B601" t="s">
        <v>1050</v>
      </c>
      <c r="C601" t="s">
        <v>1050</v>
      </c>
      <c r="E601" t="s">
        <v>153</v>
      </c>
      <c r="G601" t="s">
        <v>965</v>
      </c>
      <c r="H601" t="s">
        <v>178</v>
      </c>
      <c r="I601" s="2">
        <v>-3300000</v>
      </c>
      <c r="J601">
        <v>105.52500000000001</v>
      </c>
      <c r="L601">
        <v>0</v>
      </c>
      <c r="M601">
        <v>242</v>
      </c>
      <c r="O601">
        <v>0</v>
      </c>
      <c r="P601">
        <v>0</v>
      </c>
      <c r="Q601">
        <v>0</v>
      </c>
      <c r="R601">
        <v>0</v>
      </c>
      <c r="S601" s="2">
        <v>3223535</v>
      </c>
      <c r="U601">
        <v>105.52500000000001</v>
      </c>
      <c r="V601" s="2">
        <v>-3300000</v>
      </c>
      <c r="W601" t="s">
        <v>739</v>
      </c>
      <c r="X601" t="s">
        <v>757</v>
      </c>
      <c r="Y601">
        <v>0</v>
      </c>
      <c r="Z601">
        <v>0</v>
      </c>
    </row>
    <row r="602" spans="2:26">
      <c r="B602" t="s">
        <v>1051</v>
      </c>
      <c r="C602" t="s">
        <v>1051</v>
      </c>
      <c r="E602" t="s">
        <v>153</v>
      </c>
      <c r="G602" t="s">
        <v>965</v>
      </c>
      <c r="H602" t="s">
        <v>178</v>
      </c>
      <c r="I602" s="2">
        <v>-200000</v>
      </c>
      <c r="J602">
        <v>102.596</v>
      </c>
      <c r="L602">
        <v>0</v>
      </c>
      <c r="M602">
        <v>11</v>
      </c>
      <c r="O602">
        <v>0</v>
      </c>
      <c r="P602">
        <v>0</v>
      </c>
      <c r="Q602">
        <v>0</v>
      </c>
      <c r="R602">
        <v>0</v>
      </c>
      <c r="S602" s="2">
        <v>205191</v>
      </c>
      <c r="U602">
        <v>102.596</v>
      </c>
      <c r="V602" s="2">
        <v>-200000</v>
      </c>
      <c r="W602" t="s">
        <v>739</v>
      </c>
      <c r="X602" t="s">
        <v>757</v>
      </c>
      <c r="Y602">
        <v>0</v>
      </c>
      <c r="Z602">
        <v>0</v>
      </c>
    </row>
    <row r="603" spans="2:26">
      <c r="B603" t="s">
        <v>1052</v>
      </c>
      <c r="C603" t="s">
        <v>1052</v>
      </c>
      <c r="E603" t="s">
        <v>153</v>
      </c>
      <c r="G603" t="s">
        <v>965</v>
      </c>
      <c r="H603" t="s">
        <v>178</v>
      </c>
      <c r="I603" s="2">
        <v>-1891000</v>
      </c>
      <c r="J603">
        <v>99.95</v>
      </c>
      <c r="L603">
        <v>0</v>
      </c>
      <c r="M603">
        <v>137</v>
      </c>
      <c r="O603">
        <v>0</v>
      </c>
      <c r="P603">
        <v>0</v>
      </c>
      <c r="Q603">
        <v>0</v>
      </c>
      <c r="R603">
        <v>0</v>
      </c>
      <c r="S603" s="2">
        <v>1945834</v>
      </c>
      <c r="U603">
        <v>99.95</v>
      </c>
      <c r="V603" s="2">
        <v>-1891000</v>
      </c>
      <c r="W603" t="s">
        <v>739</v>
      </c>
      <c r="X603" t="s">
        <v>757</v>
      </c>
      <c r="Y603">
        <v>0</v>
      </c>
      <c r="Z603">
        <v>0</v>
      </c>
    </row>
    <row r="604" spans="2:26">
      <c r="B604" t="s">
        <v>1053</v>
      </c>
      <c r="C604" t="s">
        <v>1053</v>
      </c>
      <c r="E604" t="s">
        <v>404</v>
      </c>
      <c r="G604" t="s">
        <v>965</v>
      </c>
      <c r="H604" t="s">
        <v>178</v>
      </c>
      <c r="I604" s="2">
        <v>-8420000</v>
      </c>
      <c r="J604">
        <v>98.022000000000006</v>
      </c>
      <c r="L604">
        <v>0</v>
      </c>
      <c r="M604">
        <v>946</v>
      </c>
      <c r="O604">
        <v>0</v>
      </c>
      <c r="P604">
        <v>0</v>
      </c>
      <c r="Q604">
        <v>0</v>
      </c>
      <c r="R604">
        <v>0</v>
      </c>
      <c r="S604" s="2">
        <v>9457485</v>
      </c>
      <c r="U604">
        <v>98.022000000000006</v>
      </c>
      <c r="V604" s="2">
        <v>-8420000</v>
      </c>
      <c r="W604" t="s">
        <v>739</v>
      </c>
      <c r="X604" t="s">
        <v>757</v>
      </c>
      <c r="Y604">
        <v>0</v>
      </c>
      <c r="Z604">
        <v>0</v>
      </c>
    </row>
    <row r="605" spans="2:26">
      <c r="B605" t="s">
        <v>1054</v>
      </c>
      <c r="C605" t="s">
        <v>1054</v>
      </c>
      <c r="E605" t="s">
        <v>153</v>
      </c>
      <c r="G605" t="s">
        <v>965</v>
      </c>
      <c r="H605" t="s">
        <v>178</v>
      </c>
      <c r="I605" s="2">
        <v>-368000</v>
      </c>
      <c r="J605">
        <v>102.173</v>
      </c>
      <c r="L605">
        <v>0</v>
      </c>
      <c r="M605">
        <v>28</v>
      </c>
      <c r="O605">
        <v>0</v>
      </c>
      <c r="P605">
        <v>0</v>
      </c>
      <c r="Q605">
        <v>0</v>
      </c>
      <c r="R605">
        <v>0</v>
      </c>
      <c r="S605" s="2">
        <v>375998</v>
      </c>
      <c r="U605">
        <v>102.173</v>
      </c>
      <c r="V605" s="2">
        <v>-368000</v>
      </c>
      <c r="W605" t="s">
        <v>739</v>
      </c>
      <c r="X605" t="s">
        <v>757</v>
      </c>
      <c r="Y605">
        <v>0</v>
      </c>
      <c r="Z605">
        <v>0</v>
      </c>
    </row>
    <row r="606" spans="2:26">
      <c r="B606" t="s">
        <v>1055</v>
      </c>
      <c r="C606" t="s">
        <v>1055</v>
      </c>
      <c r="E606" t="s">
        <v>153</v>
      </c>
      <c r="G606" t="s">
        <v>965</v>
      </c>
      <c r="H606" t="s">
        <v>178</v>
      </c>
      <c r="I606" s="2">
        <v>-100000</v>
      </c>
      <c r="J606">
        <v>95.444999999999993</v>
      </c>
      <c r="L606">
        <v>0</v>
      </c>
      <c r="M606">
        <v>7</v>
      </c>
      <c r="O606">
        <v>0</v>
      </c>
      <c r="P606">
        <v>0</v>
      </c>
      <c r="Q606">
        <v>0</v>
      </c>
      <c r="R606">
        <v>0</v>
      </c>
      <c r="S606" s="2">
        <v>95445</v>
      </c>
      <c r="U606">
        <v>95.444999999999993</v>
      </c>
      <c r="V606" s="2">
        <v>-100000</v>
      </c>
      <c r="W606" t="s">
        <v>739</v>
      </c>
      <c r="X606" t="s">
        <v>757</v>
      </c>
      <c r="Y606">
        <v>0</v>
      </c>
      <c r="Z606">
        <v>0</v>
      </c>
    </row>
    <row r="607" spans="2:26">
      <c r="B607" t="s">
        <v>1056</v>
      </c>
      <c r="C607" t="s">
        <v>1056</v>
      </c>
      <c r="E607" t="s">
        <v>153</v>
      </c>
      <c r="G607" t="s">
        <v>965</v>
      </c>
      <c r="H607" t="s">
        <v>178</v>
      </c>
      <c r="I607">
        <v>0</v>
      </c>
      <c r="J607">
        <v>84.384</v>
      </c>
      <c r="L607">
        <v>0</v>
      </c>
      <c r="M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84.384</v>
      </c>
      <c r="V607">
        <v>0</v>
      </c>
      <c r="W607" t="s">
        <v>739</v>
      </c>
      <c r="X607" t="s">
        <v>757</v>
      </c>
      <c r="Y607">
        <v>0</v>
      </c>
      <c r="Z607">
        <v>0</v>
      </c>
    </row>
    <row r="608" spans="2:26">
      <c r="B608" t="s">
        <v>1057</v>
      </c>
      <c r="C608" t="s">
        <v>1057</v>
      </c>
      <c r="E608" t="s">
        <v>153</v>
      </c>
      <c r="G608" t="s">
        <v>965</v>
      </c>
      <c r="H608" t="s">
        <v>178</v>
      </c>
      <c r="I608">
        <v>0</v>
      </c>
      <c r="J608">
        <v>81.903999999999996</v>
      </c>
      <c r="L608">
        <v>0</v>
      </c>
      <c r="M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81.903999999999996</v>
      </c>
      <c r="V608">
        <v>0</v>
      </c>
      <c r="W608" t="s">
        <v>739</v>
      </c>
      <c r="X608" t="s">
        <v>757</v>
      </c>
      <c r="Y608">
        <v>0</v>
      </c>
      <c r="Z608">
        <v>0</v>
      </c>
    </row>
    <row r="609" spans="2:26">
      <c r="B609" t="s">
        <v>1058</v>
      </c>
      <c r="C609" t="s">
        <v>1058</v>
      </c>
      <c r="E609" t="s">
        <v>404</v>
      </c>
      <c r="G609" t="s">
        <v>965</v>
      </c>
      <c r="H609" t="s">
        <v>178</v>
      </c>
      <c r="I609" s="2">
        <v>-820000</v>
      </c>
      <c r="J609">
        <v>81.058999999999997</v>
      </c>
      <c r="L609">
        <v>0</v>
      </c>
      <c r="M609">
        <v>77</v>
      </c>
      <c r="O609">
        <v>0</v>
      </c>
      <c r="P609">
        <v>0</v>
      </c>
      <c r="Q609">
        <v>0</v>
      </c>
      <c r="R609">
        <v>0</v>
      </c>
      <c r="S609" s="2">
        <v>761653</v>
      </c>
      <c r="U609">
        <v>81.058999999999997</v>
      </c>
      <c r="V609" s="2">
        <v>-820000</v>
      </c>
      <c r="W609" t="s">
        <v>739</v>
      </c>
      <c r="X609" t="s">
        <v>757</v>
      </c>
      <c r="Y609">
        <v>0</v>
      </c>
      <c r="Z609">
        <v>0</v>
      </c>
    </row>
    <row r="610" spans="2:26">
      <c r="B610" t="s">
        <v>1059</v>
      </c>
      <c r="C610" t="s">
        <v>1059</v>
      </c>
      <c r="E610" t="s">
        <v>404</v>
      </c>
      <c r="G610" t="s">
        <v>965</v>
      </c>
      <c r="H610" t="s">
        <v>178</v>
      </c>
      <c r="I610" s="2">
        <v>-1334000</v>
      </c>
      <c r="J610">
        <v>75.819000000000003</v>
      </c>
      <c r="L610">
        <v>0</v>
      </c>
      <c r="M610">
        <v>119</v>
      </c>
      <c r="O610">
        <v>0</v>
      </c>
      <c r="P610">
        <v>0</v>
      </c>
      <c r="Q610">
        <v>0</v>
      </c>
      <c r="R610">
        <v>0</v>
      </c>
      <c r="S610" s="2">
        <v>1158973</v>
      </c>
      <c r="U610">
        <v>75.819000000000003</v>
      </c>
      <c r="V610" s="2">
        <v>-1334000</v>
      </c>
      <c r="W610" t="s">
        <v>739</v>
      </c>
      <c r="X610" t="s">
        <v>757</v>
      </c>
      <c r="Y610">
        <v>0</v>
      </c>
      <c r="Z610">
        <v>0</v>
      </c>
    </row>
    <row r="611" spans="2:26">
      <c r="B611" t="s">
        <v>1060</v>
      </c>
      <c r="C611" t="s">
        <v>1060</v>
      </c>
      <c r="E611" t="s">
        <v>153</v>
      </c>
      <c r="G611" t="s">
        <v>965</v>
      </c>
      <c r="H611" t="s">
        <v>178</v>
      </c>
      <c r="I611" s="2">
        <v>-700000</v>
      </c>
      <c r="J611">
        <v>81.795000000000002</v>
      </c>
      <c r="L611">
        <v>0</v>
      </c>
      <c r="M611">
        <v>44</v>
      </c>
      <c r="O611">
        <v>0</v>
      </c>
      <c r="P611">
        <v>0</v>
      </c>
      <c r="Q611">
        <v>0</v>
      </c>
      <c r="R611">
        <v>0</v>
      </c>
      <c r="S611" s="2">
        <v>572565</v>
      </c>
      <c r="U611">
        <v>81.795000000000002</v>
      </c>
      <c r="V611" s="2">
        <v>-700000</v>
      </c>
      <c r="W611" t="s">
        <v>739</v>
      </c>
      <c r="X611" t="s">
        <v>757</v>
      </c>
      <c r="Y611">
        <v>0</v>
      </c>
      <c r="Z611">
        <v>0</v>
      </c>
    </row>
    <row r="612" spans="2:26">
      <c r="B612" t="s">
        <v>1061</v>
      </c>
      <c r="C612" t="s">
        <v>1061</v>
      </c>
      <c r="E612" t="s">
        <v>153</v>
      </c>
      <c r="G612" t="s">
        <v>965</v>
      </c>
      <c r="H612" t="s">
        <v>178</v>
      </c>
      <c r="I612" s="2">
        <v>4106000</v>
      </c>
      <c r="J612">
        <v>76.52</v>
      </c>
      <c r="L612">
        <v>0</v>
      </c>
      <c r="M612">
        <v>-286</v>
      </c>
      <c r="O612">
        <v>0</v>
      </c>
      <c r="P612">
        <v>0</v>
      </c>
      <c r="Q612">
        <v>0</v>
      </c>
      <c r="R612">
        <v>0</v>
      </c>
      <c r="S612" s="2">
        <v>-3150051</v>
      </c>
      <c r="U612">
        <v>76.52</v>
      </c>
      <c r="V612" s="2">
        <v>4106000</v>
      </c>
      <c r="W612" t="s">
        <v>739</v>
      </c>
      <c r="X612" t="s">
        <v>757</v>
      </c>
      <c r="Y612">
        <v>0</v>
      </c>
      <c r="Z612">
        <v>0</v>
      </c>
    </row>
    <row r="613" spans="2:26">
      <c r="B613" t="s">
        <v>1062</v>
      </c>
      <c r="C613" t="s">
        <v>1062</v>
      </c>
      <c r="E613" t="s">
        <v>153</v>
      </c>
      <c r="G613" t="s">
        <v>965</v>
      </c>
      <c r="H613" t="s">
        <v>178</v>
      </c>
      <c r="I613" s="2">
        <v>2421000</v>
      </c>
      <c r="J613">
        <v>80.162999999999997</v>
      </c>
      <c r="L613">
        <v>0</v>
      </c>
      <c r="M613">
        <v>-178</v>
      </c>
      <c r="O613">
        <v>0</v>
      </c>
      <c r="P613">
        <v>0</v>
      </c>
      <c r="Q613">
        <v>0</v>
      </c>
      <c r="R613">
        <v>0</v>
      </c>
      <c r="S613" s="2">
        <v>-1940751</v>
      </c>
      <c r="U613">
        <v>80.162999999999997</v>
      </c>
      <c r="V613" s="2">
        <v>2421000</v>
      </c>
      <c r="W613" t="s">
        <v>739</v>
      </c>
      <c r="X613" t="s">
        <v>757</v>
      </c>
      <c r="Y613">
        <v>0</v>
      </c>
      <c r="Z613">
        <v>0</v>
      </c>
    </row>
    <row r="614" spans="2:26">
      <c r="B614" t="s">
        <v>1063</v>
      </c>
      <c r="C614" t="s">
        <v>1063</v>
      </c>
      <c r="E614" t="s">
        <v>153</v>
      </c>
      <c r="G614" t="s">
        <v>965</v>
      </c>
      <c r="H614" t="s">
        <v>178</v>
      </c>
      <c r="I614" s="2">
        <v>-1000000</v>
      </c>
      <c r="J614">
        <v>91.564999999999998</v>
      </c>
      <c r="L614">
        <v>0</v>
      </c>
      <c r="M614">
        <v>73</v>
      </c>
      <c r="O614">
        <v>0</v>
      </c>
      <c r="P614">
        <v>0</v>
      </c>
      <c r="Q614">
        <v>0</v>
      </c>
      <c r="R614">
        <v>0</v>
      </c>
      <c r="S614" s="2">
        <v>915654</v>
      </c>
      <c r="U614">
        <v>91.564999999999998</v>
      </c>
      <c r="V614" s="2">
        <v>-1000000</v>
      </c>
      <c r="W614" t="s">
        <v>739</v>
      </c>
      <c r="X614" t="s">
        <v>757</v>
      </c>
      <c r="Y614">
        <v>0</v>
      </c>
      <c r="Z614">
        <v>0</v>
      </c>
    </row>
    <row r="615" spans="2:26">
      <c r="B615" t="s">
        <v>1064</v>
      </c>
      <c r="C615" t="s">
        <v>1064</v>
      </c>
      <c r="E615" t="s">
        <v>153</v>
      </c>
      <c r="G615" t="s">
        <v>965</v>
      </c>
      <c r="H615" t="s">
        <v>178</v>
      </c>
      <c r="I615" s="2">
        <v>-3800000</v>
      </c>
      <c r="J615">
        <v>94.35</v>
      </c>
      <c r="L615">
        <v>0</v>
      </c>
      <c r="M615">
        <v>283</v>
      </c>
      <c r="O615">
        <v>0</v>
      </c>
      <c r="P615">
        <v>0</v>
      </c>
      <c r="Q615">
        <v>0</v>
      </c>
      <c r="R615">
        <v>0</v>
      </c>
      <c r="S615" s="2">
        <v>3579017</v>
      </c>
      <c r="U615">
        <v>94.35</v>
      </c>
      <c r="V615" s="2">
        <v>-3800000</v>
      </c>
      <c r="W615" t="s">
        <v>739</v>
      </c>
      <c r="X615" t="s">
        <v>757</v>
      </c>
      <c r="Y615">
        <v>0</v>
      </c>
      <c r="Z615">
        <v>0</v>
      </c>
    </row>
    <row r="616" spans="2:26">
      <c r="B616" t="s">
        <v>1065</v>
      </c>
      <c r="C616" t="s">
        <v>1065</v>
      </c>
      <c r="E616" t="s">
        <v>153</v>
      </c>
      <c r="G616" t="s">
        <v>965</v>
      </c>
      <c r="H616" t="s">
        <v>178</v>
      </c>
      <c r="I616" s="2">
        <v>-200000</v>
      </c>
      <c r="J616">
        <v>87.066999999999993</v>
      </c>
      <c r="L616">
        <v>0</v>
      </c>
      <c r="M616">
        <v>14</v>
      </c>
      <c r="O616">
        <v>0</v>
      </c>
      <c r="P616">
        <v>0</v>
      </c>
      <c r="Q616">
        <v>0</v>
      </c>
      <c r="R616">
        <v>0</v>
      </c>
      <c r="S616" s="2">
        <v>174134</v>
      </c>
      <c r="U616">
        <v>87.066999999999993</v>
      </c>
      <c r="V616" s="2">
        <v>-200000</v>
      </c>
      <c r="W616" t="s">
        <v>739</v>
      </c>
      <c r="X616" t="s">
        <v>757</v>
      </c>
      <c r="Y616">
        <v>0</v>
      </c>
      <c r="Z616">
        <v>0</v>
      </c>
    </row>
    <row r="617" spans="2:26">
      <c r="B617" t="s">
        <v>1066</v>
      </c>
      <c r="C617" t="s">
        <v>1066</v>
      </c>
      <c r="E617" t="s">
        <v>404</v>
      </c>
      <c r="G617" t="s">
        <v>965</v>
      </c>
      <c r="H617" t="s">
        <v>178</v>
      </c>
      <c r="I617" s="2">
        <v>-400000</v>
      </c>
      <c r="J617">
        <v>93.605000000000004</v>
      </c>
      <c r="L617">
        <v>0</v>
      </c>
      <c r="M617">
        <v>44</v>
      </c>
      <c r="O617">
        <v>0</v>
      </c>
      <c r="P617">
        <v>0</v>
      </c>
      <c r="Q617">
        <v>0</v>
      </c>
      <c r="R617">
        <v>0</v>
      </c>
      <c r="S617" s="2">
        <v>429043</v>
      </c>
      <c r="U617">
        <v>93.605000000000004</v>
      </c>
      <c r="V617" s="2">
        <v>-400000</v>
      </c>
      <c r="W617" t="s">
        <v>739</v>
      </c>
      <c r="X617" t="s">
        <v>757</v>
      </c>
      <c r="Y617">
        <v>0</v>
      </c>
      <c r="Z617">
        <v>0</v>
      </c>
    </row>
    <row r="618" spans="2:26">
      <c r="B618" t="s">
        <v>1067</v>
      </c>
      <c r="C618" t="s">
        <v>1067</v>
      </c>
      <c r="E618" t="s">
        <v>153</v>
      </c>
      <c r="G618" t="s">
        <v>965</v>
      </c>
      <c r="H618" t="s">
        <v>178</v>
      </c>
      <c r="I618" s="2">
        <v>-600000</v>
      </c>
      <c r="J618">
        <v>97.334999999999994</v>
      </c>
      <c r="L618">
        <v>0</v>
      </c>
      <c r="M618">
        <v>2</v>
      </c>
      <c r="O618">
        <v>0</v>
      </c>
      <c r="P618">
        <v>0</v>
      </c>
      <c r="Q618">
        <v>0</v>
      </c>
      <c r="R618">
        <v>0</v>
      </c>
      <c r="S618" s="2">
        <v>584010</v>
      </c>
      <c r="U618">
        <v>97.334999999999994</v>
      </c>
      <c r="V618" s="2">
        <v>-600000</v>
      </c>
      <c r="W618" t="s">
        <v>739</v>
      </c>
      <c r="X618" t="s">
        <v>757</v>
      </c>
      <c r="Y618">
        <v>0</v>
      </c>
      <c r="Z618">
        <v>0</v>
      </c>
    </row>
    <row r="619" spans="2:26">
      <c r="B619" t="s">
        <v>1068</v>
      </c>
      <c r="C619" t="s">
        <v>1068</v>
      </c>
      <c r="E619" t="s">
        <v>153</v>
      </c>
      <c r="G619" t="s">
        <v>965</v>
      </c>
      <c r="H619" t="s">
        <v>178</v>
      </c>
      <c r="I619" s="2">
        <v>3500000</v>
      </c>
      <c r="J619">
        <v>79.847999999999999</v>
      </c>
      <c r="L619">
        <v>0</v>
      </c>
      <c r="M619">
        <v>-262</v>
      </c>
      <c r="O619">
        <v>0</v>
      </c>
      <c r="P619">
        <v>0</v>
      </c>
      <c r="Q619">
        <v>0</v>
      </c>
      <c r="R619">
        <v>0</v>
      </c>
      <c r="S619" s="2">
        <v>-2812464</v>
      </c>
      <c r="U619">
        <v>79.847999999999999</v>
      </c>
      <c r="V619" s="2">
        <v>3500000</v>
      </c>
      <c r="W619" t="s">
        <v>739</v>
      </c>
      <c r="X619" t="s">
        <v>757</v>
      </c>
      <c r="Y619">
        <v>0</v>
      </c>
      <c r="Z619">
        <v>0</v>
      </c>
    </row>
    <row r="620" spans="2:26">
      <c r="B620" t="s">
        <v>1069</v>
      </c>
      <c r="C620" t="s">
        <v>1069</v>
      </c>
      <c r="E620" t="s">
        <v>153</v>
      </c>
      <c r="G620" t="s">
        <v>965</v>
      </c>
      <c r="H620" t="s">
        <v>178</v>
      </c>
      <c r="I620" s="2">
        <v>-5573000</v>
      </c>
      <c r="J620">
        <v>96.284999999999997</v>
      </c>
      <c r="L620">
        <v>0</v>
      </c>
      <c r="M620">
        <v>411</v>
      </c>
      <c r="O620">
        <v>0</v>
      </c>
      <c r="P620">
        <v>0</v>
      </c>
      <c r="Q620">
        <v>0</v>
      </c>
      <c r="R620">
        <v>0</v>
      </c>
      <c r="S620" s="2">
        <v>5377797</v>
      </c>
      <c r="U620">
        <v>96.284999999999997</v>
      </c>
      <c r="V620" s="2">
        <v>-5573000</v>
      </c>
      <c r="W620" t="s">
        <v>739</v>
      </c>
      <c r="X620" t="s">
        <v>757</v>
      </c>
      <c r="Y620">
        <v>0</v>
      </c>
      <c r="Z620">
        <v>0</v>
      </c>
    </row>
    <row r="621" spans="2:26">
      <c r="B621" t="s">
        <v>1070</v>
      </c>
      <c r="C621" t="s">
        <v>1070</v>
      </c>
      <c r="E621" t="s">
        <v>153</v>
      </c>
      <c r="G621" t="s">
        <v>965</v>
      </c>
      <c r="H621" t="s">
        <v>178</v>
      </c>
      <c r="I621" s="2">
        <v>-100000</v>
      </c>
      <c r="J621">
        <v>98.965999999999994</v>
      </c>
      <c r="L621">
        <v>0</v>
      </c>
      <c r="M621">
        <v>7</v>
      </c>
      <c r="O621">
        <v>0</v>
      </c>
      <c r="P621">
        <v>0</v>
      </c>
      <c r="Q621">
        <v>0</v>
      </c>
      <c r="R621">
        <v>0</v>
      </c>
      <c r="S621" s="2">
        <v>98966</v>
      </c>
      <c r="U621">
        <v>98.965999999999994</v>
      </c>
      <c r="V621" s="2">
        <v>-100000</v>
      </c>
      <c r="W621" t="s">
        <v>739</v>
      </c>
      <c r="X621" t="s">
        <v>757</v>
      </c>
      <c r="Y621">
        <v>0</v>
      </c>
      <c r="Z621">
        <v>0</v>
      </c>
    </row>
    <row r="622" spans="2:26">
      <c r="B622" t="s">
        <v>1071</v>
      </c>
      <c r="C622" t="s">
        <v>1071</v>
      </c>
      <c r="E622" t="s">
        <v>153</v>
      </c>
      <c r="G622" t="s">
        <v>965</v>
      </c>
      <c r="H622" t="s">
        <v>178</v>
      </c>
      <c r="I622" s="2">
        <v>-250000</v>
      </c>
      <c r="J622">
        <v>97.991</v>
      </c>
      <c r="L622">
        <v>0</v>
      </c>
      <c r="M622">
        <v>18</v>
      </c>
      <c r="O622">
        <v>0</v>
      </c>
      <c r="P622">
        <v>0</v>
      </c>
      <c r="Q622">
        <v>0</v>
      </c>
      <c r="R622">
        <v>0</v>
      </c>
      <c r="S622" s="2">
        <v>244979</v>
      </c>
      <c r="U622">
        <v>97.991</v>
      </c>
      <c r="V622" s="2">
        <v>-250000</v>
      </c>
      <c r="W622" t="s">
        <v>739</v>
      </c>
      <c r="X622" t="s">
        <v>757</v>
      </c>
      <c r="Y622">
        <v>0</v>
      </c>
      <c r="Z622">
        <v>0</v>
      </c>
    </row>
    <row r="623" spans="2:26">
      <c r="B623" t="s">
        <v>1072</v>
      </c>
      <c r="C623" t="s">
        <v>1072</v>
      </c>
      <c r="E623" t="s">
        <v>153</v>
      </c>
      <c r="G623" t="s">
        <v>965</v>
      </c>
      <c r="H623" t="s">
        <v>178</v>
      </c>
      <c r="I623" s="2">
        <v>4200000</v>
      </c>
      <c r="J623">
        <v>88.528000000000006</v>
      </c>
      <c r="L623">
        <v>0</v>
      </c>
      <c r="M623">
        <v>-341</v>
      </c>
      <c r="O623">
        <v>0</v>
      </c>
      <c r="P623">
        <v>0</v>
      </c>
      <c r="Q623">
        <v>0</v>
      </c>
      <c r="R623">
        <v>0</v>
      </c>
      <c r="S623" s="2">
        <v>-3718176</v>
      </c>
      <c r="U623">
        <v>88.528000000000006</v>
      </c>
      <c r="V623" s="2">
        <v>4200000</v>
      </c>
      <c r="W623" t="s">
        <v>739</v>
      </c>
      <c r="X623" t="s">
        <v>757</v>
      </c>
      <c r="Y623">
        <v>0</v>
      </c>
      <c r="Z623">
        <v>0</v>
      </c>
    </row>
    <row r="624" spans="2:26">
      <c r="B624" t="s">
        <v>1073</v>
      </c>
      <c r="C624" t="s">
        <v>1073</v>
      </c>
      <c r="E624" t="s">
        <v>153</v>
      </c>
      <c r="G624" t="s">
        <v>965</v>
      </c>
      <c r="H624" t="s">
        <v>178</v>
      </c>
      <c r="I624" s="2">
        <v>10600000</v>
      </c>
      <c r="J624">
        <v>81.256</v>
      </c>
      <c r="L624">
        <v>0</v>
      </c>
      <c r="M624">
        <v>-807</v>
      </c>
      <c r="O624">
        <v>0</v>
      </c>
      <c r="P624">
        <v>0</v>
      </c>
      <c r="Q624">
        <v>0</v>
      </c>
      <c r="R624">
        <v>0</v>
      </c>
      <c r="S624" s="2">
        <v>-8635042</v>
      </c>
      <c r="U624">
        <v>81.256</v>
      </c>
      <c r="V624" s="2">
        <v>10600000</v>
      </c>
      <c r="W624" t="s">
        <v>739</v>
      </c>
      <c r="X624" t="s">
        <v>757</v>
      </c>
      <c r="Y624">
        <v>0</v>
      </c>
      <c r="Z624">
        <v>0</v>
      </c>
    </row>
    <row r="625" spans="2:26">
      <c r="B625" t="s">
        <v>1074</v>
      </c>
      <c r="C625" t="s">
        <v>1074</v>
      </c>
      <c r="E625" t="s">
        <v>153</v>
      </c>
      <c r="G625" t="s">
        <v>965</v>
      </c>
      <c r="H625" t="s">
        <v>178</v>
      </c>
      <c r="I625" s="2">
        <v>-316000</v>
      </c>
      <c r="J625">
        <v>95.614999999999995</v>
      </c>
      <c r="L625">
        <v>0</v>
      </c>
      <c r="M625">
        <v>23</v>
      </c>
      <c r="O625">
        <v>0</v>
      </c>
      <c r="P625">
        <v>0</v>
      </c>
      <c r="Q625">
        <v>0</v>
      </c>
      <c r="R625">
        <v>0</v>
      </c>
      <c r="S625" s="2">
        <v>302143</v>
      </c>
      <c r="U625">
        <v>95.614999999999995</v>
      </c>
      <c r="V625" s="2">
        <v>-316000</v>
      </c>
      <c r="W625" t="s">
        <v>739</v>
      </c>
      <c r="X625" t="s">
        <v>757</v>
      </c>
      <c r="Y625">
        <v>0</v>
      </c>
      <c r="Z625">
        <v>0</v>
      </c>
    </row>
    <row r="626" spans="2:26">
      <c r="B626" t="s">
        <v>1075</v>
      </c>
      <c r="C626" t="s">
        <v>1075</v>
      </c>
      <c r="E626" t="s">
        <v>153</v>
      </c>
      <c r="G626" t="s">
        <v>965</v>
      </c>
      <c r="H626" t="s">
        <v>178</v>
      </c>
      <c r="I626" s="2">
        <v>-2098000</v>
      </c>
      <c r="J626">
        <v>106.956</v>
      </c>
      <c r="L626">
        <v>0</v>
      </c>
      <c r="M626">
        <v>141</v>
      </c>
      <c r="O626">
        <v>0</v>
      </c>
      <c r="P626">
        <v>0</v>
      </c>
      <c r="Q626">
        <v>0</v>
      </c>
      <c r="R626">
        <v>0</v>
      </c>
      <c r="S626" s="2">
        <v>1909914</v>
      </c>
      <c r="U626">
        <v>106.956</v>
      </c>
      <c r="V626" s="2">
        <v>-2098000</v>
      </c>
      <c r="W626" t="s">
        <v>739</v>
      </c>
      <c r="X626" t="s">
        <v>757</v>
      </c>
      <c r="Y626">
        <v>0</v>
      </c>
      <c r="Z626">
        <v>0</v>
      </c>
    </row>
    <row r="627" spans="2:26">
      <c r="B627" t="s">
        <v>1076</v>
      </c>
      <c r="C627" t="s">
        <v>1076</v>
      </c>
      <c r="E627" t="s">
        <v>153</v>
      </c>
      <c r="G627" t="s">
        <v>965</v>
      </c>
      <c r="H627" t="s">
        <v>178</v>
      </c>
      <c r="I627" s="2">
        <v>-1000000</v>
      </c>
      <c r="J627">
        <v>100.633</v>
      </c>
      <c r="L627">
        <v>0</v>
      </c>
      <c r="M627">
        <v>78</v>
      </c>
      <c r="O627">
        <v>0</v>
      </c>
      <c r="P627">
        <v>0</v>
      </c>
      <c r="Q627">
        <v>0</v>
      </c>
      <c r="R627">
        <v>0</v>
      </c>
      <c r="S627" s="2">
        <v>1006332</v>
      </c>
      <c r="U627">
        <v>100.633</v>
      </c>
      <c r="V627" s="2">
        <v>-1000000</v>
      </c>
      <c r="W627" t="s">
        <v>739</v>
      </c>
      <c r="X627" t="s">
        <v>757</v>
      </c>
      <c r="Y627">
        <v>0</v>
      </c>
      <c r="Z627">
        <v>0</v>
      </c>
    </row>
    <row r="628" spans="2:26">
      <c r="B628" t="s">
        <v>1077</v>
      </c>
      <c r="C628" t="s">
        <v>1077</v>
      </c>
      <c r="E628" t="s">
        <v>153</v>
      </c>
      <c r="G628" t="s">
        <v>965</v>
      </c>
      <c r="H628" t="s">
        <v>178</v>
      </c>
      <c r="I628" s="2">
        <v>-1600000</v>
      </c>
      <c r="J628">
        <v>97.552999999999997</v>
      </c>
      <c r="L628">
        <v>0</v>
      </c>
      <c r="M628">
        <v>136</v>
      </c>
      <c r="O628">
        <v>0</v>
      </c>
      <c r="P628">
        <v>0</v>
      </c>
      <c r="Q628">
        <v>0</v>
      </c>
      <c r="R628">
        <v>0</v>
      </c>
      <c r="S628" s="2">
        <v>1717877</v>
      </c>
      <c r="U628">
        <v>97.552999999999997</v>
      </c>
      <c r="V628" s="2">
        <v>-1600000</v>
      </c>
      <c r="W628" t="s">
        <v>739</v>
      </c>
      <c r="X628" t="s">
        <v>757</v>
      </c>
      <c r="Y628">
        <v>0</v>
      </c>
      <c r="Z628">
        <v>0</v>
      </c>
    </row>
    <row r="629" spans="2:26">
      <c r="B629" t="s">
        <v>1078</v>
      </c>
      <c r="C629" t="s">
        <v>1078</v>
      </c>
      <c r="E629" t="s">
        <v>153</v>
      </c>
      <c r="G629" t="s">
        <v>965</v>
      </c>
      <c r="H629" t="s">
        <v>178</v>
      </c>
      <c r="I629" s="2">
        <v>4500000</v>
      </c>
      <c r="J629">
        <v>84.692999999999998</v>
      </c>
      <c r="L629">
        <v>0</v>
      </c>
      <c r="M629">
        <v>-357</v>
      </c>
      <c r="O629">
        <v>0</v>
      </c>
      <c r="P629">
        <v>0</v>
      </c>
      <c r="Q629">
        <v>0</v>
      </c>
      <c r="R629">
        <v>0</v>
      </c>
      <c r="S629" s="2">
        <v>-3849400</v>
      </c>
      <c r="U629">
        <v>84.692999999999998</v>
      </c>
      <c r="V629" s="2">
        <v>4500000</v>
      </c>
      <c r="W629" t="s">
        <v>739</v>
      </c>
      <c r="X629" t="s">
        <v>757</v>
      </c>
      <c r="Y629">
        <v>0</v>
      </c>
      <c r="Z629">
        <v>0</v>
      </c>
    </row>
    <row r="630" spans="2:26">
      <c r="B630" t="s">
        <v>1079</v>
      </c>
      <c r="C630" t="s">
        <v>1079</v>
      </c>
      <c r="E630" t="s">
        <v>153</v>
      </c>
      <c r="G630" t="s">
        <v>965</v>
      </c>
      <c r="H630" t="s">
        <v>178</v>
      </c>
      <c r="I630" s="2">
        <v>6000000</v>
      </c>
      <c r="J630">
        <v>89.19</v>
      </c>
      <c r="L630">
        <v>0</v>
      </c>
      <c r="M630">
        <v>-494</v>
      </c>
      <c r="O630">
        <v>0</v>
      </c>
      <c r="P630">
        <v>0</v>
      </c>
      <c r="Q630">
        <v>0</v>
      </c>
      <c r="R630">
        <v>0</v>
      </c>
      <c r="S630" s="2">
        <v>-5351400</v>
      </c>
      <c r="U630">
        <v>89.19</v>
      </c>
      <c r="V630" s="2">
        <v>6000000</v>
      </c>
      <c r="W630" t="s">
        <v>739</v>
      </c>
      <c r="X630" t="s">
        <v>757</v>
      </c>
      <c r="Y630">
        <v>0</v>
      </c>
      <c r="Z630">
        <v>0</v>
      </c>
    </row>
    <row r="631" spans="2:26">
      <c r="B631" t="s">
        <v>1080</v>
      </c>
      <c r="C631" t="s">
        <v>1080</v>
      </c>
      <c r="E631" t="s">
        <v>153</v>
      </c>
      <c r="G631" t="s">
        <v>965</v>
      </c>
      <c r="H631" t="s">
        <v>178</v>
      </c>
      <c r="I631" s="2">
        <v>5000000</v>
      </c>
      <c r="J631">
        <v>79.703999999999994</v>
      </c>
      <c r="L631">
        <v>0</v>
      </c>
      <c r="M631">
        <v>-372</v>
      </c>
      <c r="O631">
        <v>0</v>
      </c>
      <c r="P631">
        <v>0</v>
      </c>
      <c r="Q631">
        <v>0</v>
      </c>
      <c r="R631">
        <v>0</v>
      </c>
      <c r="S631" s="2">
        <v>-3997600</v>
      </c>
      <c r="U631">
        <v>79.703999999999994</v>
      </c>
      <c r="V631" s="2">
        <v>5000000</v>
      </c>
      <c r="W631" t="s">
        <v>739</v>
      </c>
      <c r="X631" t="s">
        <v>757</v>
      </c>
      <c r="Y631">
        <v>0</v>
      </c>
      <c r="Z631">
        <v>0</v>
      </c>
    </row>
    <row r="632" spans="2:26">
      <c r="B632" t="s">
        <v>1081</v>
      </c>
      <c r="C632" t="s">
        <v>1081</v>
      </c>
      <c r="E632" t="s">
        <v>153</v>
      </c>
      <c r="G632" t="s">
        <v>965</v>
      </c>
      <c r="H632" t="s">
        <v>178</v>
      </c>
      <c r="I632" s="2">
        <v>-500000</v>
      </c>
      <c r="J632">
        <v>100.679</v>
      </c>
      <c r="L632">
        <v>0</v>
      </c>
      <c r="M632">
        <v>40</v>
      </c>
      <c r="O632">
        <v>0</v>
      </c>
      <c r="P632">
        <v>0</v>
      </c>
      <c r="Q632">
        <v>0</v>
      </c>
      <c r="R632">
        <v>0</v>
      </c>
      <c r="S632" s="2">
        <v>503394</v>
      </c>
      <c r="U632">
        <v>100.679</v>
      </c>
      <c r="V632" s="2">
        <v>-500000</v>
      </c>
      <c r="W632" t="s">
        <v>739</v>
      </c>
      <c r="X632" t="s">
        <v>757</v>
      </c>
      <c r="Y632">
        <v>0</v>
      </c>
      <c r="Z632">
        <v>0</v>
      </c>
    </row>
    <row r="633" spans="2:26">
      <c r="B633" t="s">
        <v>1082</v>
      </c>
      <c r="C633" t="s">
        <v>1082</v>
      </c>
      <c r="E633" t="s">
        <v>153</v>
      </c>
      <c r="G633" t="s">
        <v>965</v>
      </c>
      <c r="H633" t="s">
        <v>178</v>
      </c>
      <c r="I633" s="2">
        <v>-1400000</v>
      </c>
      <c r="J633">
        <v>94.36</v>
      </c>
      <c r="L633">
        <v>0</v>
      </c>
      <c r="M633">
        <v>107</v>
      </c>
      <c r="O633">
        <v>0</v>
      </c>
      <c r="P633">
        <v>0</v>
      </c>
      <c r="Q633">
        <v>0</v>
      </c>
      <c r="R633">
        <v>0</v>
      </c>
      <c r="S633" s="2">
        <v>1351541</v>
      </c>
      <c r="U633">
        <v>94.36</v>
      </c>
      <c r="V633" s="2">
        <v>-1400000</v>
      </c>
      <c r="W633" t="s">
        <v>739</v>
      </c>
      <c r="X633" t="s">
        <v>757</v>
      </c>
      <c r="Y633">
        <v>0</v>
      </c>
      <c r="Z633">
        <v>0</v>
      </c>
    </row>
    <row r="634" spans="2:26">
      <c r="B634" t="s">
        <v>1083</v>
      </c>
      <c r="C634" t="s">
        <v>1083</v>
      </c>
      <c r="E634" t="s">
        <v>404</v>
      </c>
      <c r="G634" t="s">
        <v>965</v>
      </c>
      <c r="H634" t="s">
        <v>178</v>
      </c>
      <c r="I634" s="2">
        <v>1300000</v>
      </c>
      <c r="J634">
        <v>77.408000000000001</v>
      </c>
      <c r="L634">
        <v>0</v>
      </c>
      <c r="M634">
        <v>-140</v>
      </c>
      <c r="O634">
        <v>0</v>
      </c>
      <c r="P634">
        <v>0</v>
      </c>
      <c r="Q634">
        <v>0</v>
      </c>
      <c r="R634">
        <v>0</v>
      </c>
      <c r="S634" s="2">
        <v>-1153106</v>
      </c>
      <c r="U634">
        <v>77.408000000000001</v>
      </c>
      <c r="V634" s="2">
        <v>1300000</v>
      </c>
      <c r="W634" t="s">
        <v>739</v>
      </c>
      <c r="X634" t="s">
        <v>757</v>
      </c>
      <c r="Y634">
        <v>0</v>
      </c>
      <c r="Z634">
        <v>0</v>
      </c>
    </row>
    <row r="635" spans="2:26">
      <c r="B635" t="s">
        <v>1084</v>
      </c>
      <c r="C635" t="s">
        <v>1084</v>
      </c>
      <c r="E635" t="s">
        <v>153</v>
      </c>
      <c r="G635" t="s">
        <v>965</v>
      </c>
      <c r="H635" t="s">
        <v>178</v>
      </c>
      <c r="I635" s="2">
        <v>-500000</v>
      </c>
      <c r="J635">
        <v>100.511</v>
      </c>
      <c r="L635">
        <v>0</v>
      </c>
      <c r="M635">
        <v>39</v>
      </c>
      <c r="O635">
        <v>0</v>
      </c>
      <c r="P635">
        <v>0</v>
      </c>
      <c r="Q635">
        <v>0</v>
      </c>
      <c r="R635">
        <v>0</v>
      </c>
      <c r="S635" s="2">
        <v>502554</v>
      </c>
      <c r="U635">
        <v>100.511</v>
      </c>
      <c r="V635" s="2">
        <v>-500000</v>
      </c>
      <c r="W635" t="s">
        <v>739</v>
      </c>
      <c r="X635" t="s">
        <v>757</v>
      </c>
      <c r="Y635">
        <v>0</v>
      </c>
      <c r="Z635">
        <v>0</v>
      </c>
    </row>
    <row r="636" spans="2:26">
      <c r="B636" t="s">
        <v>1085</v>
      </c>
      <c r="C636" t="s">
        <v>1085</v>
      </c>
      <c r="E636" t="s">
        <v>153</v>
      </c>
      <c r="G636" t="s">
        <v>965</v>
      </c>
      <c r="H636" t="s">
        <v>178</v>
      </c>
      <c r="I636" s="2">
        <v>-4000000</v>
      </c>
      <c r="J636">
        <v>111.925</v>
      </c>
      <c r="L636">
        <v>0</v>
      </c>
      <c r="M636">
        <v>367</v>
      </c>
      <c r="O636">
        <v>0</v>
      </c>
      <c r="P636">
        <v>0</v>
      </c>
      <c r="Q636">
        <v>0</v>
      </c>
      <c r="R636">
        <v>0</v>
      </c>
      <c r="S636" s="2">
        <v>4476984</v>
      </c>
      <c r="U636">
        <v>111.925</v>
      </c>
      <c r="V636" s="2">
        <v>-4000000</v>
      </c>
      <c r="W636" t="s">
        <v>739</v>
      </c>
      <c r="X636" t="s">
        <v>757</v>
      </c>
      <c r="Y636">
        <v>0</v>
      </c>
      <c r="Z636">
        <v>0</v>
      </c>
    </row>
    <row r="637" spans="2:26">
      <c r="B637" t="s">
        <v>1086</v>
      </c>
      <c r="C637" t="s">
        <v>1086</v>
      </c>
      <c r="E637" t="s">
        <v>153</v>
      </c>
      <c r="G637" t="s">
        <v>965</v>
      </c>
      <c r="H637" t="s">
        <v>178</v>
      </c>
      <c r="I637" s="2">
        <v>-1000000</v>
      </c>
      <c r="J637">
        <v>86.995999999999995</v>
      </c>
      <c r="L637">
        <v>0</v>
      </c>
      <c r="M637">
        <v>174</v>
      </c>
      <c r="O637">
        <v>0</v>
      </c>
      <c r="P637">
        <v>0</v>
      </c>
      <c r="Q637">
        <v>0</v>
      </c>
      <c r="R637">
        <v>0</v>
      </c>
      <c r="S637" s="2">
        <v>869958</v>
      </c>
      <c r="U637">
        <v>85.456000000000003</v>
      </c>
      <c r="V637" s="2">
        <v>-3250000</v>
      </c>
      <c r="W637" t="s">
        <v>739</v>
      </c>
      <c r="X637" t="s">
        <v>757</v>
      </c>
      <c r="Y637">
        <v>0</v>
      </c>
      <c r="Z637">
        <v>0</v>
      </c>
    </row>
    <row r="638" spans="2:26">
      <c r="B638" t="s">
        <v>1087</v>
      </c>
      <c r="C638" t="s">
        <v>1087</v>
      </c>
      <c r="E638" t="s">
        <v>153</v>
      </c>
      <c r="G638" t="s">
        <v>965</v>
      </c>
      <c r="H638" t="s">
        <v>178</v>
      </c>
      <c r="I638" s="2">
        <v>-3000000</v>
      </c>
      <c r="J638">
        <v>100.429</v>
      </c>
      <c r="L638">
        <v>0</v>
      </c>
      <c r="M638">
        <v>234</v>
      </c>
      <c r="O638">
        <v>0</v>
      </c>
      <c r="P638">
        <v>0</v>
      </c>
      <c r="Q638">
        <v>0</v>
      </c>
      <c r="R638">
        <v>0</v>
      </c>
      <c r="S638" s="2">
        <v>3012876</v>
      </c>
      <c r="U638">
        <v>100.429</v>
      </c>
      <c r="V638" s="2">
        <v>-3000000</v>
      </c>
      <c r="W638" t="s">
        <v>739</v>
      </c>
      <c r="X638" t="s">
        <v>757</v>
      </c>
      <c r="Y638">
        <v>0</v>
      </c>
      <c r="Z638">
        <v>0</v>
      </c>
    </row>
    <row r="639" spans="2:26">
      <c r="B639" t="s">
        <v>1088</v>
      </c>
      <c r="C639" t="s">
        <v>1088</v>
      </c>
      <c r="E639" t="s">
        <v>153</v>
      </c>
      <c r="G639" t="s">
        <v>965</v>
      </c>
      <c r="H639" t="s">
        <v>178</v>
      </c>
      <c r="I639" s="2">
        <v>-2576000</v>
      </c>
      <c r="J639">
        <v>85.986000000000004</v>
      </c>
      <c r="L639">
        <v>0</v>
      </c>
      <c r="M639">
        <v>172</v>
      </c>
      <c r="O639">
        <v>0</v>
      </c>
      <c r="P639">
        <v>0</v>
      </c>
      <c r="Q639">
        <v>0</v>
      </c>
      <c r="R639">
        <v>0</v>
      </c>
      <c r="S639" s="2">
        <v>2214999</v>
      </c>
      <c r="U639">
        <v>85.986000000000004</v>
      </c>
      <c r="V639" s="2">
        <v>-2576000</v>
      </c>
      <c r="W639" t="s">
        <v>739</v>
      </c>
      <c r="X639" t="s">
        <v>757</v>
      </c>
      <c r="Y639">
        <v>0</v>
      </c>
      <c r="Z639">
        <v>0</v>
      </c>
    </row>
    <row r="640" spans="2:26">
      <c r="B640" t="s">
        <v>1089</v>
      </c>
      <c r="C640" t="s">
        <v>1089</v>
      </c>
      <c r="E640" t="s">
        <v>153</v>
      </c>
      <c r="G640" t="s">
        <v>965</v>
      </c>
      <c r="H640" t="s">
        <v>178</v>
      </c>
      <c r="I640" s="2">
        <v>-1475000</v>
      </c>
      <c r="J640">
        <v>92.983000000000004</v>
      </c>
      <c r="L640">
        <v>0</v>
      </c>
      <c r="M640">
        <v>107</v>
      </c>
      <c r="O640">
        <v>0</v>
      </c>
      <c r="P640">
        <v>0</v>
      </c>
      <c r="Q640">
        <v>0</v>
      </c>
      <c r="R640">
        <v>0</v>
      </c>
      <c r="S640" s="2">
        <v>1371502</v>
      </c>
      <c r="U640">
        <v>92.983000000000004</v>
      </c>
      <c r="V640" s="2">
        <v>-1475000</v>
      </c>
      <c r="W640" t="s">
        <v>739</v>
      </c>
      <c r="X640" t="s">
        <v>757</v>
      </c>
      <c r="Y640">
        <v>0</v>
      </c>
      <c r="Z640">
        <v>0</v>
      </c>
    </row>
    <row r="641" spans="2:26">
      <c r="B641" t="s">
        <v>1090</v>
      </c>
      <c r="C641" t="s">
        <v>1090</v>
      </c>
      <c r="E641" t="s">
        <v>153</v>
      </c>
      <c r="G641" t="s">
        <v>965</v>
      </c>
      <c r="H641" t="s">
        <v>178</v>
      </c>
      <c r="I641" s="2">
        <v>-2172000</v>
      </c>
      <c r="J641">
        <v>98.480999999999995</v>
      </c>
      <c r="L641">
        <v>0</v>
      </c>
      <c r="M641">
        <v>169</v>
      </c>
      <c r="O641">
        <v>0</v>
      </c>
      <c r="P641">
        <v>0</v>
      </c>
      <c r="Q641">
        <v>0</v>
      </c>
      <c r="R641">
        <v>0</v>
      </c>
      <c r="S641" s="2">
        <v>2139007</v>
      </c>
      <c r="U641">
        <v>98.480999999999995</v>
      </c>
      <c r="V641" s="2">
        <v>-2172000</v>
      </c>
      <c r="W641" t="s">
        <v>739</v>
      </c>
      <c r="X641" t="s">
        <v>757</v>
      </c>
      <c r="Y641">
        <v>0</v>
      </c>
      <c r="Z641">
        <v>0</v>
      </c>
    </row>
    <row r="642" spans="2:26">
      <c r="B642" t="s">
        <v>1091</v>
      </c>
      <c r="C642" t="s">
        <v>1091</v>
      </c>
      <c r="E642" t="s">
        <v>153</v>
      </c>
      <c r="G642" t="s">
        <v>965</v>
      </c>
      <c r="H642" t="s">
        <v>178</v>
      </c>
      <c r="I642" s="2">
        <v>-600000</v>
      </c>
      <c r="J642">
        <v>60.329000000000001</v>
      </c>
      <c r="L642">
        <v>0</v>
      </c>
      <c r="M642">
        <v>26</v>
      </c>
      <c r="O642">
        <v>0</v>
      </c>
      <c r="P642">
        <v>0</v>
      </c>
      <c r="Q642">
        <v>0</v>
      </c>
      <c r="R642">
        <v>0</v>
      </c>
      <c r="S642" s="2">
        <v>361971</v>
      </c>
      <c r="U642">
        <v>60.329000000000001</v>
      </c>
      <c r="V642" s="2">
        <v>-600000</v>
      </c>
      <c r="W642" t="s">
        <v>739</v>
      </c>
      <c r="X642" t="s">
        <v>757</v>
      </c>
      <c r="Y642">
        <v>0</v>
      </c>
      <c r="Z642">
        <v>0</v>
      </c>
    </row>
    <row r="643" spans="2:26">
      <c r="B643" t="s">
        <v>1092</v>
      </c>
      <c r="C643" t="s">
        <v>1092</v>
      </c>
      <c r="E643" t="s">
        <v>153</v>
      </c>
      <c r="G643" t="s">
        <v>965</v>
      </c>
      <c r="H643" t="s">
        <v>178</v>
      </c>
      <c r="I643" s="2">
        <v>-100000</v>
      </c>
      <c r="J643">
        <v>101.346</v>
      </c>
      <c r="L643">
        <v>0</v>
      </c>
      <c r="M643">
        <v>8</v>
      </c>
      <c r="O643">
        <v>0</v>
      </c>
      <c r="P643">
        <v>0</v>
      </c>
      <c r="Q643">
        <v>0</v>
      </c>
      <c r="R643">
        <v>0</v>
      </c>
      <c r="S643" s="2">
        <v>101346</v>
      </c>
      <c r="U643">
        <v>101.346</v>
      </c>
      <c r="V643" s="2">
        <v>-100000</v>
      </c>
      <c r="W643" t="s">
        <v>739</v>
      </c>
      <c r="X643" t="s">
        <v>757</v>
      </c>
      <c r="Y643">
        <v>0</v>
      </c>
      <c r="Z643">
        <v>0</v>
      </c>
    </row>
    <row r="644" spans="2:26">
      <c r="B644" t="s">
        <v>1093</v>
      </c>
      <c r="C644" t="s">
        <v>1093</v>
      </c>
      <c r="E644" t="s">
        <v>153</v>
      </c>
      <c r="G644" t="s">
        <v>965</v>
      </c>
      <c r="H644" t="s">
        <v>178</v>
      </c>
      <c r="I644" s="2">
        <v>-811000</v>
      </c>
      <c r="J644">
        <v>96.906999999999996</v>
      </c>
      <c r="L644">
        <v>0</v>
      </c>
      <c r="M644">
        <v>55</v>
      </c>
      <c r="O644">
        <v>0</v>
      </c>
      <c r="P644">
        <v>0</v>
      </c>
      <c r="Q644">
        <v>0</v>
      </c>
      <c r="R644">
        <v>0</v>
      </c>
      <c r="S644" s="2">
        <v>785917</v>
      </c>
      <c r="U644">
        <v>96.906999999999996</v>
      </c>
      <c r="V644" s="2">
        <v>-811000</v>
      </c>
      <c r="W644" t="s">
        <v>739</v>
      </c>
      <c r="X644" t="s">
        <v>757</v>
      </c>
      <c r="Y644">
        <v>0</v>
      </c>
      <c r="Z644">
        <v>0</v>
      </c>
    </row>
    <row r="645" spans="2:26">
      <c r="B645" t="s">
        <v>1094</v>
      </c>
      <c r="C645" t="s">
        <v>1094</v>
      </c>
      <c r="E645" t="s">
        <v>153</v>
      </c>
      <c r="G645" t="s">
        <v>965</v>
      </c>
      <c r="H645" t="s">
        <v>178</v>
      </c>
      <c r="I645" s="2">
        <v>-4043000</v>
      </c>
      <c r="J645">
        <v>95.37</v>
      </c>
      <c r="L645">
        <v>0</v>
      </c>
      <c r="M645">
        <v>292</v>
      </c>
      <c r="O645">
        <v>0</v>
      </c>
      <c r="P645">
        <v>0</v>
      </c>
      <c r="Q645">
        <v>0</v>
      </c>
      <c r="R645">
        <v>0</v>
      </c>
      <c r="S645" s="2">
        <v>3858826</v>
      </c>
      <c r="U645">
        <v>95.37</v>
      </c>
      <c r="V645" s="2">
        <v>-4043000</v>
      </c>
      <c r="W645" t="s">
        <v>739</v>
      </c>
      <c r="X645" t="s">
        <v>757</v>
      </c>
      <c r="Y645">
        <v>0</v>
      </c>
      <c r="Z645">
        <v>0</v>
      </c>
    </row>
    <row r="646" spans="2:26">
      <c r="B646" t="s">
        <v>1095</v>
      </c>
      <c r="C646" t="s">
        <v>1095</v>
      </c>
      <c r="E646" t="s">
        <v>153</v>
      </c>
      <c r="G646" t="s">
        <v>965</v>
      </c>
      <c r="H646" t="s">
        <v>178</v>
      </c>
      <c r="I646" s="2">
        <v>-100000</v>
      </c>
      <c r="J646">
        <v>45.695999999999998</v>
      </c>
      <c r="L646">
        <v>0</v>
      </c>
      <c r="M646">
        <v>3</v>
      </c>
      <c r="O646">
        <v>0</v>
      </c>
      <c r="P646">
        <v>0</v>
      </c>
      <c r="Q646">
        <v>0</v>
      </c>
      <c r="R646">
        <v>0</v>
      </c>
      <c r="S646" s="2">
        <v>45696</v>
      </c>
      <c r="U646">
        <v>45.695999999999998</v>
      </c>
      <c r="V646" s="2">
        <v>-100000</v>
      </c>
      <c r="W646" t="s">
        <v>739</v>
      </c>
      <c r="X646" t="s">
        <v>757</v>
      </c>
      <c r="Y646">
        <v>0</v>
      </c>
      <c r="Z646">
        <v>0</v>
      </c>
    </row>
    <row r="647" spans="2:26">
      <c r="B647" t="s">
        <v>1096</v>
      </c>
      <c r="C647" t="s">
        <v>1096</v>
      </c>
      <c r="E647" t="s">
        <v>153</v>
      </c>
      <c r="G647" t="s">
        <v>965</v>
      </c>
      <c r="H647" t="s">
        <v>178</v>
      </c>
      <c r="I647" s="2">
        <v>-150000</v>
      </c>
      <c r="J647">
        <v>82.855000000000004</v>
      </c>
      <c r="L647">
        <v>0</v>
      </c>
      <c r="M647">
        <v>9</v>
      </c>
      <c r="O647">
        <v>0</v>
      </c>
      <c r="P647">
        <v>0</v>
      </c>
      <c r="Q647">
        <v>0</v>
      </c>
      <c r="R647">
        <v>0</v>
      </c>
      <c r="S647" s="2">
        <v>124282</v>
      </c>
      <c r="U647">
        <v>82.855000000000004</v>
      </c>
      <c r="V647" s="2">
        <v>-150000</v>
      </c>
      <c r="W647" t="s">
        <v>739</v>
      </c>
      <c r="X647" t="s">
        <v>757</v>
      </c>
      <c r="Y647">
        <v>0</v>
      </c>
      <c r="Z647">
        <v>0</v>
      </c>
    </row>
    <row r="648" spans="2:26">
      <c r="B648" t="s">
        <v>1097</v>
      </c>
      <c r="C648" t="s">
        <v>1097</v>
      </c>
      <c r="E648" t="s">
        <v>153</v>
      </c>
      <c r="G648" t="s">
        <v>965</v>
      </c>
      <c r="H648" t="s">
        <v>178</v>
      </c>
      <c r="I648" s="2">
        <v>1000000</v>
      </c>
      <c r="J648">
        <v>73.664000000000001</v>
      </c>
      <c r="L648">
        <v>0</v>
      </c>
      <c r="M648">
        <v>-68</v>
      </c>
      <c r="O648">
        <v>0</v>
      </c>
      <c r="P648">
        <v>0</v>
      </c>
      <c r="Q648">
        <v>0</v>
      </c>
      <c r="R648">
        <v>0</v>
      </c>
      <c r="S648" s="2">
        <v>-736640</v>
      </c>
      <c r="U648">
        <v>73.664000000000001</v>
      </c>
      <c r="V648" s="2">
        <v>1000000</v>
      </c>
      <c r="W648" t="s">
        <v>739</v>
      </c>
      <c r="X648" t="s">
        <v>757</v>
      </c>
      <c r="Y648">
        <v>0</v>
      </c>
      <c r="Z648">
        <v>0</v>
      </c>
    </row>
    <row r="649" spans="2:26">
      <c r="B649" t="s">
        <v>1098</v>
      </c>
      <c r="C649" t="s">
        <v>1098</v>
      </c>
      <c r="E649" t="s">
        <v>404</v>
      </c>
      <c r="G649" t="s">
        <v>965</v>
      </c>
      <c r="H649" t="s">
        <v>178</v>
      </c>
      <c r="I649" s="2">
        <v>-700000</v>
      </c>
      <c r="J649">
        <v>53</v>
      </c>
      <c r="L649">
        <v>0</v>
      </c>
      <c r="M649">
        <v>42</v>
      </c>
      <c r="O649">
        <v>0</v>
      </c>
      <c r="P649">
        <v>0</v>
      </c>
      <c r="Q649">
        <v>0</v>
      </c>
      <c r="R649">
        <v>0</v>
      </c>
      <c r="S649" s="2">
        <v>425123</v>
      </c>
      <c r="U649">
        <v>53</v>
      </c>
      <c r="V649" s="2">
        <v>-700000</v>
      </c>
      <c r="W649" t="s">
        <v>739</v>
      </c>
      <c r="X649" t="s">
        <v>757</v>
      </c>
      <c r="Y649">
        <v>0</v>
      </c>
      <c r="Z649">
        <v>0</v>
      </c>
    </row>
    <row r="650" spans="2:26">
      <c r="B650" t="s">
        <v>1099</v>
      </c>
      <c r="C650" t="s">
        <v>1099</v>
      </c>
      <c r="E650" t="s">
        <v>153</v>
      </c>
      <c r="G650" t="s">
        <v>965</v>
      </c>
      <c r="H650" t="s">
        <v>178</v>
      </c>
      <c r="I650" s="2">
        <v>600000</v>
      </c>
      <c r="J650">
        <v>78.676000000000002</v>
      </c>
      <c r="L650">
        <v>0</v>
      </c>
      <c r="M650">
        <v>3</v>
      </c>
      <c r="O650">
        <v>0</v>
      </c>
      <c r="P650">
        <v>0</v>
      </c>
      <c r="Q650">
        <v>0</v>
      </c>
      <c r="R650">
        <v>0</v>
      </c>
      <c r="S650" s="2">
        <v>-472056</v>
      </c>
      <c r="U650">
        <v>78.676000000000002</v>
      </c>
      <c r="V650" s="2">
        <v>600000</v>
      </c>
      <c r="W650" t="s">
        <v>739</v>
      </c>
      <c r="X650" t="s">
        <v>757</v>
      </c>
      <c r="Y650">
        <v>0</v>
      </c>
      <c r="Z650">
        <v>0</v>
      </c>
    </row>
    <row r="651" spans="2:26">
      <c r="B651" t="s">
        <v>1100</v>
      </c>
      <c r="C651" t="s">
        <v>1100</v>
      </c>
      <c r="E651" t="s">
        <v>153</v>
      </c>
      <c r="G651" t="s">
        <v>965</v>
      </c>
      <c r="H651" t="s">
        <v>178</v>
      </c>
      <c r="I651" s="2">
        <v>1100000</v>
      </c>
      <c r="J651">
        <v>61.213000000000001</v>
      </c>
      <c r="L651">
        <v>0</v>
      </c>
      <c r="M651">
        <v>61</v>
      </c>
      <c r="O651">
        <v>0</v>
      </c>
      <c r="P651">
        <v>0</v>
      </c>
      <c r="Q651">
        <v>0</v>
      </c>
      <c r="R651">
        <v>0</v>
      </c>
      <c r="S651" s="2">
        <v>-673343</v>
      </c>
      <c r="U651">
        <v>61.213000000000001</v>
      </c>
      <c r="V651" s="2">
        <v>1100000</v>
      </c>
      <c r="W651" t="s">
        <v>739</v>
      </c>
      <c r="X651" t="s">
        <v>757</v>
      </c>
      <c r="Y651">
        <v>0</v>
      </c>
      <c r="Z651">
        <v>0</v>
      </c>
    </row>
    <row r="652" spans="2:26">
      <c r="B652" t="s">
        <v>1101</v>
      </c>
      <c r="C652" t="s">
        <v>1101</v>
      </c>
      <c r="E652" t="s">
        <v>153</v>
      </c>
      <c r="G652" t="s">
        <v>965</v>
      </c>
      <c r="H652" t="s">
        <v>178</v>
      </c>
      <c r="I652" s="2">
        <v>-2500000</v>
      </c>
      <c r="J652">
        <v>95.656000000000006</v>
      </c>
      <c r="L652">
        <v>0</v>
      </c>
      <c r="M652">
        <v>189</v>
      </c>
      <c r="O652">
        <v>0</v>
      </c>
      <c r="P652">
        <v>0</v>
      </c>
      <c r="Q652">
        <v>0</v>
      </c>
      <c r="R652">
        <v>0</v>
      </c>
      <c r="S652" s="2">
        <v>2391390</v>
      </c>
      <c r="U652">
        <v>95.656000000000006</v>
      </c>
      <c r="V652" s="2">
        <v>-2500000</v>
      </c>
      <c r="W652" t="s">
        <v>739</v>
      </c>
      <c r="X652" t="s">
        <v>757</v>
      </c>
      <c r="Y652">
        <v>0</v>
      </c>
      <c r="Z652">
        <v>0</v>
      </c>
    </row>
    <row r="653" spans="2:26">
      <c r="B653" t="s">
        <v>1102</v>
      </c>
      <c r="C653" t="s">
        <v>1102</v>
      </c>
      <c r="E653" t="s">
        <v>404</v>
      </c>
      <c r="G653" t="s">
        <v>965</v>
      </c>
      <c r="H653" t="s">
        <v>178</v>
      </c>
      <c r="I653" s="2">
        <v>2000000</v>
      </c>
      <c r="J653">
        <v>67.662999999999997</v>
      </c>
      <c r="L653">
        <v>0</v>
      </c>
      <c r="M653">
        <v>-190</v>
      </c>
      <c r="O653">
        <v>0</v>
      </c>
      <c r="P653">
        <v>0</v>
      </c>
      <c r="Q653">
        <v>0</v>
      </c>
      <c r="R653">
        <v>0</v>
      </c>
      <c r="S653" s="2">
        <v>-1550681</v>
      </c>
      <c r="U653">
        <v>67.662999999999997</v>
      </c>
      <c r="V653" s="2">
        <v>2000000</v>
      </c>
      <c r="W653" t="s">
        <v>739</v>
      </c>
      <c r="X653" t="s">
        <v>757</v>
      </c>
      <c r="Y653">
        <v>0</v>
      </c>
      <c r="Z653">
        <v>0</v>
      </c>
    </row>
    <row r="654" spans="2:26">
      <c r="B654" t="s">
        <v>1103</v>
      </c>
      <c r="C654" t="s">
        <v>1103</v>
      </c>
      <c r="E654" t="s">
        <v>153</v>
      </c>
      <c r="G654" t="s">
        <v>965</v>
      </c>
      <c r="H654" t="s">
        <v>178</v>
      </c>
      <c r="I654" s="2">
        <v>1000000</v>
      </c>
      <c r="J654">
        <v>65.55</v>
      </c>
      <c r="L654">
        <v>0</v>
      </c>
      <c r="M654">
        <v>-61</v>
      </c>
      <c r="O654">
        <v>0</v>
      </c>
      <c r="P654">
        <v>0</v>
      </c>
      <c r="Q654">
        <v>0</v>
      </c>
      <c r="R654">
        <v>0</v>
      </c>
      <c r="S654" s="2">
        <v>-655500</v>
      </c>
      <c r="U654">
        <v>65.55</v>
      </c>
      <c r="V654" s="2">
        <v>1000000</v>
      </c>
      <c r="W654" t="s">
        <v>739</v>
      </c>
      <c r="X654" t="s">
        <v>757</v>
      </c>
      <c r="Y654">
        <v>0</v>
      </c>
      <c r="Z654">
        <v>0</v>
      </c>
    </row>
    <row r="655" spans="2:26">
      <c r="B655" t="s">
        <v>1104</v>
      </c>
      <c r="C655" t="s">
        <v>1104</v>
      </c>
      <c r="E655" t="s">
        <v>153</v>
      </c>
      <c r="G655" t="s">
        <v>965</v>
      </c>
      <c r="H655" t="s">
        <v>178</v>
      </c>
      <c r="I655" s="2">
        <v>-1084000</v>
      </c>
      <c r="J655">
        <v>66.617999999999995</v>
      </c>
      <c r="L655">
        <v>0</v>
      </c>
      <c r="M655">
        <v>56</v>
      </c>
      <c r="O655">
        <v>0</v>
      </c>
      <c r="P655">
        <v>0</v>
      </c>
      <c r="Q655">
        <v>0</v>
      </c>
      <c r="R655">
        <v>0</v>
      </c>
      <c r="S655" s="2">
        <v>772675</v>
      </c>
      <c r="U655">
        <v>66.617999999999995</v>
      </c>
      <c r="V655" s="2">
        <v>-1084000</v>
      </c>
      <c r="W655" t="s">
        <v>739</v>
      </c>
      <c r="X655" t="s">
        <v>757</v>
      </c>
      <c r="Y655">
        <v>0</v>
      </c>
      <c r="Z655">
        <v>0</v>
      </c>
    </row>
    <row r="656" spans="2:26">
      <c r="B656" t="s">
        <v>1105</v>
      </c>
      <c r="C656" t="s">
        <v>1105</v>
      </c>
      <c r="E656" t="s">
        <v>153</v>
      </c>
      <c r="G656" t="s">
        <v>965</v>
      </c>
      <c r="H656" t="s">
        <v>178</v>
      </c>
      <c r="I656" s="2">
        <v>-3000000</v>
      </c>
      <c r="J656">
        <v>73.185000000000002</v>
      </c>
      <c r="L656">
        <v>0</v>
      </c>
      <c r="M656">
        <v>168</v>
      </c>
      <c r="O656">
        <v>0</v>
      </c>
      <c r="P656">
        <v>0</v>
      </c>
      <c r="Q656">
        <v>0</v>
      </c>
      <c r="R656">
        <v>0</v>
      </c>
      <c r="S656" s="2">
        <v>2195550</v>
      </c>
      <c r="U656">
        <v>73.185000000000002</v>
      </c>
      <c r="V656" s="2">
        <v>-3000000</v>
      </c>
      <c r="W656" t="s">
        <v>739</v>
      </c>
      <c r="X656" t="s">
        <v>757</v>
      </c>
      <c r="Y656">
        <v>0</v>
      </c>
      <c r="Z656">
        <v>0</v>
      </c>
    </row>
    <row r="657" spans="2:26">
      <c r="B657" t="s">
        <v>1106</v>
      </c>
      <c r="C657" t="s">
        <v>1106</v>
      </c>
      <c r="E657" t="s">
        <v>153</v>
      </c>
      <c r="G657" t="s">
        <v>965</v>
      </c>
      <c r="H657" t="s">
        <v>178</v>
      </c>
      <c r="I657" s="2">
        <v>-300000</v>
      </c>
      <c r="J657">
        <v>56.537999999999997</v>
      </c>
      <c r="L657">
        <v>0</v>
      </c>
      <c r="M657">
        <v>12</v>
      </c>
      <c r="O657">
        <v>0</v>
      </c>
      <c r="P657">
        <v>0</v>
      </c>
      <c r="Q657">
        <v>0</v>
      </c>
      <c r="R657">
        <v>0</v>
      </c>
      <c r="S657" s="2">
        <v>169615</v>
      </c>
      <c r="U657">
        <v>56.537999999999997</v>
      </c>
      <c r="V657" s="2">
        <v>-300000</v>
      </c>
      <c r="W657" t="s">
        <v>739</v>
      </c>
      <c r="X657" t="s">
        <v>757</v>
      </c>
      <c r="Y657">
        <v>0</v>
      </c>
      <c r="Z657">
        <v>0</v>
      </c>
    </row>
    <row r="658" spans="2:26">
      <c r="B658" t="s">
        <v>1107</v>
      </c>
      <c r="C658" t="s">
        <v>1107</v>
      </c>
      <c r="E658" t="s">
        <v>153</v>
      </c>
      <c r="G658" t="s">
        <v>965</v>
      </c>
      <c r="H658" t="s">
        <v>178</v>
      </c>
      <c r="I658" s="2">
        <v>-500000</v>
      </c>
      <c r="J658">
        <v>88.305000000000007</v>
      </c>
      <c r="L658">
        <v>0</v>
      </c>
      <c r="M658">
        <v>29</v>
      </c>
      <c r="O658">
        <v>0</v>
      </c>
      <c r="P658">
        <v>0</v>
      </c>
      <c r="Q658">
        <v>0</v>
      </c>
      <c r="R658">
        <v>0</v>
      </c>
      <c r="S658" s="2">
        <v>441525</v>
      </c>
      <c r="U658">
        <v>88.305000000000007</v>
      </c>
      <c r="V658" s="2">
        <v>-500000</v>
      </c>
      <c r="W658" t="s">
        <v>739</v>
      </c>
      <c r="X658" t="s">
        <v>757</v>
      </c>
      <c r="Y658">
        <v>0</v>
      </c>
      <c r="Z658">
        <v>0</v>
      </c>
    </row>
    <row r="659" spans="2:26">
      <c r="B659" t="s">
        <v>1108</v>
      </c>
      <c r="C659" t="s">
        <v>1108</v>
      </c>
      <c r="E659" t="s">
        <v>153</v>
      </c>
      <c r="G659" t="s">
        <v>965</v>
      </c>
      <c r="H659" t="s">
        <v>178</v>
      </c>
      <c r="I659" s="2">
        <v>-800000</v>
      </c>
      <c r="J659">
        <v>91.298000000000002</v>
      </c>
      <c r="L659">
        <v>0</v>
      </c>
      <c r="M659">
        <v>48</v>
      </c>
      <c r="O659">
        <v>0</v>
      </c>
      <c r="P659">
        <v>0</v>
      </c>
      <c r="Q659">
        <v>0</v>
      </c>
      <c r="R659">
        <v>0</v>
      </c>
      <c r="S659" s="2">
        <v>730314</v>
      </c>
      <c r="U659">
        <v>91.298000000000002</v>
      </c>
      <c r="V659" s="2">
        <v>-800000</v>
      </c>
      <c r="W659" t="s">
        <v>739</v>
      </c>
      <c r="X659" t="s">
        <v>757</v>
      </c>
      <c r="Y659">
        <v>0</v>
      </c>
      <c r="Z659">
        <v>0</v>
      </c>
    </row>
    <row r="660" spans="2:26">
      <c r="B660" t="s">
        <v>1109</v>
      </c>
      <c r="C660" t="s">
        <v>1109</v>
      </c>
      <c r="E660" t="s">
        <v>153</v>
      </c>
      <c r="G660" t="s">
        <v>965</v>
      </c>
      <c r="H660" t="s">
        <v>178</v>
      </c>
      <c r="I660" s="2">
        <v>-4800000</v>
      </c>
      <c r="J660">
        <v>88.341999999999999</v>
      </c>
      <c r="L660">
        <v>0</v>
      </c>
      <c r="M660">
        <v>289</v>
      </c>
      <c r="O660">
        <v>0</v>
      </c>
      <c r="P660">
        <v>0</v>
      </c>
      <c r="Q660">
        <v>0</v>
      </c>
      <c r="R660">
        <v>0</v>
      </c>
      <c r="S660" s="2">
        <v>4240426</v>
      </c>
      <c r="U660">
        <v>88.341999999999999</v>
      </c>
      <c r="V660" s="2">
        <v>-4800000</v>
      </c>
      <c r="W660" t="s">
        <v>739</v>
      </c>
      <c r="X660" t="s">
        <v>757</v>
      </c>
      <c r="Y660">
        <v>0</v>
      </c>
      <c r="Z660">
        <v>0</v>
      </c>
    </row>
    <row r="661" spans="2:26">
      <c r="B661" t="s">
        <v>1110</v>
      </c>
      <c r="C661" t="s">
        <v>1110</v>
      </c>
      <c r="E661" t="s">
        <v>153</v>
      </c>
      <c r="G661" t="s">
        <v>965</v>
      </c>
      <c r="H661" t="s">
        <v>178</v>
      </c>
      <c r="I661" s="2">
        <v>-500000</v>
      </c>
      <c r="J661">
        <v>88.816000000000003</v>
      </c>
      <c r="L661">
        <v>0</v>
      </c>
      <c r="M661">
        <v>32</v>
      </c>
      <c r="O661">
        <v>0</v>
      </c>
      <c r="P661">
        <v>0</v>
      </c>
      <c r="Q661">
        <v>0</v>
      </c>
      <c r="R661">
        <v>0</v>
      </c>
      <c r="S661" s="2">
        <v>444081</v>
      </c>
      <c r="U661">
        <v>88.816000000000003</v>
      </c>
      <c r="V661" s="2">
        <v>-500000</v>
      </c>
      <c r="W661" t="s">
        <v>739</v>
      </c>
      <c r="X661" t="s">
        <v>757</v>
      </c>
      <c r="Y661">
        <v>0</v>
      </c>
      <c r="Z661">
        <v>0</v>
      </c>
    </row>
    <row r="662" spans="2:26">
      <c r="B662" t="s">
        <v>1111</v>
      </c>
      <c r="C662" t="s">
        <v>1111</v>
      </c>
      <c r="E662" t="s">
        <v>153</v>
      </c>
      <c r="G662" t="s">
        <v>965</v>
      </c>
      <c r="H662" t="s">
        <v>178</v>
      </c>
      <c r="I662" s="2">
        <v>-1700000</v>
      </c>
      <c r="J662">
        <v>87.373000000000005</v>
      </c>
      <c r="L662">
        <v>0</v>
      </c>
      <c r="M662">
        <v>111</v>
      </c>
      <c r="O662">
        <v>0</v>
      </c>
      <c r="P662">
        <v>0</v>
      </c>
      <c r="Q662">
        <v>0</v>
      </c>
      <c r="R662">
        <v>0</v>
      </c>
      <c r="S662" s="2">
        <v>1485344</v>
      </c>
      <c r="U662">
        <v>87.373000000000005</v>
      </c>
      <c r="V662" s="2">
        <v>-1700000</v>
      </c>
      <c r="W662" t="s">
        <v>739</v>
      </c>
      <c r="X662" t="s">
        <v>757</v>
      </c>
      <c r="Y662">
        <v>0</v>
      </c>
      <c r="Z662">
        <v>0</v>
      </c>
    </row>
    <row r="663" spans="2:26">
      <c r="B663" t="s">
        <v>1112</v>
      </c>
      <c r="C663" t="s">
        <v>1112</v>
      </c>
      <c r="E663" t="s">
        <v>153</v>
      </c>
      <c r="G663" t="s">
        <v>965</v>
      </c>
      <c r="H663" t="s">
        <v>178</v>
      </c>
      <c r="I663" s="2">
        <v>-200000</v>
      </c>
      <c r="J663">
        <v>94.216999999999999</v>
      </c>
      <c r="L663">
        <v>0</v>
      </c>
      <c r="M663">
        <v>15</v>
      </c>
      <c r="O663">
        <v>0</v>
      </c>
      <c r="P663">
        <v>0</v>
      </c>
      <c r="Q663">
        <v>0</v>
      </c>
      <c r="R663">
        <v>0</v>
      </c>
      <c r="S663" s="2">
        <v>187333</v>
      </c>
      <c r="U663">
        <v>94.216999999999999</v>
      </c>
      <c r="V663" s="2">
        <v>-200000</v>
      </c>
      <c r="W663" t="s">
        <v>739</v>
      </c>
      <c r="X663" t="s">
        <v>757</v>
      </c>
      <c r="Y663">
        <v>0</v>
      </c>
      <c r="Z663">
        <v>0</v>
      </c>
    </row>
    <row r="664" spans="2:26">
      <c r="B664" t="s">
        <v>1113</v>
      </c>
      <c r="C664" t="s">
        <v>1113</v>
      </c>
      <c r="E664" t="s">
        <v>153</v>
      </c>
      <c r="G664" t="s">
        <v>965</v>
      </c>
      <c r="H664" t="s">
        <v>178</v>
      </c>
      <c r="I664" s="2">
        <v>10000000</v>
      </c>
      <c r="J664">
        <v>89.965000000000003</v>
      </c>
      <c r="L664">
        <v>0</v>
      </c>
      <c r="M664">
        <v>-845</v>
      </c>
      <c r="O664">
        <v>0</v>
      </c>
      <c r="P664">
        <v>0</v>
      </c>
      <c r="Q664">
        <v>0</v>
      </c>
      <c r="R664">
        <v>0</v>
      </c>
      <c r="S664" s="2">
        <v>-8996500</v>
      </c>
      <c r="U664">
        <v>89.965000000000003</v>
      </c>
      <c r="V664" s="2">
        <v>10000000</v>
      </c>
      <c r="W664" t="s">
        <v>739</v>
      </c>
      <c r="X664" t="s">
        <v>757</v>
      </c>
      <c r="Y664">
        <v>0</v>
      </c>
      <c r="Z664">
        <v>0</v>
      </c>
    </row>
    <row r="665" spans="2:26">
      <c r="B665" t="s">
        <v>1114</v>
      </c>
      <c r="C665" t="s">
        <v>1114</v>
      </c>
      <c r="E665" t="s">
        <v>153</v>
      </c>
      <c r="G665" t="s">
        <v>965</v>
      </c>
      <c r="H665" t="s">
        <v>178</v>
      </c>
      <c r="I665" s="2">
        <v>2000000</v>
      </c>
      <c r="J665">
        <v>77.311999999999998</v>
      </c>
      <c r="L665">
        <v>0</v>
      </c>
      <c r="M665">
        <v>-144</v>
      </c>
      <c r="O665">
        <v>0</v>
      </c>
      <c r="P665">
        <v>0</v>
      </c>
      <c r="Q665">
        <v>0</v>
      </c>
      <c r="R665">
        <v>0</v>
      </c>
      <c r="S665" s="2">
        <v>-1546240</v>
      </c>
      <c r="U665">
        <v>77.311999999999998</v>
      </c>
      <c r="V665" s="2">
        <v>2000000</v>
      </c>
      <c r="W665" t="s">
        <v>739</v>
      </c>
      <c r="X665" t="s">
        <v>757</v>
      </c>
      <c r="Y665">
        <v>0</v>
      </c>
      <c r="Z665">
        <v>0</v>
      </c>
    </row>
    <row r="666" spans="2:26">
      <c r="B666" t="s">
        <v>1115</v>
      </c>
      <c r="C666" t="s">
        <v>1115</v>
      </c>
      <c r="E666" t="s">
        <v>153</v>
      </c>
      <c r="G666" t="s">
        <v>965</v>
      </c>
      <c r="H666" t="s">
        <v>178</v>
      </c>
      <c r="I666" s="2">
        <v>10000000</v>
      </c>
      <c r="J666">
        <v>89.87</v>
      </c>
      <c r="L666">
        <v>0</v>
      </c>
      <c r="M666">
        <v>-836</v>
      </c>
      <c r="O666">
        <v>0</v>
      </c>
      <c r="P666">
        <v>0</v>
      </c>
      <c r="Q666">
        <v>0</v>
      </c>
      <c r="R666">
        <v>0</v>
      </c>
      <c r="S666" s="2">
        <v>-8972750</v>
      </c>
      <c r="U666">
        <v>89.87</v>
      </c>
      <c r="V666" s="2">
        <v>10000000</v>
      </c>
      <c r="W666" t="s">
        <v>739</v>
      </c>
      <c r="X666" t="s">
        <v>757</v>
      </c>
      <c r="Y666">
        <v>0</v>
      </c>
      <c r="Z666">
        <v>0</v>
      </c>
    </row>
    <row r="667" spans="2:26">
      <c r="B667" t="s">
        <v>1116</v>
      </c>
      <c r="C667" t="s">
        <v>1116</v>
      </c>
      <c r="E667" t="s">
        <v>153</v>
      </c>
      <c r="G667" t="s">
        <v>965</v>
      </c>
      <c r="H667" t="s">
        <v>178</v>
      </c>
      <c r="I667" s="2">
        <v>4300000</v>
      </c>
      <c r="J667">
        <v>76.207999999999998</v>
      </c>
      <c r="L667">
        <v>0</v>
      </c>
      <c r="M667">
        <v>-298</v>
      </c>
      <c r="O667">
        <v>0</v>
      </c>
      <c r="P667">
        <v>0</v>
      </c>
      <c r="Q667">
        <v>0</v>
      </c>
      <c r="R667">
        <v>0</v>
      </c>
      <c r="S667" s="2">
        <v>-3245264</v>
      </c>
      <c r="U667">
        <v>76.207999999999998</v>
      </c>
      <c r="V667" s="2">
        <v>4300000</v>
      </c>
      <c r="W667" t="s">
        <v>739</v>
      </c>
      <c r="X667" t="s">
        <v>757</v>
      </c>
      <c r="Y667">
        <v>0</v>
      </c>
      <c r="Z667">
        <v>0</v>
      </c>
    </row>
    <row r="668" spans="2:26">
      <c r="B668" t="s">
        <v>1117</v>
      </c>
      <c r="C668" t="s">
        <v>1117</v>
      </c>
      <c r="E668" t="s">
        <v>153</v>
      </c>
      <c r="G668" t="s">
        <v>965</v>
      </c>
      <c r="H668" t="s">
        <v>178</v>
      </c>
      <c r="I668" s="2">
        <v>-3500000</v>
      </c>
      <c r="J668">
        <v>91.77</v>
      </c>
      <c r="L668">
        <v>0</v>
      </c>
      <c r="M668">
        <v>263</v>
      </c>
      <c r="O668">
        <v>0</v>
      </c>
      <c r="P668">
        <v>0</v>
      </c>
      <c r="Q668">
        <v>0</v>
      </c>
      <c r="R668">
        <v>0</v>
      </c>
      <c r="S668" s="2">
        <v>3211950</v>
      </c>
      <c r="U668">
        <v>91.77</v>
      </c>
      <c r="V668" s="2">
        <v>-3500000</v>
      </c>
      <c r="W668" t="s">
        <v>739</v>
      </c>
      <c r="X668" t="s">
        <v>757</v>
      </c>
      <c r="Y668">
        <v>0</v>
      </c>
      <c r="Z668">
        <v>0</v>
      </c>
    </row>
    <row r="669" spans="2:26">
      <c r="B669" t="s">
        <v>1118</v>
      </c>
      <c r="C669" t="s">
        <v>1118</v>
      </c>
      <c r="E669" t="s">
        <v>153</v>
      </c>
      <c r="G669" t="s">
        <v>965</v>
      </c>
      <c r="H669" t="s">
        <v>178</v>
      </c>
      <c r="I669" s="2">
        <v>-3000000</v>
      </c>
      <c r="J669">
        <v>89.606999999999999</v>
      </c>
      <c r="L669">
        <v>0</v>
      </c>
      <c r="M669">
        <v>215</v>
      </c>
      <c r="O669">
        <v>0</v>
      </c>
      <c r="P669">
        <v>0</v>
      </c>
      <c r="Q669">
        <v>0</v>
      </c>
      <c r="R669">
        <v>0</v>
      </c>
      <c r="S669" s="2">
        <v>2686425</v>
      </c>
      <c r="U669">
        <v>89.606999999999999</v>
      </c>
      <c r="V669" s="2">
        <v>-3000000</v>
      </c>
      <c r="W669" t="s">
        <v>739</v>
      </c>
      <c r="X669" t="s">
        <v>757</v>
      </c>
      <c r="Y669">
        <v>0</v>
      </c>
      <c r="Z669">
        <v>0</v>
      </c>
    </row>
    <row r="670" spans="2:26">
      <c r="B670" t="s">
        <v>1119</v>
      </c>
      <c r="C670" t="s">
        <v>1119</v>
      </c>
      <c r="E670" t="s">
        <v>153</v>
      </c>
      <c r="G670" t="s">
        <v>965</v>
      </c>
      <c r="H670" t="s">
        <v>178</v>
      </c>
      <c r="I670" s="2">
        <v>-1000000</v>
      </c>
      <c r="J670">
        <v>90.617000000000004</v>
      </c>
      <c r="L670">
        <v>0</v>
      </c>
      <c r="M670">
        <v>70</v>
      </c>
      <c r="O670">
        <v>0</v>
      </c>
      <c r="P670">
        <v>0</v>
      </c>
      <c r="Q670">
        <v>0</v>
      </c>
      <c r="R670">
        <v>0</v>
      </c>
      <c r="S670" s="2">
        <v>888277</v>
      </c>
      <c r="U670">
        <v>90.617000000000004</v>
      </c>
      <c r="V670" s="2">
        <v>-1000000</v>
      </c>
      <c r="W670" t="s">
        <v>739</v>
      </c>
      <c r="X670" t="s">
        <v>757</v>
      </c>
      <c r="Y670">
        <v>0</v>
      </c>
      <c r="Z670">
        <v>0</v>
      </c>
    </row>
    <row r="671" spans="2:26">
      <c r="B671" t="s">
        <v>1120</v>
      </c>
      <c r="C671" t="s">
        <v>1120</v>
      </c>
      <c r="E671" t="s">
        <v>153</v>
      </c>
      <c r="G671" t="s">
        <v>965</v>
      </c>
      <c r="H671" t="s">
        <v>178</v>
      </c>
      <c r="I671" s="2">
        <v>5000000</v>
      </c>
      <c r="J671">
        <v>73.647999999999996</v>
      </c>
      <c r="L671">
        <v>0</v>
      </c>
      <c r="M671">
        <v>-348</v>
      </c>
      <c r="O671">
        <v>0</v>
      </c>
      <c r="P671">
        <v>0</v>
      </c>
      <c r="Q671">
        <v>0</v>
      </c>
      <c r="R671">
        <v>0</v>
      </c>
      <c r="S671" s="2">
        <v>-3682000</v>
      </c>
      <c r="U671">
        <v>73.647999999999996</v>
      </c>
      <c r="V671" s="2">
        <v>5000000</v>
      </c>
      <c r="W671" t="s">
        <v>739</v>
      </c>
      <c r="X671" t="s">
        <v>757</v>
      </c>
      <c r="Y671">
        <v>0</v>
      </c>
      <c r="Z671">
        <v>0</v>
      </c>
    </row>
    <row r="672" spans="2:26">
      <c r="B672" t="s">
        <v>1121</v>
      </c>
      <c r="C672" t="s">
        <v>1121</v>
      </c>
      <c r="E672" t="s">
        <v>153</v>
      </c>
      <c r="G672" t="s">
        <v>965</v>
      </c>
      <c r="H672" t="s">
        <v>178</v>
      </c>
      <c r="I672" s="2">
        <v>-2435000</v>
      </c>
      <c r="J672">
        <v>82.293999999999997</v>
      </c>
      <c r="L672">
        <v>0</v>
      </c>
      <c r="M672">
        <v>152</v>
      </c>
      <c r="O672">
        <v>0</v>
      </c>
      <c r="P672">
        <v>0</v>
      </c>
      <c r="Q672">
        <v>0</v>
      </c>
      <c r="R672">
        <v>0</v>
      </c>
      <c r="S672" s="2">
        <v>1946975</v>
      </c>
      <c r="U672">
        <v>82.293999999999997</v>
      </c>
      <c r="V672" s="2">
        <v>-2435000</v>
      </c>
      <c r="W672" t="s">
        <v>739</v>
      </c>
      <c r="X672" t="s">
        <v>757</v>
      </c>
      <c r="Y672">
        <v>0</v>
      </c>
      <c r="Z672">
        <v>0</v>
      </c>
    </row>
    <row r="673" spans="2:26">
      <c r="B673" t="s">
        <v>1122</v>
      </c>
      <c r="C673" t="s">
        <v>1122</v>
      </c>
      <c r="E673" t="s">
        <v>153</v>
      </c>
      <c r="G673" t="s">
        <v>965</v>
      </c>
      <c r="H673" t="s">
        <v>178</v>
      </c>
      <c r="I673" s="2">
        <v>-1200000</v>
      </c>
      <c r="J673">
        <v>95.918000000000006</v>
      </c>
      <c r="L673">
        <v>0</v>
      </c>
      <c r="M673">
        <v>91</v>
      </c>
      <c r="O673">
        <v>0</v>
      </c>
      <c r="P673">
        <v>0</v>
      </c>
      <c r="Q673">
        <v>0</v>
      </c>
      <c r="R673">
        <v>0</v>
      </c>
      <c r="S673" s="2">
        <v>1151010</v>
      </c>
      <c r="U673">
        <v>95.918000000000006</v>
      </c>
      <c r="V673" s="2">
        <v>-1200000</v>
      </c>
      <c r="W673" t="s">
        <v>739</v>
      </c>
      <c r="X673" t="s">
        <v>757</v>
      </c>
      <c r="Y673">
        <v>0</v>
      </c>
      <c r="Z673">
        <v>0</v>
      </c>
    </row>
    <row r="674" spans="2:26">
      <c r="B674" t="s">
        <v>1123</v>
      </c>
      <c r="C674" t="s">
        <v>1123</v>
      </c>
      <c r="E674" t="s">
        <v>153</v>
      </c>
      <c r="G674" t="s">
        <v>965</v>
      </c>
      <c r="H674" t="s">
        <v>178</v>
      </c>
      <c r="I674" s="2">
        <v>-2200000</v>
      </c>
      <c r="J674">
        <v>93.503</v>
      </c>
      <c r="L674">
        <v>0</v>
      </c>
      <c r="M674">
        <v>163</v>
      </c>
      <c r="O674">
        <v>0</v>
      </c>
      <c r="P674">
        <v>0</v>
      </c>
      <c r="Q674">
        <v>0</v>
      </c>
      <c r="R674">
        <v>0</v>
      </c>
      <c r="S674" s="2">
        <v>2057075</v>
      </c>
      <c r="U674">
        <v>93.503</v>
      </c>
      <c r="V674" s="2">
        <v>-2200000</v>
      </c>
      <c r="W674" t="s">
        <v>739</v>
      </c>
      <c r="X674" t="s">
        <v>757</v>
      </c>
      <c r="Y674">
        <v>0</v>
      </c>
      <c r="Z674">
        <v>0</v>
      </c>
    </row>
    <row r="675" spans="2:26">
      <c r="B675" t="s">
        <v>1124</v>
      </c>
      <c r="C675" t="s">
        <v>1124</v>
      </c>
      <c r="E675" t="s">
        <v>691</v>
      </c>
      <c r="G675" t="s">
        <v>965</v>
      </c>
      <c r="H675" t="s">
        <v>178</v>
      </c>
      <c r="I675" s="2">
        <v>-200000</v>
      </c>
      <c r="J675">
        <v>84.790999999999997</v>
      </c>
      <c r="L675">
        <v>0</v>
      </c>
      <c r="M675">
        <v>19</v>
      </c>
      <c r="O675">
        <v>0</v>
      </c>
      <c r="P675">
        <v>0</v>
      </c>
      <c r="Q675">
        <v>0</v>
      </c>
      <c r="R675">
        <v>0</v>
      </c>
      <c r="S675" s="2">
        <v>155338</v>
      </c>
      <c r="U675">
        <v>84.790999999999997</v>
      </c>
      <c r="V675" s="2">
        <v>-200000</v>
      </c>
      <c r="W675" t="s">
        <v>739</v>
      </c>
      <c r="X675" t="s">
        <v>757</v>
      </c>
      <c r="Y675">
        <v>0</v>
      </c>
      <c r="Z675">
        <v>0</v>
      </c>
    </row>
    <row r="676" spans="2:26">
      <c r="B676" t="s">
        <v>1125</v>
      </c>
      <c r="C676" t="s">
        <v>1125</v>
      </c>
      <c r="E676" t="s">
        <v>691</v>
      </c>
      <c r="G676" t="s">
        <v>965</v>
      </c>
      <c r="H676" t="s">
        <v>178</v>
      </c>
      <c r="I676" s="2">
        <v>-250000</v>
      </c>
      <c r="J676">
        <v>79.917000000000002</v>
      </c>
      <c r="L676">
        <v>0</v>
      </c>
      <c r="M676">
        <v>24</v>
      </c>
      <c r="O676">
        <v>0</v>
      </c>
      <c r="P676">
        <v>0</v>
      </c>
      <c r="Q676">
        <v>0</v>
      </c>
      <c r="R676">
        <v>0</v>
      </c>
      <c r="S676" s="2">
        <v>183010</v>
      </c>
      <c r="U676">
        <v>79.917000000000002</v>
      </c>
      <c r="V676" s="2">
        <v>-250000</v>
      </c>
      <c r="W676" t="s">
        <v>739</v>
      </c>
      <c r="X676" t="s">
        <v>757</v>
      </c>
      <c r="Y676">
        <v>0</v>
      </c>
      <c r="Z676">
        <v>0</v>
      </c>
    </row>
    <row r="677" spans="2:26">
      <c r="B677" t="s">
        <v>1126</v>
      </c>
      <c r="C677" t="s">
        <v>1126</v>
      </c>
      <c r="E677" t="s">
        <v>153</v>
      </c>
      <c r="G677" t="s">
        <v>965</v>
      </c>
      <c r="H677" t="s">
        <v>178</v>
      </c>
      <c r="I677" s="2">
        <v>-500000</v>
      </c>
      <c r="J677">
        <v>105.565</v>
      </c>
      <c r="L677">
        <v>0</v>
      </c>
      <c r="M677">
        <v>37</v>
      </c>
      <c r="O677">
        <v>0</v>
      </c>
      <c r="P677">
        <v>0</v>
      </c>
      <c r="Q677">
        <v>0</v>
      </c>
      <c r="R677">
        <v>0</v>
      </c>
      <c r="S677" s="2">
        <v>527824</v>
      </c>
      <c r="U677">
        <v>105.565</v>
      </c>
      <c r="V677" s="2">
        <v>-500000</v>
      </c>
      <c r="W677" t="s">
        <v>739</v>
      </c>
      <c r="X677" t="s">
        <v>757</v>
      </c>
      <c r="Y677">
        <v>0</v>
      </c>
      <c r="Z677">
        <v>0</v>
      </c>
    </row>
    <row r="678" spans="2:26">
      <c r="B678" t="s">
        <v>1127</v>
      </c>
      <c r="C678" t="s">
        <v>1127</v>
      </c>
      <c r="E678" t="s">
        <v>153</v>
      </c>
      <c r="G678" t="s">
        <v>965</v>
      </c>
      <c r="H678" t="s">
        <v>178</v>
      </c>
      <c r="I678" s="2">
        <v>-2100000</v>
      </c>
      <c r="J678">
        <v>100.562</v>
      </c>
      <c r="L678">
        <v>0</v>
      </c>
      <c r="M678">
        <v>167</v>
      </c>
      <c r="O678">
        <v>0</v>
      </c>
      <c r="P678">
        <v>0</v>
      </c>
      <c r="Q678">
        <v>0</v>
      </c>
      <c r="R678">
        <v>0</v>
      </c>
      <c r="S678" s="2">
        <v>2111798</v>
      </c>
      <c r="U678">
        <v>100.562</v>
      </c>
      <c r="V678" s="2">
        <v>-2100000</v>
      </c>
      <c r="W678" t="s">
        <v>739</v>
      </c>
      <c r="X678" t="s">
        <v>757</v>
      </c>
      <c r="Y678">
        <v>0</v>
      </c>
      <c r="Z678">
        <v>0</v>
      </c>
    </row>
    <row r="679" spans="2:26">
      <c r="B679" t="s">
        <v>1128</v>
      </c>
      <c r="C679" t="s">
        <v>1128</v>
      </c>
      <c r="E679" t="s">
        <v>153</v>
      </c>
      <c r="G679" t="s">
        <v>965</v>
      </c>
      <c r="H679" t="s">
        <v>178</v>
      </c>
      <c r="I679" s="2">
        <v>-1631000</v>
      </c>
      <c r="J679">
        <v>96.022999999999996</v>
      </c>
      <c r="L679">
        <v>0</v>
      </c>
      <c r="M679">
        <v>120</v>
      </c>
      <c r="O679">
        <v>0</v>
      </c>
      <c r="P679">
        <v>0</v>
      </c>
      <c r="Q679">
        <v>0</v>
      </c>
      <c r="R679">
        <v>0</v>
      </c>
      <c r="S679" s="2">
        <v>1566127</v>
      </c>
      <c r="U679">
        <v>96.022999999999996</v>
      </c>
      <c r="V679" s="2">
        <v>-1631000</v>
      </c>
      <c r="W679" t="s">
        <v>739</v>
      </c>
      <c r="X679" t="s">
        <v>757</v>
      </c>
      <c r="Y679">
        <v>0</v>
      </c>
      <c r="Z679">
        <v>0</v>
      </c>
    </row>
    <row r="680" spans="2:26">
      <c r="B680" t="s">
        <v>1129</v>
      </c>
      <c r="C680" t="s">
        <v>1129</v>
      </c>
      <c r="E680" t="s">
        <v>153</v>
      </c>
      <c r="G680" t="s">
        <v>965</v>
      </c>
      <c r="H680" t="s">
        <v>178</v>
      </c>
      <c r="I680" s="2">
        <v>-1400000</v>
      </c>
      <c r="J680">
        <v>96.319000000000003</v>
      </c>
      <c r="L680">
        <v>0</v>
      </c>
      <c r="M680">
        <v>103</v>
      </c>
      <c r="O680">
        <v>0</v>
      </c>
      <c r="P680">
        <v>0</v>
      </c>
      <c r="Q680">
        <v>0</v>
      </c>
      <c r="R680">
        <v>0</v>
      </c>
      <c r="S680" s="2">
        <v>1353846</v>
      </c>
      <c r="U680">
        <v>96.319000000000003</v>
      </c>
      <c r="V680" s="2">
        <v>-1400000</v>
      </c>
      <c r="W680" t="s">
        <v>739</v>
      </c>
      <c r="X680" t="s">
        <v>757</v>
      </c>
      <c r="Y680">
        <v>0</v>
      </c>
      <c r="Z680">
        <v>0</v>
      </c>
    </row>
    <row r="681" spans="2:26">
      <c r="B681" t="s">
        <v>1130</v>
      </c>
      <c r="C681" t="s">
        <v>1130</v>
      </c>
      <c r="E681" t="s">
        <v>404</v>
      </c>
      <c r="G681" t="s">
        <v>965</v>
      </c>
      <c r="H681" t="s">
        <v>178</v>
      </c>
      <c r="I681" s="2">
        <v>-500000</v>
      </c>
      <c r="J681">
        <v>62.74</v>
      </c>
      <c r="L681">
        <v>0</v>
      </c>
      <c r="M681">
        <v>37</v>
      </c>
      <c r="O681">
        <v>0</v>
      </c>
      <c r="P681">
        <v>0</v>
      </c>
      <c r="Q681">
        <v>0</v>
      </c>
      <c r="R681">
        <v>0</v>
      </c>
      <c r="S681" s="2">
        <v>359464</v>
      </c>
      <c r="U681">
        <v>62.74</v>
      </c>
      <c r="V681" s="2">
        <v>-500000</v>
      </c>
      <c r="W681" t="s">
        <v>739</v>
      </c>
      <c r="X681" t="s">
        <v>757</v>
      </c>
      <c r="Y681">
        <v>0</v>
      </c>
      <c r="Z681">
        <v>0</v>
      </c>
    </row>
    <row r="682" spans="2:26">
      <c r="B682" t="s">
        <v>1131</v>
      </c>
      <c r="C682" t="s">
        <v>1131</v>
      </c>
      <c r="E682" t="s">
        <v>153</v>
      </c>
      <c r="G682" t="s">
        <v>965</v>
      </c>
      <c r="H682" t="s">
        <v>178</v>
      </c>
      <c r="I682" s="2">
        <v>-500000</v>
      </c>
      <c r="J682">
        <v>92.694000000000003</v>
      </c>
      <c r="L682">
        <v>0</v>
      </c>
      <c r="M682">
        <v>37</v>
      </c>
      <c r="O682">
        <v>0</v>
      </c>
      <c r="P682">
        <v>0</v>
      </c>
      <c r="Q682">
        <v>0</v>
      </c>
      <c r="R682">
        <v>0</v>
      </c>
      <c r="S682" s="2">
        <v>463470</v>
      </c>
      <c r="U682">
        <v>92.694000000000003</v>
      </c>
      <c r="V682" s="2">
        <v>-500000</v>
      </c>
      <c r="W682" t="s">
        <v>739</v>
      </c>
      <c r="X682" t="s">
        <v>757</v>
      </c>
      <c r="Y682">
        <v>0</v>
      </c>
      <c r="Z682">
        <v>0</v>
      </c>
    </row>
    <row r="683" spans="2:26">
      <c r="B683" t="s">
        <v>1132</v>
      </c>
      <c r="C683" t="s">
        <v>1132</v>
      </c>
      <c r="E683" t="s">
        <v>153</v>
      </c>
      <c r="G683" t="s">
        <v>965</v>
      </c>
      <c r="H683" t="s">
        <v>178</v>
      </c>
      <c r="I683" s="2">
        <v>-2749000</v>
      </c>
      <c r="J683">
        <v>87.516000000000005</v>
      </c>
      <c r="L683">
        <v>0</v>
      </c>
      <c r="M683">
        <v>184</v>
      </c>
      <c r="O683">
        <v>0</v>
      </c>
      <c r="P683">
        <v>0</v>
      </c>
      <c r="Q683">
        <v>0</v>
      </c>
      <c r="R683">
        <v>0</v>
      </c>
      <c r="S683" s="2">
        <v>2405815</v>
      </c>
      <c r="U683">
        <v>87.516000000000005</v>
      </c>
      <c r="V683" s="2">
        <v>-2749000</v>
      </c>
      <c r="W683" t="s">
        <v>739</v>
      </c>
      <c r="X683" t="s">
        <v>757</v>
      </c>
      <c r="Y683">
        <v>0</v>
      </c>
      <c r="Z683">
        <v>0</v>
      </c>
    </row>
    <row r="684" spans="2:26">
      <c r="B684" t="s">
        <v>1133</v>
      </c>
      <c r="C684" t="s">
        <v>1133</v>
      </c>
      <c r="E684" t="s">
        <v>404</v>
      </c>
      <c r="G684" t="s">
        <v>965</v>
      </c>
      <c r="H684" t="s">
        <v>178</v>
      </c>
      <c r="I684" s="2">
        <v>-1500000</v>
      </c>
      <c r="J684">
        <v>73.861000000000004</v>
      </c>
      <c r="L684">
        <v>0</v>
      </c>
      <c r="M684">
        <v>101</v>
      </c>
      <c r="O684">
        <v>0</v>
      </c>
      <c r="P684">
        <v>0</v>
      </c>
      <c r="Q684">
        <v>0</v>
      </c>
      <c r="R684">
        <v>0</v>
      </c>
      <c r="S684" s="2">
        <v>1269537</v>
      </c>
      <c r="U684">
        <v>73.861000000000004</v>
      </c>
      <c r="V684" s="2">
        <v>-1500000</v>
      </c>
      <c r="W684" t="s">
        <v>739</v>
      </c>
      <c r="X684" t="s">
        <v>757</v>
      </c>
      <c r="Y684">
        <v>0</v>
      </c>
      <c r="Z684">
        <v>0</v>
      </c>
    </row>
    <row r="685" spans="2:26">
      <c r="B685" t="s">
        <v>1134</v>
      </c>
      <c r="C685" t="s">
        <v>1134</v>
      </c>
      <c r="E685" t="s">
        <v>153</v>
      </c>
      <c r="G685" t="s">
        <v>965</v>
      </c>
      <c r="H685" t="s">
        <v>178</v>
      </c>
      <c r="I685" s="2">
        <v>1000000</v>
      </c>
      <c r="J685">
        <v>63.265999999999998</v>
      </c>
      <c r="L685">
        <v>0</v>
      </c>
      <c r="M685">
        <v>-59</v>
      </c>
      <c r="O685">
        <v>0</v>
      </c>
      <c r="P685">
        <v>0</v>
      </c>
      <c r="Q685">
        <v>0</v>
      </c>
      <c r="R685">
        <v>0</v>
      </c>
      <c r="S685" s="2">
        <v>-632655</v>
      </c>
      <c r="U685">
        <v>63.265999999999998</v>
      </c>
      <c r="V685" s="2">
        <v>1000000</v>
      </c>
      <c r="W685" t="s">
        <v>739</v>
      </c>
      <c r="X685" t="s">
        <v>757</v>
      </c>
      <c r="Y685">
        <v>0</v>
      </c>
      <c r="Z685">
        <v>0</v>
      </c>
    </row>
    <row r="686" spans="2:26">
      <c r="B686" t="s">
        <v>1135</v>
      </c>
      <c r="C686" t="s">
        <v>1135</v>
      </c>
      <c r="E686" t="s">
        <v>153</v>
      </c>
      <c r="G686" t="s">
        <v>965</v>
      </c>
      <c r="H686" t="s">
        <v>178</v>
      </c>
      <c r="I686" s="2">
        <v>-1600000</v>
      </c>
      <c r="J686">
        <v>86.129000000000005</v>
      </c>
      <c r="L686">
        <v>0</v>
      </c>
      <c r="M686">
        <v>113</v>
      </c>
      <c r="O686">
        <v>0</v>
      </c>
      <c r="P686">
        <v>0</v>
      </c>
      <c r="Q686">
        <v>0</v>
      </c>
      <c r="R686">
        <v>0</v>
      </c>
      <c r="S686" s="2">
        <v>1385772</v>
      </c>
      <c r="U686">
        <v>86.129000000000005</v>
      </c>
      <c r="V686" s="2">
        <v>-1600000</v>
      </c>
      <c r="W686" t="s">
        <v>739</v>
      </c>
      <c r="X686" t="s">
        <v>757</v>
      </c>
      <c r="Y686">
        <v>0</v>
      </c>
      <c r="Z686">
        <v>0</v>
      </c>
    </row>
    <row r="687" spans="2:26">
      <c r="B687" t="s">
        <v>1136</v>
      </c>
      <c r="C687" t="s">
        <v>1136</v>
      </c>
      <c r="E687" t="s">
        <v>153</v>
      </c>
      <c r="G687" t="s">
        <v>965</v>
      </c>
      <c r="H687" t="s">
        <v>178</v>
      </c>
      <c r="I687" s="2">
        <v>2160000</v>
      </c>
      <c r="J687">
        <v>71.179000000000002</v>
      </c>
      <c r="L687">
        <v>0</v>
      </c>
      <c r="M687">
        <v>-143</v>
      </c>
      <c r="O687">
        <v>0</v>
      </c>
      <c r="P687">
        <v>0</v>
      </c>
      <c r="Q687">
        <v>0</v>
      </c>
      <c r="R687">
        <v>0</v>
      </c>
      <c r="S687" s="2">
        <v>-1537466</v>
      </c>
      <c r="U687">
        <v>71.179000000000002</v>
      </c>
      <c r="V687" s="2">
        <v>2160000</v>
      </c>
      <c r="W687" t="s">
        <v>739</v>
      </c>
      <c r="X687" t="s">
        <v>757</v>
      </c>
      <c r="Y687">
        <v>0</v>
      </c>
      <c r="Z687">
        <v>0</v>
      </c>
    </row>
    <row r="688" spans="2:26">
      <c r="B688" t="s">
        <v>1137</v>
      </c>
      <c r="C688" t="s">
        <v>1137</v>
      </c>
      <c r="E688" t="s">
        <v>153</v>
      </c>
      <c r="G688" t="s">
        <v>965</v>
      </c>
      <c r="H688" t="s">
        <v>178</v>
      </c>
      <c r="I688" s="2">
        <v>-2280000</v>
      </c>
      <c r="J688">
        <v>99.5</v>
      </c>
      <c r="L688">
        <v>0</v>
      </c>
      <c r="M688">
        <v>180</v>
      </c>
      <c r="O688">
        <v>0</v>
      </c>
      <c r="P688">
        <v>0</v>
      </c>
      <c r="Q688">
        <v>0</v>
      </c>
      <c r="R688">
        <v>0</v>
      </c>
      <c r="S688" s="2">
        <v>2277441</v>
      </c>
      <c r="U688">
        <v>99.5</v>
      </c>
      <c r="V688" s="2">
        <v>-2280000</v>
      </c>
      <c r="W688" t="s">
        <v>739</v>
      </c>
      <c r="X688" t="s">
        <v>757</v>
      </c>
      <c r="Y688">
        <v>0</v>
      </c>
      <c r="Z688">
        <v>0</v>
      </c>
    </row>
    <row r="689" spans="2:26">
      <c r="B689" t="s">
        <v>1138</v>
      </c>
      <c r="C689" t="s">
        <v>1138</v>
      </c>
      <c r="E689" t="s">
        <v>153</v>
      </c>
      <c r="G689" t="s">
        <v>965</v>
      </c>
      <c r="H689" t="s">
        <v>178</v>
      </c>
      <c r="I689" s="2">
        <v>-5500000</v>
      </c>
      <c r="J689">
        <v>97.471000000000004</v>
      </c>
      <c r="L689">
        <v>0</v>
      </c>
      <c r="M689">
        <v>425</v>
      </c>
      <c r="O689">
        <v>0</v>
      </c>
      <c r="P689">
        <v>0</v>
      </c>
      <c r="Q689">
        <v>0</v>
      </c>
      <c r="R689">
        <v>0</v>
      </c>
      <c r="S689" s="2">
        <v>5370331</v>
      </c>
      <c r="U689">
        <v>97.471000000000004</v>
      </c>
      <c r="V689" s="2">
        <v>-5500000</v>
      </c>
      <c r="W689" t="s">
        <v>739</v>
      </c>
      <c r="X689" t="s">
        <v>757</v>
      </c>
      <c r="Y689">
        <v>0</v>
      </c>
      <c r="Z689">
        <v>0</v>
      </c>
    </row>
    <row r="690" spans="2:26">
      <c r="B690" t="s">
        <v>1139</v>
      </c>
      <c r="C690" t="s">
        <v>1139</v>
      </c>
      <c r="E690" t="s">
        <v>153</v>
      </c>
      <c r="G690" t="s">
        <v>965</v>
      </c>
      <c r="H690" t="s">
        <v>178</v>
      </c>
      <c r="I690" s="2">
        <v>-4100000</v>
      </c>
      <c r="J690">
        <v>91.667000000000002</v>
      </c>
      <c r="L690">
        <v>0</v>
      </c>
      <c r="M690">
        <v>299</v>
      </c>
      <c r="O690">
        <v>0</v>
      </c>
      <c r="P690">
        <v>0</v>
      </c>
      <c r="Q690">
        <v>0</v>
      </c>
      <c r="R690">
        <v>0</v>
      </c>
      <c r="S690" s="2">
        <v>3780140</v>
      </c>
      <c r="U690">
        <v>91.667000000000002</v>
      </c>
      <c r="V690" s="2">
        <v>-4100000</v>
      </c>
      <c r="W690" t="s">
        <v>739</v>
      </c>
      <c r="X690" t="s">
        <v>757</v>
      </c>
      <c r="Y690">
        <v>0</v>
      </c>
      <c r="Z690">
        <v>0</v>
      </c>
    </row>
    <row r="691" spans="2:26">
      <c r="B691" t="s">
        <v>1140</v>
      </c>
      <c r="C691" t="s">
        <v>1140</v>
      </c>
      <c r="E691" t="s">
        <v>404</v>
      </c>
      <c r="G691" t="s">
        <v>965</v>
      </c>
      <c r="H691" t="s">
        <v>178</v>
      </c>
      <c r="I691" s="2">
        <v>550000</v>
      </c>
      <c r="J691">
        <v>74.456000000000003</v>
      </c>
      <c r="L691">
        <v>0</v>
      </c>
      <c r="M691">
        <v>-58</v>
      </c>
      <c r="O691">
        <v>0</v>
      </c>
      <c r="P691">
        <v>0</v>
      </c>
      <c r="Q691">
        <v>0</v>
      </c>
      <c r="R691">
        <v>0</v>
      </c>
      <c r="S691" s="2">
        <v>-469248</v>
      </c>
      <c r="U691">
        <v>74.456000000000003</v>
      </c>
      <c r="V691" s="2">
        <v>550000</v>
      </c>
      <c r="W691" t="s">
        <v>739</v>
      </c>
      <c r="X691" t="s">
        <v>757</v>
      </c>
      <c r="Y691">
        <v>0</v>
      </c>
      <c r="Z691">
        <v>0</v>
      </c>
    </row>
    <row r="692" spans="2:26">
      <c r="B692" t="s">
        <v>1141</v>
      </c>
      <c r="C692" t="s">
        <v>1141</v>
      </c>
      <c r="E692" t="s">
        <v>153</v>
      </c>
      <c r="G692" t="s">
        <v>965</v>
      </c>
      <c r="H692" t="s">
        <v>178</v>
      </c>
      <c r="I692" s="2">
        <v>6100000</v>
      </c>
      <c r="J692">
        <v>85.625</v>
      </c>
      <c r="L692">
        <v>0</v>
      </c>
      <c r="M692">
        <v>-486</v>
      </c>
      <c r="O692">
        <v>0</v>
      </c>
      <c r="P692">
        <v>0</v>
      </c>
      <c r="Q692">
        <v>0</v>
      </c>
      <c r="R692">
        <v>0</v>
      </c>
      <c r="S692" s="2">
        <v>-5204825</v>
      </c>
      <c r="U692">
        <v>85.625</v>
      </c>
      <c r="V692" s="2">
        <v>6100000</v>
      </c>
      <c r="W692" t="s">
        <v>739</v>
      </c>
      <c r="X692" t="s">
        <v>757</v>
      </c>
      <c r="Y692">
        <v>0</v>
      </c>
      <c r="Z692">
        <v>0</v>
      </c>
    </row>
    <row r="693" spans="2:26">
      <c r="B693" t="s">
        <v>1142</v>
      </c>
      <c r="C693" t="s">
        <v>1142</v>
      </c>
      <c r="E693" t="s">
        <v>153</v>
      </c>
      <c r="G693" t="s">
        <v>965</v>
      </c>
      <c r="H693" t="s">
        <v>178</v>
      </c>
      <c r="I693" s="2">
        <v>-5400000</v>
      </c>
      <c r="J693">
        <v>84.710999999999999</v>
      </c>
      <c r="L693">
        <v>0</v>
      </c>
      <c r="M693">
        <v>355</v>
      </c>
      <c r="O693">
        <v>0</v>
      </c>
      <c r="P693">
        <v>0</v>
      </c>
      <c r="Q693">
        <v>0</v>
      </c>
      <c r="R693">
        <v>0</v>
      </c>
      <c r="S693" s="2">
        <v>4547650</v>
      </c>
      <c r="U693">
        <v>84.710999999999999</v>
      </c>
      <c r="V693" s="2">
        <v>-5400000</v>
      </c>
      <c r="W693" t="s">
        <v>739</v>
      </c>
      <c r="X693" t="s">
        <v>757</v>
      </c>
      <c r="Y693">
        <v>0</v>
      </c>
      <c r="Z693">
        <v>0</v>
      </c>
    </row>
    <row r="694" spans="2:26">
      <c r="B694" t="s">
        <v>1143</v>
      </c>
      <c r="C694" t="s">
        <v>1143</v>
      </c>
      <c r="E694" t="s">
        <v>153</v>
      </c>
      <c r="G694" t="s">
        <v>965</v>
      </c>
      <c r="H694" t="s">
        <v>178</v>
      </c>
      <c r="I694" s="2">
        <v>-1874000</v>
      </c>
      <c r="J694">
        <v>76.838999999999999</v>
      </c>
      <c r="L694">
        <v>0</v>
      </c>
      <c r="M694">
        <v>110</v>
      </c>
      <c r="O694">
        <v>0</v>
      </c>
      <c r="P694">
        <v>0</v>
      </c>
      <c r="Q694">
        <v>0</v>
      </c>
      <c r="R694">
        <v>0</v>
      </c>
      <c r="S694" s="2">
        <v>1439970</v>
      </c>
      <c r="U694">
        <v>76.838999999999999</v>
      </c>
      <c r="V694" s="2">
        <v>-1874000</v>
      </c>
      <c r="W694" t="s">
        <v>739</v>
      </c>
      <c r="X694" t="s">
        <v>757</v>
      </c>
      <c r="Y694">
        <v>0</v>
      </c>
      <c r="Z694">
        <v>0</v>
      </c>
    </row>
    <row r="695" spans="2:26">
      <c r="B695" t="s">
        <v>1144</v>
      </c>
      <c r="C695" t="s">
        <v>1144</v>
      </c>
      <c r="E695" t="s">
        <v>153</v>
      </c>
      <c r="G695" t="s">
        <v>965</v>
      </c>
      <c r="H695" t="s">
        <v>178</v>
      </c>
      <c r="I695" s="2">
        <v>-900000</v>
      </c>
      <c r="J695">
        <v>94.432000000000002</v>
      </c>
      <c r="L695">
        <v>0</v>
      </c>
      <c r="M695">
        <v>65</v>
      </c>
      <c r="O695">
        <v>0</v>
      </c>
      <c r="P695">
        <v>0</v>
      </c>
      <c r="Q695">
        <v>0</v>
      </c>
      <c r="R695">
        <v>0</v>
      </c>
      <c r="S695" s="2">
        <v>837746</v>
      </c>
      <c r="U695">
        <v>94.432000000000002</v>
      </c>
      <c r="V695" s="2">
        <v>-900000</v>
      </c>
      <c r="W695" t="s">
        <v>739</v>
      </c>
      <c r="X695" t="s">
        <v>757</v>
      </c>
      <c r="Y695">
        <v>0</v>
      </c>
      <c r="Z695">
        <v>0</v>
      </c>
    </row>
    <row r="696" spans="2:26">
      <c r="B696" t="s">
        <v>1145</v>
      </c>
      <c r="C696" t="s">
        <v>1145</v>
      </c>
      <c r="E696" t="s">
        <v>404</v>
      </c>
      <c r="G696" t="s">
        <v>965</v>
      </c>
      <c r="H696" t="s">
        <v>178</v>
      </c>
      <c r="I696" s="2">
        <v>-670000</v>
      </c>
      <c r="J696">
        <v>50.335000000000001</v>
      </c>
      <c r="L696">
        <v>0</v>
      </c>
      <c r="M696">
        <v>39</v>
      </c>
      <c r="O696">
        <v>0</v>
      </c>
      <c r="P696">
        <v>0</v>
      </c>
      <c r="Q696">
        <v>0</v>
      </c>
      <c r="R696">
        <v>0</v>
      </c>
      <c r="S696" s="2">
        <v>386446</v>
      </c>
      <c r="U696">
        <v>50.335000000000001</v>
      </c>
      <c r="V696" s="2">
        <v>-670000</v>
      </c>
      <c r="W696" t="s">
        <v>739</v>
      </c>
      <c r="X696" t="s">
        <v>757</v>
      </c>
      <c r="Y696">
        <v>0</v>
      </c>
      <c r="Z696">
        <v>0</v>
      </c>
    </row>
    <row r="697" spans="2:26">
      <c r="B697" t="s">
        <v>1146</v>
      </c>
      <c r="C697" t="s">
        <v>1146</v>
      </c>
      <c r="E697" t="s">
        <v>404</v>
      </c>
      <c r="G697" t="s">
        <v>965</v>
      </c>
      <c r="H697" t="s">
        <v>178</v>
      </c>
      <c r="I697" s="2">
        <v>-570000</v>
      </c>
      <c r="J697">
        <v>51.774999999999999</v>
      </c>
      <c r="L697">
        <v>0</v>
      </c>
      <c r="M697">
        <v>33</v>
      </c>
      <c r="O697">
        <v>0</v>
      </c>
      <c r="P697">
        <v>0</v>
      </c>
      <c r="Q697">
        <v>0</v>
      </c>
      <c r="R697">
        <v>0</v>
      </c>
      <c r="S697" s="2">
        <v>338171</v>
      </c>
      <c r="U697">
        <v>51.774999999999999</v>
      </c>
      <c r="V697" s="2">
        <v>-570000</v>
      </c>
      <c r="W697" t="s">
        <v>739</v>
      </c>
      <c r="X697" t="s">
        <v>757</v>
      </c>
      <c r="Y697">
        <v>0</v>
      </c>
      <c r="Z697">
        <v>0</v>
      </c>
    </row>
    <row r="698" spans="2:26">
      <c r="B698" t="s">
        <v>1147</v>
      </c>
      <c r="C698" t="s">
        <v>1147</v>
      </c>
      <c r="E698" t="s">
        <v>153</v>
      </c>
      <c r="G698" t="s">
        <v>965</v>
      </c>
      <c r="H698" t="s">
        <v>178</v>
      </c>
      <c r="I698" s="2">
        <v>4000000</v>
      </c>
      <c r="J698">
        <v>72.616</v>
      </c>
      <c r="L698">
        <v>0</v>
      </c>
      <c r="M698">
        <v>-275</v>
      </c>
      <c r="O698">
        <v>0</v>
      </c>
      <c r="P698">
        <v>0</v>
      </c>
      <c r="Q698">
        <v>0</v>
      </c>
      <c r="R698">
        <v>0</v>
      </c>
      <c r="S698" s="2">
        <v>-2910080</v>
      </c>
      <c r="U698">
        <v>72.616</v>
      </c>
      <c r="V698" s="2">
        <v>4000000</v>
      </c>
      <c r="W698" t="s">
        <v>739</v>
      </c>
      <c r="X698" t="s">
        <v>757</v>
      </c>
      <c r="Y698">
        <v>0</v>
      </c>
      <c r="Z698">
        <v>0</v>
      </c>
    </row>
    <row r="699" spans="2:26">
      <c r="B699" t="s">
        <v>1148</v>
      </c>
      <c r="C699" t="s">
        <v>1148</v>
      </c>
      <c r="E699" t="s">
        <v>153</v>
      </c>
      <c r="G699" t="s">
        <v>965</v>
      </c>
      <c r="H699" t="s">
        <v>178</v>
      </c>
      <c r="I699" s="2">
        <v>4000000</v>
      </c>
      <c r="J699">
        <v>67.319999999999993</v>
      </c>
      <c r="L699">
        <v>0</v>
      </c>
      <c r="M699">
        <v>-252</v>
      </c>
      <c r="O699">
        <v>0</v>
      </c>
      <c r="P699">
        <v>0</v>
      </c>
      <c r="Q699">
        <v>0</v>
      </c>
      <c r="R699">
        <v>0</v>
      </c>
      <c r="S699" s="2">
        <v>-2703200</v>
      </c>
      <c r="U699">
        <v>67.319999999999993</v>
      </c>
      <c r="V699" s="2">
        <v>4000000</v>
      </c>
      <c r="W699" t="s">
        <v>739</v>
      </c>
      <c r="X699" t="s">
        <v>757</v>
      </c>
      <c r="Y699">
        <v>0</v>
      </c>
      <c r="Z699">
        <v>0</v>
      </c>
    </row>
    <row r="700" spans="2:26">
      <c r="B700" t="s">
        <v>1149</v>
      </c>
      <c r="C700" t="s">
        <v>1149</v>
      </c>
      <c r="E700" t="s">
        <v>153</v>
      </c>
      <c r="G700" t="s">
        <v>965</v>
      </c>
      <c r="H700" t="s">
        <v>178</v>
      </c>
      <c r="I700" s="2">
        <v>-1500000</v>
      </c>
      <c r="J700">
        <v>79.58</v>
      </c>
      <c r="L700">
        <v>0</v>
      </c>
      <c r="M700">
        <v>93</v>
      </c>
      <c r="O700">
        <v>0</v>
      </c>
      <c r="P700">
        <v>0</v>
      </c>
      <c r="Q700">
        <v>0</v>
      </c>
      <c r="R700">
        <v>0</v>
      </c>
      <c r="S700" s="2">
        <v>1193706</v>
      </c>
      <c r="U700">
        <v>79.58</v>
      </c>
      <c r="V700" s="2">
        <v>-1500000</v>
      </c>
      <c r="W700" t="s">
        <v>739</v>
      </c>
      <c r="X700" t="s">
        <v>757</v>
      </c>
      <c r="Y700">
        <v>0</v>
      </c>
      <c r="Z700">
        <v>0</v>
      </c>
    </row>
    <row r="701" spans="2:26">
      <c r="B701" t="s">
        <v>1150</v>
      </c>
      <c r="C701" t="s">
        <v>1150</v>
      </c>
      <c r="E701" t="s">
        <v>153</v>
      </c>
      <c r="G701" t="s">
        <v>965</v>
      </c>
      <c r="H701" t="s">
        <v>178</v>
      </c>
      <c r="I701" s="2">
        <v>-14000000</v>
      </c>
      <c r="J701">
        <v>93.706999999999994</v>
      </c>
      <c r="L701">
        <v>0</v>
      </c>
      <c r="M701" s="2">
        <v>1057</v>
      </c>
      <c r="O701">
        <v>0</v>
      </c>
      <c r="P701">
        <v>0</v>
      </c>
      <c r="Q701">
        <v>0</v>
      </c>
      <c r="R701">
        <v>0</v>
      </c>
      <c r="S701" s="2">
        <v>13116894</v>
      </c>
      <c r="U701">
        <v>93.706999999999994</v>
      </c>
      <c r="V701" s="2">
        <v>-14000000</v>
      </c>
      <c r="W701" t="s">
        <v>739</v>
      </c>
      <c r="X701" t="s">
        <v>757</v>
      </c>
      <c r="Y701">
        <v>0</v>
      </c>
      <c r="Z701">
        <v>0</v>
      </c>
    </row>
    <row r="702" spans="2:26">
      <c r="B702" t="s">
        <v>1151</v>
      </c>
      <c r="C702" t="s">
        <v>1151</v>
      </c>
      <c r="E702" t="s">
        <v>153</v>
      </c>
      <c r="G702" t="s">
        <v>965</v>
      </c>
      <c r="H702" t="s">
        <v>178</v>
      </c>
      <c r="I702" s="2">
        <v>-3000000</v>
      </c>
      <c r="J702">
        <v>87.748999999999995</v>
      </c>
      <c r="L702">
        <v>0</v>
      </c>
      <c r="M702">
        <v>209</v>
      </c>
      <c r="O702">
        <v>0</v>
      </c>
      <c r="P702">
        <v>0</v>
      </c>
      <c r="Q702">
        <v>0</v>
      </c>
      <c r="R702">
        <v>0</v>
      </c>
      <c r="S702" s="2">
        <v>2643585</v>
      </c>
      <c r="U702">
        <v>87.748999999999995</v>
      </c>
      <c r="V702" s="2">
        <v>-3000000</v>
      </c>
      <c r="W702" t="s">
        <v>739</v>
      </c>
      <c r="X702" t="s">
        <v>757</v>
      </c>
      <c r="Y702">
        <v>0</v>
      </c>
      <c r="Z702">
        <v>0</v>
      </c>
    </row>
    <row r="703" spans="2:26">
      <c r="B703" t="s">
        <v>1152</v>
      </c>
      <c r="C703" t="s">
        <v>1152</v>
      </c>
      <c r="E703" t="s">
        <v>153</v>
      </c>
      <c r="G703" t="s">
        <v>965</v>
      </c>
      <c r="H703" t="s">
        <v>178</v>
      </c>
      <c r="I703" s="2">
        <v>-2100000</v>
      </c>
      <c r="J703">
        <v>87.311999999999998</v>
      </c>
      <c r="L703">
        <v>0</v>
      </c>
      <c r="M703">
        <v>141</v>
      </c>
      <c r="O703">
        <v>0</v>
      </c>
      <c r="P703">
        <v>0</v>
      </c>
      <c r="Q703">
        <v>0</v>
      </c>
      <c r="R703">
        <v>0</v>
      </c>
      <c r="S703" s="2">
        <v>1853136</v>
      </c>
      <c r="U703">
        <v>87.311999999999998</v>
      </c>
      <c r="V703" s="2">
        <v>-2100000</v>
      </c>
      <c r="W703" t="s">
        <v>739</v>
      </c>
      <c r="X703" t="s">
        <v>757</v>
      </c>
      <c r="Y703">
        <v>0</v>
      </c>
      <c r="Z703">
        <v>0</v>
      </c>
    </row>
    <row r="704" spans="2:26">
      <c r="B704" t="s">
        <v>1153</v>
      </c>
      <c r="C704" t="s">
        <v>1153</v>
      </c>
      <c r="E704" t="s">
        <v>153</v>
      </c>
      <c r="G704" t="s">
        <v>965</v>
      </c>
      <c r="H704" t="s">
        <v>178</v>
      </c>
      <c r="I704" s="2">
        <v>-500000</v>
      </c>
      <c r="J704">
        <v>91.382000000000005</v>
      </c>
      <c r="L704">
        <v>0</v>
      </c>
      <c r="M704">
        <v>36</v>
      </c>
      <c r="O704">
        <v>0</v>
      </c>
      <c r="P704">
        <v>0</v>
      </c>
      <c r="Q704">
        <v>0</v>
      </c>
      <c r="R704">
        <v>0</v>
      </c>
      <c r="S704" s="2">
        <v>456909</v>
      </c>
      <c r="U704">
        <v>91.382000000000005</v>
      </c>
      <c r="V704" s="2">
        <v>-500000</v>
      </c>
      <c r="W704" t="s">
        <v>739</v>
      </c>
      <c r="X704" t="s">
        <v>757</v>
      </c>
      <c r="Y704">
        <v>0</v>
      </c>
      <c r="Z704">
        <v>0</v>
      </c>
    </row>
    <row r="705" spans="2:26">
      <c r="B705" t="s">
        <v>1154</v>
      </c>
      <c r="C705" t="s">
        <v>1154</v>
      </c>
      <c r="E705" t="s">
        <v>153</v>
      </c>
      <c r="G705" t="s">
        <v>965</v>
      </c>
      <c r="H705" t="s">
        <v>178</v>
      </c>
      <c r="I705" s="2">
        <v>1300000</v>
      </c>
      <c r="J705">
        <v>34.44</v>
      </c>
      <c r="L705">
        <v>0</v>
      </c>
      <c r="M705">
        <v>-41</v>
      </c>
      <c r="O705">
        <v>0</v>
      </c>
      <c r="P705">
        <v>0</v>
      </c>
      <c r="Q705">
        <v>0</v>
      </c>
      <c r="R705">
        <v>0</v>
      </c>
      <c r="S705" s="2">
        <v>-447720</v>
      </c>
      <c r="U705">
        <v>34.44</v>
      </c>
      <c r="V705" s="2">
        <v>1300000</v>
      </c>
      <c r="W705" t="s">
        <v>739</v>
      </c>
      <c r="X705" t="s">
        <v>757</v>
      </c>
      <c r="Y705">
        <v>0</v>
      </c>
      <c r="Z705">
        <v>0</v>
      </c>
    </row>
    <row r="706" spans="2:26">
      <c r="B706" t="s">
        <v>1155</v>
      </c>
      <c r="C706" t="s">
        <v>1155</v>
      </c>
      <c r="E706" t="s">
        <v>153</v>
      </c>
      <c r="G706" t="s">
        <v>965</v>
      </c>
      <c r="H706" t="s">
        <v>178</v>
      </c>
      <c r="I706" s="2">
        <v>1000000</v>
      </c>
      <c r="J706">
        <v>61.671999999999997</v>
      </c>
      <c r="L706">
        <v>0</v>
      </c>
      <c r="M706">
        <v>-56</v>
      </c>
      <c r="O706">
        <v>0</v>
      </c>
      <c r="P706">
        <v>0</v>
      </c>
      <c r="Q706">
        <v>0</v>
      </c>
      <c r="R706">
        <v>0</v>
      </c>
      <c r="S706" s="2">
        <v>-616720</v>
      </c>
      <c r="U706">
        <v>61.671999999999997</v>
      </c>
      <c r="V706" s="2">
        <v>1000000</v>
      </c>
      <c r="W706" t="s">
        <v>739</v>
      </c>
      <c r="X706" t="s">
        <v>757</v>
      </c>
      <c r="Y706">
        <v>0</v>
      </c>
      <c r="Z706">
        <v>0</v>
      </c>
    </row>
    <row r="707" spans="2:26">
      <c r="B707" t="s">
        <v>1156</v>
      </c>
      <c r="C707" t="s">
        <v>1156</v>
      </c>
      <c r="E707" t="s">
        <v>153</v>
      </c>
      <c r="G707" t="s">
        <v>965</v>
      </c>
      <c r="H707" t="s">
        <v>178</v>
      </c>
      <c r="I707" s="2">
        <v>1200000</v>
      </c>
      <c r="J707">
        <v>42.823999999999998</v>
      </c>
      <c r="L707">
        <v>0</v>
      </c>
      <c r="M707">
        <v>-48</v>
      </c>
      <c r="O707">
        <v>0</v>
      </c>
      <c r="P707">
        <v>0</v>
      </c>
      <c r="Q707">
        <v>0</v>
      </c>
      <c r="R707">
        <v>0</v>
      </c>
      <c r="S707" s="2">
        <v>-513888</v>
      </c>
      <c r="U707">
        <v>42.823999999999998</v>
      </c>
      <c r="V707" s="2">
        <v>1200000</v>
      </c>
      <c r="W707" t="s">
        <v>739</v>
      </c>
      <c r="X707" t="s">
        <v>757</v>
      </c>
      <c r="Y707">
        <v>0</v>
      </c>
      <c r="Z707">
        <v>0</v>
      </c>
    </row>
    <row r="708" spans="2:26">
      <c r="B708" t="s">
        <v>1157</v>
      </c>
      <c r="C708" t="s">
        <v>1157</v>
      </c>
      <c r="E708" t="s">
        <v>153</v>
      </c>
      <c r="G708" t="s">
        <v>965</v>
      </c>
      <c r="H708" t="s">
        <v>178</v>
      </c>
      <c r="I708" s="2">
        <v>-2970000</v>
      </c>
      <c r="J708">
        <v>85.007000000000005</v>
      </c>
      <c r="L708">
        <v>0</v>
      </c>
      <c r="M708">
        <v>200</v>
      </c>
      <c r="O708">
        <v>0</v>
      </c>
      <c r="P708">
        <v>0</v>
      </c>
      <c r="Q708">
        <v>0</v>
      </c>
      <c r="R708">
        <v>0</v>
      </c>
      <c r="S708" s="2">
        <v>2524702</v>
      </c>
      <c r="U708">
        <v>85.007000000000005</v>
      </c>
      <c r="V708" s="2">
        <v>-2970000</v>
      </c>
      <c r="W708" t="s">
        <v>739</v>
      </c>
      <c r="X708" t="s">
        <v>757</v>
      </c>
      <c r="Y708">
        <v>0</v>
      </c>
      <c r="Z708">
        <v>0</v>
      </c>
    </row>
    <row r="709" spans="2:26">
      <c r="B709" t="s">
        <v>1158</v>
      </c>
      <c r="C709" t="s">
        <v>1158</v>
      </c>
      <c r="E709" t="s">
        <v>153</v>
      </c>
      <c r="G709" t="s">
        <v>965</v>
      </c>
      <c r="H709" t="s">
        <v>178</v>
      </c>
      <c r="I709" s="2">
        <v>9500000</v>
      </c>
      <c r="J709">
        <v>69.16</v>
      </c>
      <c r="L709">
        <v>0</v>
      </c>
      <c r="M709">
        <v>-611</v>
      </c>
      <c r="O709">
        <v>0</v>
      </c>
      <c r="P709">
        <v>0</v>
      </c>
      <c r="Q709">
        <v>0</v>
      </c>
      <c r="R709">
        <v>0</v>
      </c>
      <c r="S709" s="2">
        <v>-6570200</v>
      </c>
      <c r="U709">
        <v>69.16</v>
      </c>
      <c r="V709" s="2">
        <v>9500000</v>
      </c>
      <c r="W709" t="s">
        <v>739</v>
      </c>
      <c r="X709" t="s">
        <v>757</v>
      </c>
      <c r="Y709">
        <v>0</v>
      </c>
      <c r="Z709">
        <v>0</v>
      </c>
    </row>
    <row r="710" spans="2:26">
      <c r="B710" t="s">
        <v>1159</v>
      </c>
      <c r="C710" t="s">
        <v>1159</v>
      </c>
      <c r="E710" t="s">
        <v>153</v>
      </c>
      <c r="G710" t="s">
        <v>965</v>
      </c>
      <c r="H710" t="s">
        <v>178</v>
      </c>
      <c r="I710" s="2">
        <v>200000</v>
      </c>
      <c r="J710">
        <v>64.391999999999996</v>
      </c>
      <c r="L710">
        <v>0</v>
      </c>
      <c r="M710">
        <v>-12</v>
      </c>
      <c r="O710">
        <v>0</v>
      </c>
      <c r="P710">
        <v>0</v>
      </c>
      <c r="Q710">
        <v>0</v>
      </c>
      <c r="R710">
        <v>0</v>
      </c>
      <c r="S710" s="2">
        <v>-128784</v>
      </c>
      <c r="U710">
        <v>64.391999999999996</v>
      </c>
      <c r="V710" s="2">
        <v>200000</v>
      </c>
      <c r="W710" t="s">
        <v>739</v>
      </c>
      <c r="X710" t="s">
        <v>757</v>
      </c>
      <c r="Y710">
        <v>0</v>
      </c>
      <c r="Z710">
        <v>0</v>
      </c>
    </row>
    <row r="711" spans="2:26">
      <c r="B711" t="s">
        <v>1160</v>
      </c>
      <c r="C711" t="s">
        <v>1160</v>
      </c>
      <c r="E711" t="s">
        <v>153</v>
      </c>
      <c r="G711" t="s">
        <v>965</v>
      </c>
      <c r="H711" t="s">
        <v>178</v>
      </c>
      <c r="I711" s="2">
        <v>-5350000</v>
      </c>
      <c r="J711">
        <v>76.388000000000005</v>
      </c>
      <c r="L711">
        <v>0</v>
      </c>
      <c r="M711">
        <v>278</v>
      </c>
      <c r="O711">
        <v>0</v>
      </c>
      <c r="P711">
        <v>0</v>
      </c>
      <c r="Q711">
        <v>0</v>
      </c>
      <c r="R711">
        <v>0</v>
      </c>
      <c r="S711" s="2">
        <v>4086731</v>
      </c>
      <c r="U711">
        <v>76.388000000000005</v>
      </c>
      <c r="V711" s="2">
        <v>-5350000</v>
      </c>
      <c r="W711" t="s">
        <v>739</v>
      </c>
      <c r="X711" t="s">
        <v>757</v>
      </c>
      <c r="Y711">
        <v>0</v>
      </c>
      <c r="Z711">
        <v>0</v>
      </c>
    </row>
    <row r="712" spans="2:26">
      <c r="B712" t="s">
        <v>1161</v>
      </c>
      <c r="C712" t="s">
        <v>1161</v>
      </c>
      <c r="E712" t="s">
        <v>153</v>
      </c>
      <c r="G712" t="s">
        <v>965</v>
      </c>
      <c r="H712" t="s">
        <v>178</v>
      </c>
      <c r="I712" s="2">
        <v>-1000000</v>
      </c>
      <c r="J712">
        <v>78.724000000000004</v>
      </c>
      <c r="L712">
        <v>0</v>
      </c>
      <c r="M712">
        <v>60</v>
      </c>
      <c r="O712">
        <v>0</v>
      </c>
      <c r="P712">
        <v>0</v>
      </c>
      <c r="Q712">
        <v>0</v>
      </c>
      <c r="R712">
        <v>0</v>
      </c>
      <c r="S712" s="2">
        <v>787236</v>
      </c>
      <c r="U712">
        <v>78.724000000000004</v>
      </c>
      <c r="V712" s="2">
        <v>-1000000</v>
      </c>
      <c r="W712" t="s">
        <v>739</v>
      </c>
      <c r="X712" t="s">
        <v>757</v>
      </c>
      <c r="Y712">
        <v>0</v>
      </c>
      <c r="Z712">
        <v>0</v>
      </c>
    </row>
    <row r="713" spans="2:26">
      <c r="B713" t="s">
        <v>1162</v>
      </c>
      <c r="C713" t="s">
        <v>1162</v>
      </c>
      <c r="E713" t="s">
        <v>153</v>
      </c>
      <c r="G713" t="s">
        <v>965</v>
      </c>
      <c r="H713" t="s">
        <v>178</v>
      </c>
      <c r="I713" s="2">
        <v>-5800000</v>
      </c>
      <c r="J713">
        <v>79.325000000000003</v>
      </c>
      <c r="L713">
        <v>0</v>
      </c>
      <c r="M713">
        <v>360</v>
      </c>
      <c r="O713">
        <v>0</v>
      </c>
      <c r="P713">
        <v>0</v>
      </c>
      <c r="Q713">
        <v>0</v>
      </c>
      <c r="R713">
        <v>0</v>
      </c>
      <c r="S713" s="2">
        <v>4545385</v>
      </c>
      <c r="U713">
        <v>78.355999999999995</v>
      </c>
      <c r="V713" s="2">
        <v>-5800000</v>
      </c>
      <c r="W713" t="s">
        <v>739</v>
      </c>
      <c r="X713" t="s">
        <v>757</v>
      </c>
      <c r="Y713">
        <v>0</v>
      </c>
      <c r="Z713">
        <v>0</v>
      </c>
    </row>
    <row r="714" spans="2:26">
      <c r="B714" t="s">
        <v>1163</v>
      </c>
      <c r="C714" t="s">
        <v>1163</v>
      </c>
      <c r="E714" t="s">
        <v>153</v>
      </c>
      <c r="G714" t="s">
        <v>965</v>
      </c>
      <c r="H714" t="s">
        <v>178</v>
      </c>
      <c r="I714" s="2">
        <v>-1000000</v>
      </c>
      <c r="J714">
        <v>90.457999999999998</v>
      </c>
      <c r="L714">
        <v>0</v>
      </c>
      <c r="M714">
        <v>69</v>
      </c>
      <c r="O714">
        <v>0</v>
      </c>
      <c r="P714">
        <v>0</v>
      </c>
      <c r="Q714">
        <v>0</v>
      </c>
      <c r="R714">
        <v>0</v>
      </c>
      <c r="S714" s="2">
        <v>904575</v>
      </c>
      <c r="U714">
        <v>90.457999999999998</v>
      </c>
      <c r="V714" s="2">
        <v>-1000000</v>
      </c>
      <c r="W714" t="s">
        <v>739</v>
      </c>
      <c r="X714" t="s">
        <v>757</v>
      </c>
      <c r="Y714">
        <v>0</v>
      </c>
      <c r="Z714">
        <v>0</v>
      </c>
    </row>
    <row r="715" spans="2:26">
      <c r="B715" t="s">
        <v>1164</v>
      </c>
      <c r="C715" t="s">
        <v>1164</v>
      </c>
      <c r="E715" t="s">
        <v>153</v>
      </c>
      <c r="G715" t="s">
        <v>965</v>
      </c>
      <c r="H715" t="s">
        <v>178</v>
      </c>
      <c r="I715" s="2">
        <v>-500000</v>
      </c>
      <c r="J715">
        <v>87.363</v>
      </c>
      <c r="L715">
        <v>0</v>
      </c>
      <c r="M715">
        <v>34</v>
      </c>
      <c r="O715">
        <v>0</v>
      </c>
      <c r="P715">
        <v>0</v>
      </c>
      <c r="Q715">
        <v>0</v>
      </c>
      <c r="R715">
        <v>0</v>
      </c>
      <c r="S715" s="2">
        <v>433194</v>
      </c>
      <c r="U715">
        <v>87.363</v>
      </c>
      <c r="V715" s="2">
        <v>-500000</v>
      </c>
      <c r="W715" t="s">
        <v>739</v>
      </c>
      <c r="X715" t="s">
        <v>757</v>
      </c>
      <c r="Y715">
        <v>0</v>
      </c>
      <c r="Z715">
        <v>0</v>
      </c>
    </row>
    <row r="716" spans="2:26">
      <c r="B716" t="s">
        <v>1165</v>
      </c>
      <c r="C716" t="s">
        <v>1165</v>
      </c>
      <c r="E716" t="s">
        <v>153</v>
      </c>
      <c r="G716" t="s">
        <v>965</v>
      </c>
      <c r="H716" t="s">
        <v>178</v>
      </c>
      <c r="I716" s="2">
        <v>-2950000</v>
      </c>
      <c r="J716">
        <v>75.734999999999999</v>
      </c>
      <c r="L716">
        <v>0</v>
      </c>
      <c r="M716">
        <v>177</v>
      </c>
      <c r="O716">
        <v>0</v>
      </c>
      <c r="P716">
        <v>0</v>
      </c>
      <c r="Q716">
        <v>0</v>
      </c>
      <c r="R716">
        <v>0</v>
      </c>
      <c r="S716" s="2">
        <v>2191179</v>
      </c>
      <c r="U716">
        <v>75.734999999999999</v>
      </c>
      <c r="V716" s="2">
        <v>-2950000</v>
      </c>
      <c r="W716" t="s">
        <v>739</v>
      </c>
      <c r="X716" t="s">
        <v>757</v>
      </c>
      <c r="Y716">
        <v>0</v>
      </c>
      <c r="Z716">
        <v>0</v>
      </c>
    </row>
    <row r="717" spans="2:26">
      <c r="B717" t="s">
        <v>1166</v>
      </c>
      <c r="C717" t="s">
        <v>1166</v>
      </c>
      <c r="E717" t="s">
        <v>153</v>
      </c>
      <c r="G717" t="s">
        <v>965</v>
      </c>
      <c r="H717" t="s">
        <v>178</v>
      </c>
      <c r="I717" s="2">
        <v>1200000</v>
      </c>
      <c r="J717">
        <v>69.625</v>
      </c>
      <c r="L717">
        <v>0</v>
      </c>
      <c r="M717">
        <v>-138</v>
      </c>
      <c r="O717">
        <v>0</v>
      </c>
      <c r="P717">
        <v>0</v>
      </c>
      <c r="Q717">
        <v>0</v>
      </c>
      <c r="R717">
        <v>0</v>
      </c>
      <c r="S717" s="2">
        <v>-835500</v>
      </c>
      <c r="U717">
        <v>63.765000000000001</v>
      </c>
      <c r="V717" s="2">
        <v>2400000</v>
      </c>
      <c r="W717" t="s">
        <v>739</v>
      </c>
      <c r="X717" t="s">
        <v>757</v>
      </c>
      <c r="Y717">
        <v>0</v>
      </c>
      <c r="Z717">
        <v>0</v>
      </c>
    </row>
    <row r="718" spans="2:26">
      <c r="B718" t="s">
        <v>1167</v>
      </c>
      <c r="C718" t="s">
        <v>1167</v>
      </c>
      <c r="E718" t="s">
        <v>153</v>
      </c>
      <c r="G718" t="s">
        <v>965</v>
      </c>
      <c r="H718" t="s">
        <v>178</v>
      </c>
      <c r="I718" s="2">
        <v>-400000</v>
      </c>
      <c r="J718">
        <v>88.5</v>
      </c>
      <c r="L718">
        <v>0</v>
      </c>
      <c r="M718">
        <v>27</v>
      </c>
      <c r="O718">
        <v>0</v>
      </c>
      <c r="P718">
        <v>0</v>
      </c>
      <c r="Q718">
        <v>0</v>
      </c>
      <c r="R718">
        <v>0</v>
      </c>
      <c r="S718" s="2">
        <v>354000</v>
      </c>
      <c r="U718">
        <v>88.5</v>
      </c>
      <c r="V718" s="2">
        <v>-400000</v>
      </c>
      <c r="W718" t="s">
        <v>739</v>
      </c>
      <c r="X718" t="s">
        <v>757</v>
      </c>
      <c r="Y718">
        <v>0</v>
      </c>
      <c r="Z718">
        <v>0</v>
      </c>
    </row>
    <row r="719" spans="2:26">
      <c r="B719" t="s">
        <v>1168</v>
      </c>
      <c r="C719" t="s">
        <v>1168</v>
      </c>
      <c r="E719" t="s">
        <v>153</v>
      </c>
      <c r="G719" t="s">
        <v>965</v>
      </c>
      <c r="H719" t="s">
        <v>178</v>
      </c>
      <c r="I719" s="2">
        <v>-1365000</v>
      </c>
      <c r="J719">
        <v>88.343999999999994</v>
      </c>
      <c r="L719">
        <v>0</v>
      </c>
      <c r="M719">
        <v>85</v>
      </c>
      <c r="O719">
        <v>0</v>
      </c>
      <c r="P719">
        <v>0</v>
      </c>
      <c r="Q719">
        <v>0</v>
      </c>
      <c r="R719">
        <v>0</v>
      </c>
      <c r="S719" s="2">
        <v>1205900</v>
      </c>
      <c r="U719">
        <v>88.343999999999994</v>
      </c>
      <c r="V719" s="2">
        <v>-1365000</v>
      </c>
      <c r="W719" t="s">
        <v>739</v>
      </c>
      <c r="X719" t="s">
        <v>757</v>
      </c>
      <c r="Y719">
        <v>0</v>
      </c>
      <c r="Z719">
        <v>0</v>
      </c>
    </row>
    <row r="720" spans="2:26">
      <c r="B720" t="s">
        <v>1169</v>
      </c>
      <c r="C720" t="s">
        <v>1169</v>
      </c>
      <c r="E720" t="s">
        <v>153</v>
      </c>
      <c r="G720" t="s">
        <v>965</v>
      </c>
      <c r="H720" t="s">
        <v>178</v>
      </c>
      <c r="I720" s="2">
        <v>2000000</v>
      </c>
      <c r="J720">
        <v>70.668000000000006</v>
      </c>
      <c r="L720">
        <v>0</v>
      </c>
      <c r="M720">
        <v>-130</v>
      </c>
      <c r="O720">
        <v>0</v>
      </c>
      <c r="P720">
        <v>0</v>
      </c>
      <c r="Q720">
        <v>0</v>
      </c>
      <c r="R720">
        <v>0</v>
      </c>
      <c r="S720" s="2">
        <v>-1413360</v>
      </c>
      <c r="U720">
        <v>70.668000000000006</v>
      </c>
      <c r="V720" s="2">
        <v>2000000</v>
      </c>
      <c r="W720" t="s">
        <v>739</v>
      </c>
      <c r="X720" t="s">
        <v>757</v>
      </c>
      <c r="Y720">
        <v>0</v>
      </c>
      <c r="Z720">
        <v>0</v>
      </c>
    </row>
    <row r="721" spans="2:26">
      <c r="B721" t="s">
        <v>1170</v>
      </c>
      <c r="C721" t="s">
        <v>1170</v>
      </c>
      <c r="E721" t="s">
        <v>153</v>
      </c>
      <c r="G721" t="s">
        <v>965</v>
      </c>
      <c r="H721" t="s">
        <v>178</v>
      </c>
      <c r="I721" s="2">
        <v>2500000</v>
      </c>
      <c r="J721">
        <v>62.598999999999997</v>
      </c>
      <c r="L721">
        <v>0</v>
      </c>
      <c r="M721">
        <v>-141</v>
      </c>
      <c r="O721">
        <v>0</v>
      </c>
      <c r="P721">
        <v>0</v>
      </c>
      <c r="Q721">
        <v>0</v>
      </c>
      <c r="R721">
        <v>0</v>
      </c>
      <c r="S721" s="2">
        <v>-1564970</v>
      </c>
      <c r="U721">
        <v>62.598999999999997</v>
      </c>
      <c r="V721" s="2">
        <v>2500000</v>
      </c>
      <c r="W721" t="s">
        <v>739</v>
      </c>
      <c r="X721" t="s">
        <v>757</v>
      </c>
      <c r="Y721">
        <v>0</v>
      </c>
      <c r="Z721">
        <v>0</v>
      </c>
    </row>
    <row r="722" spans="2:26">
      <c r="B722" t="s">
        <v>1171</v>
      </c>
      <c r="C722" t="s">
        <v>1171</v>
      </c>
      <c r="E722" t="s">
        <v>153</v>
      </c>
      <c r="G722" t="s">
        <v>965</v>
      </c>
      <c r="H722" t="s">
        <v>178</v>
      </c>
      <c r="I722" s="2">
        <v>-7900000</v>
      </c>
      <c r="J722">
        <v>88.462999999999994</v>
      </c>
      <c r="L722">
        <v>0</v>
      </c>
      <c r="M722">
        <v>518</v>
      </c>
      <c r="O722">
        <v>0</v>
      </c>
      <c r="P722">
        <v>0</v>
      </c>
      <c r="Q722">
        <v>0</v>
      </c>
      <c r="R722">
        <v>0</v>
      </c>
      <c r="S722" s="2">
        <v>6485318</v>
      </c>
      <c r="U722">
        <v>88.462999999999994</v>
      </c>
      <c r="V722" s="2">
        <v>-7900000</v>
      </c>
      <c r="W722" t="s">
        <v>739</v>
      </c>
      <c r="X722" t="s">
        <v>757</v>
      </c>
      <c r="Y722">
        <v>0</v>
      </c>
      <c r="Z722">
        <v>0</v>
      </c>
    </row>
    <row r="723" spans="2:26">
      <c r="B723" t="s">
        <v>1172</v>
      </c>
      <c r="C723" t="s">
        <v>1172</v>
      </c>
      <c r="E723" t="s">
        <v>153</v>
      </c>
      <c r="G723" t="s">
        <v>965</v>
      </c>
      <c r="H723" t="s">
        <v>178</v>
      </c>
      <c r="I723" s="2">
        <v>-1200000</v>
      </c>
      <c r="J723">
        <v>86.352999999999994</v>
      </c>
      <c r="L723">
        <v>0</v>
      </c>
      <c r="M723">
        <v>75</v>
      </c>
      <c r="O723">
        <v>0</v>
      </c>
      <c r="P723">
        <v>0</v>
      </c>
      <c r="Q723">
        <v>0</v>
      </c>
      <c r="R723">
        <v>0</v>
      </c>
      <c r="S723" s="2">
        <v>1036238</v>
      </c>
      <c r="U723">
        <v>86.352999999999994</v>
      </c>
      <c r="V723" s="2">
        <v>-1200000</v>
      </c>
      <c r="W723" t="s">
        <v>739</v>
      </c>
      <c r="X723" t="s">
        <v>757</v>
      </c>
      <c r="Y723">
        <v>0</v>
      </c>
      <c r="Z723">
        <v>0</v>
      </c>
    </row>
    <row r="724" spans="2:26">
      <c r="B724" t="s">
        <v>1173</v>
      </c>
      <c r="C724" t="s">
        <v>1173</v>
      </c>
      <c r="E724" t="s">
        <v>404</v>
      </c>
      <c r="G724" t="s">
        <v>965</v>
      </c>
      <c r="H724" t="s">
        <v>178</v>
      </c>
      <c r="I724" s="2">
        <v>-1346000</v>
      </c>
      <c r="J724">
        <v>56.966999999999999</v>
      </c>
      <c r="L724">
        <v>0</v>
      </c>
      <c r="M724">
        <v>66</v>
      </c>
      <c r="O724">
        <v>0</v>
      </c>
      <c r="P724">
        <v>0</v>
      </c>
      <c r="Q724">
        <v>0</v>
      </c>
      <c r="R724">
        <v>0</v>
      </c>
      <c r="S724" s="2">
        <v>878635</v>
      </c>
      <c r="U724">
        <v>56.966999999999999</v>
      </c>
      <c r="V724" s="2">
        <v>-1346000</v>
      </c>
      <c r="W724" t="s">
        <v>739</v>
      </c>
      <c r="X724" t="s">
        <v>757</v>
      </c>
      <c r="Y724">
        <v>0</v>
      </c>
      <c r="Z724">
        <v>0</v>
      </c>
    </row>
    <row r="725" spans="2:26">
      <c r="B725" t="s">
        <v>1174</v>
      </c>
      <c r="C725" t="s">
        <v>1174</v>
      </c>
      <c r="E725" t="s">
        <v>153</v>
      </c>
      <c r="G725" t="s">
        <v>965</v>
      </c>
      <c r="H725" t="s">
        <v>178</v>
      </c>
      <c r="I725" s="2">
        <v>-500000</v>
      </c>
      <c r="J725">
        <v>92.138000000000005</v>
      </c>
      <c r="L725">
        <v>0</v>
      </c>
      <c r="M725">
        <v>36</v>
      </c>
      <c r="O725">
        <v>0</v>
      </c>
      <c r="P725">
        <v>0</v>
      </c>
      <c r="Q725">
        <v>0</v>
      </c>
      <c r="R725">
        <v>0</v>
      </c>
      <c r="S725" s="2">
        <v>460688</v>
      </c>
      <c r="U725">
        <v>92.138000000000005</v>
      </c>
      <c r="V725" s="2">
        <v>-500000</v>
      </c>
      <c r="W725" t="s">
        <v>739</v>
      </c>
      <c r="X725" t="s">
        <v>757</v>
      </c>
      <c r="Y725">
        <v>0</v>
      </c>
      <c r="Z725">
        <v>0</v>
      </c>
    </row>
    <row r="726" spans="2:26">
      <c r="B726" t="s">
        <v>1175</v>
      </c>
      <c r="C726" t="s">
        <v>1175</v>
      </c>
      <c r="E726" t="s">
        <v>153</v>
      </c>
      <c r="G726" t="s">
        <v>965</v>
      </c>
      <c r="H726" t="s">
        <v>178</v>
      </c>
      <c r="I726" s="2">
        <v>-5267000</v>
      </c>
      <c r="J726">
        <v>90.075999999999993</v>
      </c>
      <c r="L726">
        <v>0</v>
      </c>
      <c r="M726">
        <v>368</v>
      </c>
      <c r="O726">
        <v>0</v>
      </c>
      <c r="P726">
        <v>0</v>
      </c>
      <c r="Q726">
        <v>0</v>
      </c>
      <c r="R726">
        <v>0</v>
      </c>
      <c r="S726" s="2">
        <v>4784382</v>
      </c>
      <c r="U726">
        <v>90.075999999999993</v>
      </c>
      <c r="V726" s="2">
        <v>-5267000</v>
      </c>
      <c r="W726" t="s">
        <v>739</v>
      </c>
      <c r="X726" t="s">
        <v>757</v>
      </c>
      <c r="Y726">
        <v>0</v>
      </c>
      <c r="Z726">
        <v>0</v>
      </c>
    </row>
    <row r="727" spans="2:26">
      <c r="B727" t="s">
        <v>1176</v>
      </c>
      <c r="C727" t="s">
        <v>1176</v>
      </c>
      <c r="E727" t="s">
        <v>153</v>
      </c>
      <c r="G727" t="s">
        <v>965</v>
      </c>
      <c r="H727" t="s">
        <v>178</v>
      </c>
      <c r="I727" s="2">
        <v>-1525000</v>
      </c>
      <c r="J727">
        <v>77.805000000000007</v>
      </c>
      <c r="L727">
        <v>0</v>
      </c>
      <c r="M727">
        <v>92</v>
      </c>
      <c r="O727">
        <v>0</v>
      </c>
      <c r="P727">
        <v>0</v>
      </c>
      <c r="Q727">
        <v>0</v>
      </c>
      <c r="R727">
        <v>0</v>
      </c>
      <c r="S727" s="2">
        <v>1186526</v>
      </c>
      <c r="U727">
        <v>77.805000000000007</v>
      </c>
      <c r="V727" s="2">
        <v>-1525000</v>
      </c>
      <c r="W727" t="s">
        <v>739</v>
      </c>
      <c r="X727" t="s">
        <v>757</v>
      </c>
      <c r="Y727">
        <v>0</v>
      </c>
      <c r="Z727">
        <v>0</v>
      </c>
    </row>
    <row r="728" spans="2:26">
      <c r="B728" t="s">
        <v>1177</v>
      </c>
      <c r="C728" t="s">
        <v>1177</v>
      </c>
      <c r="E728" t="s">
        <v>153</v>
      </c>
      <c r="G728" t="s">
        <v>965</v>
      </c>
      <c r="H728" t="s">
        <v>178</v>
      </c>
      <c r="I728" s="2">
        <v>-1000000</v>
      </c>
      <c r="J728">
        <v>67.097999999999999</v>
      </c>
      <c r="L728">
        <v>0</v>
      </c>
      <c r="M728">
        <v>51</v>
      </c>
      <c r="O728">
        <v>0</v>
      </c>
      <c r="P728">
        <v>0</v>
      </c>
      <c r="Q728">
        <v>0</v>
      </c>
      <c r="R728">
        <v>0</v>
      </c>
      <c r="S728" s="2">
        <v>670983</v>
      </c>
      <c r="U728">
        <v>67.097999999999999</v>
      </c>
      <c r="V728" s="2">
        <v>-1000000</v>
      </c>
      <c r="W728" t="s">
        <v>739</v>
      </c>
      <c r="X728" t="s">
        <v>757</v>
      </c>
      <c r="Y728">
        <v>0</v>
      </c>
      <c r="Z728">
        <v>0</v>
      </c>
    </row>
    <row r="729" spans="2:26">
      <c r="B729" t="s">
        <v>1178</v>
      </c>
      <c r="C729" t="s">
        <v>1178</v>
      </c>
      <c r="E729" t="s">
        <v>153</v>
      </c>
      <c r="G729" t="s">
        <v>965</v>
      </c>
      <c r="H729" t="s">
        <v>178</v>
      </c>
      <c r="I729" s="2">
        <v>-200000</v>
      </c>
      <c r="J729">
        <v>74.337999999999994</v>
      </c>
      <c r="L729">
        <v>0</v>
      </c>
      <c r="M729">
        <v>11</v>
      </c>
      <c r="O729">
        <v>0</v>
      </c>
      <c r="P729">
        <v>0</v>
      </c>
      <c r="Q729">
        <v>0</v>
      </c>
      <c r="R729">
        <v>0</v>
      </c>
      <c r="S729" s="2">
        <v>148675</v>
      </c>
      <c r="U729">
        <v>74.337999999999994</v>
      </c>
      <c r="V729" s="2">
        <v>-200000</v>
      </c>
      <c r="W729" t="s">
        <v>739</v>
      </c>
      <c r="X729" t="s">
        <v>757</v>
      </c>
      <c r="Y729">
        <v>0</v>
      </c>
      <c r="Z729">
        <v>0</v>
      </c>
    </row>
    <row r="730" spans="2:26">
      <c r="B730" t="s">
        <v>1179</v>
      </c>
      <c r="C730" t="s">
        <v>1179</v>
      </c>
      <c r="E730" t="s">
        <v>153</v>
      </c>
      <c r="G730" t="s">
        <v>965</v>
      </c>
      <c r="H730" t="s">
        <v>178</v>
      </c>
      <c r="I730" s="2">
        <v>-3220000</v>
      </c>
      <c r="J730">
        <v>80.242999999999995</v>
      </c>
      <c r="L730">
        <v>0</v>
      </c>
      <c r="M730">
        <v>208</v>
      </c>
      <c r="O730">
        <v>0</v>
      </c>
      <c r="P730">
        <v>0</v>
      </c>
      <c r="Q730">
        <v>0</v>
      </c>
      <c r="R730">
        <v>0</v>
      </c>
      <c r="S730" s="2">
        <v>2583837</v>
      </c>
      <c r="U730">
        <v>80.242999999999995</v>
      </c>
      <c r="V730" s="2">
        <v>-3220000</v>
      </c>
      <c r="W730" t="s">
        <v>739</v>
      </c>
      <c r="X730" t="s">
        <v>757</v>
      </c>
      <c r="Y730">
        <v>0</v>
      </c>
      <c r="Z730">
        <v>0</v>
      </c>
    </row>
    <row r="731" spans="2:26">
      <c r="B731" t="s">
        <v>1180</v>
      </c>
      <c r="C731" t="s">
        <v>1180</v>
      </c>
      <c r="E731" t="s">
        <v>153</v>
      </c>
      <c r="G731" t="s">
        <v>965</v>
      </c>
      <c r="H731" t="s">
        <v>178</v>
      </c>
      <c r="I731" s="2">
        <v>-5800000</v>
      </c>
      <c r="J731">
        <v>75.296000000000006</v>
      </c>
      <c r="L731">
        <v>0</v>
      </c>
      <c r="M731">
        <v>329</v>
      </c>
      <c r="O731">
        <v>0</v>
      </c>
      <c r="P731">
        <v>0</v>
      </c>
      <c r="Q731">
        <v>0</v>
      </c>
      <c r="R731">
        <v>0</v>
      </c>
      <c r="S731" s="2">
        <v>4354951</v>
      </c>
      <c r="U731">
        <v>75.296000000000006</v>
      </c>
      <c r="V731" s="2">
        <v>-5800000</v>
      </c>
      <c r="W731" t="s">
        <v>739</v>
      </c>
      <c r="X731" t="s">
        <v>757</v>
      </c>
      <c r="Y731">
        <v>0</v>
      </c>
      <c r="Z731">
        <v>0</v>
      </c>
    </row>
    <row r="732" spans="2:26">
      <c r="B732" t="s">
        <v>1181</v>
      </c>
      <c r="C732" t="s">
        <v>1181</v>
      </c>
      <c r="E732" t="s">
        <v>153</v>
      </c>
      <c r="G732" t="s">
        <v>965</v>
      </c>
      <c r="H732" t="s">
        <v>178</v>
      </c>
      <c r="I732" s="2">
        <v>2000000</v>
      </c>
      <c r="J732">
        <v>71.352000000000004</v>
      </c>
      <c r="L732">
        <v>0</v>
      </c>
      <c r="M732">
        <v>-133</v>
      </c>
      <c r="O732">
        <v>0</v>
      </c>
      <c r="P732">
        <v>0</v>
      </c>
      <c r="Q732">
        <v>0</v>
      </c>
      <c r="R732">
        <v>0</v>
      </c>
      <c r="S732" s="2">
        <v>-1427040</v>
      </c>
      <c r="U732">
        <v>71.352000000000004</v>
      </c>
      <c r="V732" s="2">
        <v>2000000</v>
      </c>
      <c r="W732" t="s">
        <v>739</v>
      </c>
      <c r="X732" t="s">
        <v>757</v>
      </c>
      <c r="Y732">
        <v>0</v>
      </c>
      <c r="Z732">
        <v>0</v>
      </c>
    </row>
    <row r="733" spans="2:26">
      <c r="B733" t="s">
        <v>1182</v>
      </c>
      <c r="C733" t="s">
        <v>1182</v>
      </c>
      <c r="E733" t="s">
        <v>153</v>
      </c>
      <c r="G733" t="s">
        <v>965</v>
      </c>
      <c r="H733" t="s">
        <v>178</v>
      </c>
      <c r="I733" s="2">
        <v>-100000</v>
      </c>
      <c r="J733">
        <v>82.650999999999996</v>
      </c>
      <c r="L733">
        <v>0</v>
      </c>
      <c r="M733">
        <v>6</v>
      </c>
      <c r="O733">
        <v>0</v>
      </c>
      <c r="P733">
        <v>0</v>
      </c>
      <c r="Q733">
        <v>0</v>
      </c>
      <c r="R733">
        <v>0</v>
      </c>
      <c r="S733" s="2">
        <v>82651</v>
      </c>
      <c r="U733">
        <v>82.650999999999996</v>
      </c>
      <c r="V733" s="2">
        <v>-100000</v>
      </c>
      <c r="W733" t="s">
        <v>739</v>
      </c>
      <c r="X733" t="s">
        <v>757</v>
      </c>
      <c r="Y733">
        <v>0</v>
      </c>
      <c r="Z733">
        <v>0</v>
      </c>
    </row>
    <row r="734" spans="2:26">
      <c r="B734" t="s">
        <v>1183</v>
      </c>
      <c r="C734" t="s">
        <v>1183</v>
      </c>
      <c r="E734" t="s">
        <v>153</v>
      </c>
      <c r="G734" t="s">
        <v>965</v>
      </c>
      <c r="H734" t="s">
        <v>178</v>
      </c>
      <c r="I734" s="2">
        <v>5000000</v>
      </c>
      <c r="J734">
        <v>70.688000000000002</v>
      </c>
      <c r="L734">
        <v>0</v>
      </c>
      <c r="M734">
        <v>-334</v>
      </c>
      <c r="O734">
        <v>0</v>
      </c>
      <c r="P734">
        <v>0</v>
      </c>
      <c r="Q734">
        <v>0</v>
      </c>
      <c r="R734">
        <v>0</v>
      </c>
      <c r="S734" s="2">
        <v>-3534400</v>
      </c>
      <c r="U734">
        <v>70.688000000000002</v>
      </c>
      <c r="V734" s="2">
        <v>5000000</v>
      </c>
      <c r="W734" t="s">
        <v>739</v>
      </c>
      <c r="X734" t="s">
        <v>757</v>
      </c>
      <c r="Y734">
        <v>0</v>
      </c>
      <c r="Z734">
        <v>0</v>
      </c>
    </row>
    <row r="735" spans="2:26">
      <c r="B735" t="s">
        <v>1184</v>
      </c>
      <c r="C735" t="s">
        <v>1184</v>
      </c>
      <c r="E735" t="s">
        <v>153</v>
      </c>
      <c r="G735" t="s">
        <v>965</v>
      </c>
      <c r="H735" t="s">
        <v>178</v>
      </c>
      <c r="I735" s="2">
        <v>-372000</v>
      </c>
      <c r="J735">
        <v>58.587000000000003</v>
      </c>
      <c r="L735">
        <v>0</v>
      </c>
      <c r="M735">
        <v>5</v>
      </c>
      <c r="O735">
        <v>0</v>
      </c>
      <c r="P735">
        <v>0</v>
      </c>
      <c r="Q735">
        <v>0</v>
      </c>
      <c r="R735">
        <v>0</v>
      </c>
      <c r="S735" s="2">
        <v>217944</v>
      </c>
      <c r="U735">
        <v>58.587000000000003</v>
      </c>
      <c r="V735" s="2">
        <v>-372000</v>
      </c>
      <c r="W735" t="s">
        <v>739</v>
      </c>
      <c r="X735" t="s">
        <v>757</v>
      </c>
      <c r="Y735">
        <v>0</v>
      </c>
      <c r="Z735">
        <v>0</v>
      </c>
    </row>
    <row r="736" spans="2:26">
      <c r="B736" t="s">
        <v>1185</v>
      </c>
      <c r="C736" t="s">
        <v>1185</v>
      </c>
      <c r="E736" t="s">
        <v>404</v>
      </c>
      <c r="G736" t="s">
        <v>965</v>
      </c>
      <c r="H736" t="s">
        <v>178</v>
      </c>
      <c r="I736" s="2">
        <v>1000000</v>
      </c>
      <c r="J736">
        <v>70.790999999999997</v>
      </c>
      <c r="L736">
        <v>0</v>
      </c>
      <c r="M736">
        <v>-98</v>
      </c>
      <c r="O736">
        <v>0</v>
      </c>
      <c r="P736">
        <v>0</v>
      </c>
      <c r="Q736">
        <v>0</v>
      </c>
      <c r="R736">
        <v>0</v>
      </c>
      <c r="S736" s="2">
        <v>-811177</v>
      </c>
      <c r="U736">
        <v>70.790999999999997</v>
      </c>
      <c r="V736" s="2">
        <v>1000000</v>
      </c>
      <c r="W736" t="s">
        <v>739</v>
      </c>
      <c r="X736" t="s">
        <v>757</v>
      </c>
      <c r="Y736">
        <v>0</v>
      </c>
      <c r="Z736">
        <v>0</v>
      </c>
    </row>
    <row r="737" spans="2:26">
      <c r="B737" t="s">
        <v>1186</v>
      </c>
      <c r="C737" t="s">
        <v>1186</v>
      </c>
      <c r="E737" t="s">
        <v>153</v>
      </c>
      <c r="G737" t="s">
        <v>965</v>
      </c>
      <c r="H737" t="s">
        <v>178</v>
      </c>
      <c r="I737" s="2">
        <v>-200000</v>
      </c>
      <c r="J737">
        <v>80</v>
      </c>
      <c r="L737">
        <v>0</v>
      </c>
      <c r="M737">
        <v>8</v>
      </c>
      <c r="O737">
        <v>0</v>
      </c>
      <c r="P737">
        <v>0</v>
      </c>
      <c r="Q737">
        <v>0</v>
      </c>
      <c r="R737">
        <v>0</v>
      </c>
      <c r="S737" s="2">
        <v>160000</v>
      </c>
      <c r="U737">
        <v>80</v>
      </c>
      <c r="V737" s="2">
        <v>-200000</v>
      </c>
      <c r="W737" t="s">
        <v>739</v>
      </c>
      <c r="X737" t="s">
        <v>757</v>
      </c>
      <c r="Y737">
        <v>0</v>
      </c>
      <c r="Z737">
        <v>0</v>
      </c>
    </row>
    <row r="738" spans="2:26">
      <c r="B738" t="s">
        <v>1187</v>
      </c>
      <c r="C738" t="s">
        <v>1187</v>
      </c>
      <c r="E738" t="s">
        <v>153</v>
      </c>
      <c r="G738" t="s">
        <v>965</v>
      </c>
      <c r="H738" t="s">
        <v>178</v>
      </c>
      <c r="I738" s="2">
        <v>-2600000</v>
      </c>
      <c r="J738">
        <v>77.543999999999997</v>
      </c>
      <c r="L738">
        <v>0</v>
      </c>
      <c r="M738">
        <v>140</v>
      </c>
      <c r="O738">
        <v>0</v>
      </c>
      <c r="P738">
        <v>0</v>
      </c>
      <c r="Q738">
        <v>0</v>
      </c>
      <c r="R738">
        <v>0</v>
      </c>
      <c r="S738" s="2">
        <v>2016144</v>
      </c>
      <c r="U738">
        <v>77.543999999999997</v>
      </c>
      <c r="V738" s="2">
        <v>-2600000</v>
      </c>
      <c r="W738" t="s">
        <v>739</v>
      </c>
      <c r="X738" t="s">
        <v>757</v>
      </c>
      <c r="Y738">
        <v>0</v>
      </c>
      <c r="Z738">
        <v>0</v>
      </c>
    </row>
    <row r="739" spans="2:26">
      <c r="B739" t="s">
        <v>1188</v>
      </c>
      <c r="C739" t="s">
        <v>1188</v>
      </c>
      <c r="E739" t="s">
        <v>153</v>
      </c>
      <c r="G739" t="s">
        <v>965</v>
      </c>
      <c r="H739" t="s">
        <v>178</v>
      </c>
      <c r="I739" s="2">
        <v>-4500000</v>
      </c>
      <c r="J739">
        <v>79.355999999999995</v>
      </c>
      <c r="L739">
        <v>0</v>
      </c>
      <c r="M739">
        <v>266</v>
      </c>
      <c r="O739">
        <v>0</v>
      </c>
      <c r="P739">
        <v>0</v>
      </c>
      <c r="Q739">
        <v>0</v>
      </c>
      <c r="R739">
        <v>0</v>
      </c>
      <c r="S739" s="2">
        <v>3571020</v>
      </c>
      <c r="U739">
        <v>79.355999999999995</v>
      </c>
      <c r="V739" s="2">
        <v>-4500000</v>
      </c>
      <c r="W739" t="s">
        <v>739</v>
      </c>
      <c r="X739" t="s">
        <v>757</v>
      </c>
      <c r="Y739">
        <v>0</v>
      </c>
      <c r="Z739">
        <v>0</v>
      </c>
    </row>
    <row r="740" spans="2:26">
      <c r="B740" t="s">
        <v>1189</v>
      </c>
      <c r="C740" t="s">
        <v>1189</v>
      </c>
      <c r="E740" t="s">
        <v>153</v>
      </c>
      <c r="G740" t="s">
        <v>965</v>
      </c>
      <c r="H740" t="s">
        <v>178</v>
      </c>
      <c r="I740" s="2">
        <v>3100000</v>
      </c>
      <c r="J740">
        <v>57.887999999999998</v>
      </c>
      <c r="L740">
        <v>0</v>
      </c>
      <c r="M740">
        <v>-162</v>
      </c>
      <c r="O740">
        <v>0</v>
      </c>
      <c r="P740">
        <v>0</v>
      </c>
      <c r="Q740">
        <v>0</v>
      </c>
      <c r="R740">
        <v>0</v>
      </c>
      <c r="S740" s="2">
        <v>-1794528</v>
      </c>
      <c r="U740">
        <v>57.887999999999998</v>
      </c>
      <c r="V740" s="2">
        <v>3100000</v>
      </c>
      <c r="W740" t="s">
        <v>739</v>
      </c>
      <c r="X740" t="s">
        <v>757</v>
      </c>
      <c r="Y740">
        <v>0</v>
      </c>
      <c r="Z740">
        <v>0</v>
      </c>
    </row>
    <row r="741" spans="2:26">
      <c r="B741" t="s">
        <v>1190</v>
      </c>
      <c r="C741" t="s">
        <v>1190</v>
      </c>
      <c r="E741" t="s">
        <v>153</v>
      </c>
      <c r="G741" t="s">
        <v>965</v>
      </c>
      <c r="H741" t="s">
        <v>178</v>
      </c>
      <c r="I741" s="2">
        <v>-733000</v>
      </c>
      <c r="J741">
        <v>82.885000000000005</v>
      </c>
      <c r="L741">
        <v>0</v>
      </c>
      <c r="M741">
        <v>49</v>
      </c>
      <c r="O741">
        <v>0</v>
      </c>
      <c r="P741">
        <v>0</v>
      </c>
      <c r="Q741">
        <v>0</v>
      </c>
      <c r="R741">
        <v>0</v>
      </c>
      <c r="S741" s="2">
        <v>613123</v>
      </c>
      <c r="U741">
        <v>82.885000000000005</v>
      </c>
      <c r="V741" s="2">
        <v>-733000</v>
      </c>
      <c r="W741" t="s">
        <v>739</v>
      </c>
      <c r="X741" t="s">
        <v>757</v>
      </c>
      <c r="Y741">
        <v>0</v>
      </c>
      <c r="Z741">
        <v>0</v>
      </c>
    </row>
    <row r="742" spans="2:26">
      <c r="B742" t="s">
        <v>1191</v>
      </c>
      <c r="C742" t="s">
        <v>1191</v>
      </c>
      <c r="E742" t="s">
        <v>153</v>
      </c>
      <c r="G742" t="s">
        <v>965</v>
      </c>
      <c r="H742" t="s">
        <v>178</v>
      </c>
      <c r="I742" s="2">
        <v>-3566000</v>
      </c>
      <c r="J742">
        <v>81.847999999999999</v>
      </c>
      <c r="L742">
        <v>0</v>
      </c>
      <c r="M742">
        <v>0</v>
      </c>
      <c r="O742">
        <v>0</v>
      </c>
      <c r="P742">
        <v>0</v>
      </c>
      <c r="Q742">
        <v>0</v>
      </c>
      <c r="R742">
        <v>0</v>
      </c>
      <c r="S742" s="2">
        <v>2918682</v>
      </c>
      <c r="U742">
        <v>81.847999999999999</v>
      </c>
      <c r="V742" s="2">
        <v>-3566000</v>
      </c>
      <c r="W742" t="s">
        <v>739</v>
      </c>
      <c r="X742" t="s">
        <v>757</v>
      </c>
      <c r="Y742">
        <v>0</v>
      </c>
      <c r="Z742">
        <v>0</v>
      </c>
    </row>
    <row r="743" spans="2:26">
      <c r="B743" t="s">
        <v>1192</v>
      </c>
      <c r="C743" t="s">
        <v>1192</v>
      </c>
      <c r="E743" t="s">
        <v>153</v>
      </c>
      <c r="G743" t="s">
        <v>965</v>
      </c>
      <c r="H743" t="s">
        <v>178</v>
      </c>
      <c r="I743" s="2">
        <v>1000000</v>
      </c>
      <c r="J743">
        <v>59.576000000000001</v>
      </c>
      <c r="L743">
        <v>0</v>
      </c>
      <c r="M743">
        <v>-54</v>
      </c>
      <c r="O743">
        <v>0</v>
      </c>
      <c r="P743">
        <v>0</v>
      </c>
      <c r="Q743">
        <v>0</v>
      </c>
      <c r="R743">
        <v>0</v>
      </c>
      <c r="S743" s="2">
        <v>-595760</v>
      </c>
      <c r="U743">
        <v>59.576000000000001</v>
      </c>
      <c r="V743" s="2">
        <v>1000000</v>
      </c>
      <c r="W743" t="s">
        <v>739</v>
      </c>
      <c r="X743" t="s">
        <v>757</v>
      </c>
      <c r="Y743">
        <v>0</v>
      </c>
      <c r="Z743">
        <v>0</v>
      </c>
    </row>
    <row r="744" spans="2:26">
      <c r="B744" t="s">
        <v>1193</v>
      </c>
      <c r="C744" t="s">
        <v>1193</v>
      </c>
      <c r="E744" t="s">
        <v>153</v>
      </c>
      <c r="G744" t="s">
        <v>965</v>
      </c>
      <c r="H744" t="s">
        <v>178</v>
      </c>
      <c r="I744" s="2">
        <v>-740000</v>
      </c>
      <c r="J744">
        <v>67.593000000000004</v>
      </c>
      <c r="L744">
        <v>0</v>
      </c>
      <c r="M744">
        <v>35</v>
      </c>
      <c r="O744">
        <v>0</v>
      </c>
      <c r="P744">
        <v>0</v>
      </c>
      <c r="Q744">
        <v>0</v>
      </c>
      <c r="R744">
        <v>0</v>
      </c>
      <c r="S744" s="2">
        <v>500185</v>
      </c>
      <c r="U744">
        <v>67.593000000000004</v>
      </c>
      <c r="V744" s="2">
        <v>-740000</v>
      </c>
      <c r="W744" t="s">
        <v>739</v>
      </c>
      <c r="X744" t="s">
        <v>757</v>
      </c>
      <c r="Y744">
        <v>0</v>
      </c>
      <c r="Z744">
        <v>0</v>
      </c>
    </row>
    <row r="745" spans="2:26">
      <c r="B745" t="s">
        <v>1194</v>
      </c>
      <c r="C745" t="s">
        <v>1194</v>
      </c>
      <c r="E745" t="s">
        <v>153</v>
      </c>
      <c r="G745" t="s">
        <v>965</v>
      </c>
      <c r="H745" t="s">
        <v>178</v>
      </c>
      <c r="I745" s="2">
        <v>3000000</v>
      </c>
      <c r="J745">
        <v>79.116</v>
      </c>
      <c r="L745">
        <v>0</v>
      </c>
      <c r="M745">
        <v>-222</v>
      </c>
      <c r="O745">
        <v>0</v>
      </c>
      <c r="P745">
        <v>0</v>
      </c>
      <c r="Q745">
        <v>0</v>
      </c>
      <c r="R745">
        <v>0</v>
      </c>
      <c r="S745" s="2">
        <v>-2373480</v>
      </c>
      <c r="U745">
        <v>79.116</v>
      </c>
      <c r="V745" s="2">
        <v>3000000</v>
      </c>
      <c r="W745" t="s">
        <v>739</v>
      </c>
      <c r="X745" t="s">
        <v>757</v>
      </c>
      <c r="Y745">
        <v>0</v>
      </c>
      <c r="Z745">
        <v>0</v>
      </c>
    </row>
    <row r="746" spans="2:26">
      <c r="B746" t="s">
        <v>1195</v>
      </c>
      <c r="C746" t="s">
        <v>1195</v>
      </c>
      <c r="E746" t="s">
        <v>153</v>
      </c>
      <c r="G746" t="s">
        <v>965</v>
      </c>
      <c r="H746" t="s">
        <v>178</v>
      </c>
      <c r="I746" s="2">
        <v>-500000</v>
      </c>
      <c r="J746">
        <v>83.466999999999999</v>
      </c>
      <c r="L746">
        <v>0</v>
      </c>
      <c r="M746">
        <v>33</v>
      </c>
      <c r="O746">
        <v>0</v>
      </c>
      <c r="P746">
        <v>0</v>
      </c>
      <c r="Q746">
        <v>0</v>
      </c>
      <c r="R746">
        <v>0</v>
      </c>
      <c r="S746" s="2">
        <v>417002</v>
      </c>
      <c r="U746">
        <v>83.466999999999999</v>
      </c>
      <c r="V746" s="2">
        <v>-500000</v>
      </c>
      <c r="W746" t="s">
        <v>739</v>
      </c>
      <c r="X746" t="s">
        <v>757</v>
      </c>
      <c r="Y746">
        <v>0</v>
      </c>
      <c r="Z746">
        <v>0</v>
      </c>
    </row>
    <row r="747" spans="2:26">
      <c r="B747" t="s">
        <v>1196</v>
      </c>
      <c r="C747" t="s">
        <v>1196</v>
      </c>
      <c r="E747" t="s">
        <v>153</v>
      </c>
      <c r="G747" t="s">
        <v>965</v>
      </c>
      <c r="H747" t="s">
        <v>178</v>
      </c>
      <c r="I747" s="2">
        <v>800000</v>
      </c>
      <c r="J747">
        <v>56.335000000000001</v>
      </c>
      <c r="L747">
        <v>0</v>
      </c>
      <c r="M747">
        <v>-41</v>
      </c>
      <c r="O747">
        <v>0</v>
      </c>
      <c r="P747">
        <v>0</v>
      </c>
      <c r="Q747">
        <v>0</v>
      </c>
      <c r="R747">
        <v>0</v>
      </c>
      <c r="S747" s="2">
        <v>-450680</v>
      </c>
      <c r="U747">
        <v>56.335000000000001</v>
      </c>
      <c r="V747" s="2">
        <v>800000</v>
      </c>
      <c r="W747" t="s">
        <v>739</v>
      </c>
      <c r="X747" t="s">
        <v>757</v>
      </c>
      <c r="Y747">
        <v>0</v>
      </c>
      <c r="Z747">
        <v>0</v>
      </c>
    </row>
    <row r="748" spans="2:26">
      <c r="B748" t="s">
        <v>1197</v>
      </c>
      <c r="C748" t="s">
        <v>1197</v>
      </c>
      <c r="E748" t="s">
        <v>153</v>
      </c>
      <c r="G748" t="s">
        <v>965</v>
      </c>
      <c r="H748" t="s">
        <v>178</v>
      </c>
      <c r="I748" s="2">
        <v>4300000</v>
      </c>
      <c r="J748">
        <v>72.58</v>
      </c>
      <c r="L748">
        <v>0</v>
      </c>
      <c r="M748">
        <v>-289</v>
      </c>
      <c r="O748">
        <v>0</v>
      </c>
      <c r="P748">
        <v>0</v>
      </c>
      <c r="Q748">
        <v>0</v>
      </c>
      <c r="R748">
        <v>0</v>
      </c>
      <c r="S748" s="2">
        <v>-3120940</v>
      </c>
      <c r="U748">
        <v>72.58</v>
      </c>
      <c r="V748" s="2">
        <v>4300000</v>
      </c>
      <c r="W748" t="s">
        <v>739</v>
      </c>
      <c r="X748" t="s">
        <v>757</v>
      </c>
      <c r="Y748">
        <v>0</v>
      </c>
      <c r="Z748">
        <v>0</v>
      </c>
    </row>
    <row r="749" spans="2:26">
      <c r="B749" t="s">
        <v>1198</v>
      </c>
      <c r="C749" t="s">
        <v>1198</v>
      </c>
      <c r="E749" t="s">
        <v>153</v>
      </c>
      <c r="G749" t="s">
        <v>965</v>
      </c>
      <c r="H749" t="s">
        <v>178</v>
      </c>
      <c r="I749" s="2">
        <v>3000000</v>
      </c>
      <c r="J749">
        <v>69.837000000000003</v>
      </c>
      <c r="L749">
        <v>0</v>
      </c>
      <c r="M749">
        <v>-192</v>
      </c>
      <c r="O749">
        <v>0</v>
      </c>
      <c r="P749">
        <v>0</v>
      </c>
      <c r="Q749">
        <v>0</v>
      </c>
      <c r="R749">
        <v>0</v>
      </c>
      <c r="S749" s="2">
        <v>-2095116</v>
      </c>
      <c r="U749">
        <v>69.837000000000003</v>
      </c>
      <c r="V749" s="2">
        <v>3000000</v>
      </c>
      <c r="W749" t="s">
        <v>739</v>
      </c>
      <c r="X749" t="s">
        <v>757</v>
      </c>
      <c r="Y749">
        <v>0</v>
      </c>
      <c r="Z749">
        <v>0</v>
      </c>
    </row>
    <row r="750" spans="2:26">
      <c r="B750" t="s">
        <v>1199</v>
      </c>
      <c r="C750" t="s">
        <v>1199</v>
      </c>
      <c r="E750" t="s">
        <v>153</v>
      </c>
      <c r="G750" t="s">
        <v>965</v>
      </c>
      <c r="H750" t="s">
        <v>178</v>
      </c>
      <c r="I750" s="2">
        <v>4000000</v>
      </c>
      <c r="J750">
        <v>66.864000000000004</v>
      </c>
      <c r="L750">
        <v>0</v>
      </c>
      <c r="M750">
        <v>-245</v>
      </c>
      <c r="O750">
        <v>0</v>
      </c>
      <c r="P750">
        <v>0</v>
      </c>
      <c r="Q750">
        <v>0</v>
      </c>
      <c r="R750">
        <v>0</v>
      </c>
      <c r="S750" s="2">
        <v>-2674560</v>
      </c>
      <c r="U750">
        <v>66.864000000000004</v>
      </c>
      <c r="V750" s="2">
        <v>4000000</v>
      </c>
      <c r="W750" t="s">
        <v>739</v>
      </c>
      <c r="X750" t="s">
        <v>757</v>
      </c>
      <c r="Y750">
        <v>0</v>
      </c>
      <c r="Z750">
        <v>0</v>
      </c>
    </row>
    <row r="751" spans="2:26">
      <c r="B751" t="s">
        <v>1200</v>
      </c>
      <c r="C751" t="s">
        <v>1200</v>
      </c>
      <c r="E751" t="s">
        <v>153</v>
      </c>
      <c r="G751" t="s">
        <v>965</v>
      </c>
      <c r="H751" t="s">
        <v>178</v>
      </c>
      <c r="I751" s="2">
        <v>1100000</v>
      </c>
      <c r="J751">
        <v>74.272000000000006</v>
      </c>
      <c r="L751">
        <v>0</v>
      </c>
      <c r="M751">
        <v>-76</v>
      </c>
      <c r="O751">
        <v>0</v>
      </c>
      <c r="P751">
        <v>0</v>
      </c>
      <c r="Q751">
        <v>0</v>
      </c>
      <c r="R751">
        <v>0</v>
      </c>
      <c r="S751" s="2">
        <v>-816992</v>
      </c>
      <c r="U751">
        <v>74.272000000000006</v>
      </c>
      <c r="V751" s="2">
        <v>1100000</v>
      </c>
      <c r="W751" t="s">
        <v>739</v>
      </c>
      <c r="X751" t="s">
        <v>757</v>
      </c>
      <c r="Y751">
        <v>0</v>
      </c>
      <c r="Z751">
        <v>0</v>
      </c>
    </row>
    <row r="752" spans="2:26">
      <c r="B752" t="s">
        <v>1201</v>
      </c>
      <c r="C752" t="s">
        <v>1201</v>
      </c>
      <c r="E752" t="s">
        <v>153</v>
      </c>
      <c r="G752" t="s">
        <v>965</v>
      </c>
      <c r="H752" t="s">
        <v>178</v>
      </c>
      <c r="I752" s="2">
        <v>-3741000</v>
      </c>
      <c r="J752">
        <v>90.748999999999995</v>
      </c>
      <c r="L752">
        <v>0</v>
      </c>
      <c r="M752">
        <v>266</v>
      </c>
      <c r="O752">
        <v>0</v>
      </c>
      <c r="P752">
        <v>0</v>
      </c>
      <c r="Q752">
        <v>0</v>
      </c>
      <c r="R752">
        <v>0</v>
      </c>
      <c r="S752" s="2">
        <v>3388107</v>
      </c>
      <c r="U752">
        <v>90.748999999999995</v>
      </c>
      <c r="V752" s="2">
        <v>-3741000</v>
      </c>
      <c r="W752" t="s">
        <v>739</v>
      </c>
      <c r="X752" t="s">
        <v>757</v>
      </c>
      <c r="Y752">
        <v>0</v>
      </c>
      <c r="Z752">
        <v>0</v>
      </c>
    </row>
    <row r="753" spans="2:26">
      <c r="B753" t="s">
        <v>1202</v>
      </c>
      <c r="C753" t="s">
        <v>1202</v>
      </c>
      <c r="E753" t="s">
        <v>153</v>
      </c>
      <c r="G753" t="s">
        <v>965</v>
      </c>
      <c r="H753" t="s">
        <v>178</v>
      </c>
      <c r="I753">
        <v>0</v>
      </c>
      <c r="J753">
        <v>88.715000000000003</v>
      </c>
      <c r="L753">
        <v>0</v>
      </c>
      <c r="M753">
        <v>56</v>
      </c>
      <c r="O753">
        <v>0</v>
      </c>
      <c r="P753">
        <v>0</v>
      </c>
      <c r="Q753">
        <v>0</v>
      </c>
      <c r="R753">
        <v>0</v>
      </c>
      <c r="S753">
        <v>0</v>
      </c>
      <c r="U753">
        <v>88.715000000000003</v>
      </c>
      <c r="V753" s="2">
        <v>-884000</v>
      </c>
      <c r="W753" t="s">
        <v>739</v>
      </c>
      <c r="X753" t="s">
        <v>757</v>
      </c>
      <c r="Y753">
        <v>0</v>
      </c>
      <c r="Z753">
        <v>0</v>
      </c>
    </row>
    <row r="754" spans="2:26">
      <c r="B754" t="s">
        <v>1203</v>
      </c>
      <c r="C754" t="s">
        <v>1203</v>
      </c>
      <c r="E754" t="s">
        <v>153</v>
      </c>
      <c r="G754" t="s">
        <v>965</v>
      </c>
      <c r="H754" t="s">
        <v>178</v>
      </c>
      <c r="I754">
        <v>0</v>
      </c>
      <c r="J754">
        <v>86.394000000000005</v>
      </c>
      <c r="L754">
        <v>0</v>
      </c>
      <c r="M754">
        <v>20</v>
      </c>
      <c r="O754">
        <v>0</v>
      </c>
      <c r="P754">
        <v>0</v>
      </c>
      <c r="Q754">
        <v>0</v>
      </c>
      <c r="R754">
        <v>0</v>
      </c>
      <c r="S754">
        <v>0</v>
      </c>
      <c r="U754">
        <v>86.394000000000005</v>
      </c>
      <c r="V754" s="2">
        <v>-300000</v>
      </c>
      <c r="W754" t="s">
        <v>739</v>
      </c>
      <c r="X754" t="s">
        <v>757</v>
      </c>
      <c r="Y754">
        <v>0</v>
      </c>
      <c r="Z754">
        <v>0</v>
      </c>
    </row>
    <row r="755" spans="2:26">
      <c r="B755" t="s">
        <v>1204</v>
      </c>
      <c r="C755" t="s">
        <v>1204</v>
      </c>
      <c r="E755" t="s">
        <v>153</v>
      </c>
      <c r="G755" t="s">
        <v>965</v>
      </c>
      <c r="H755" t="s">
        <v>178</v>
      </c>
      <c r="I755" s="2">
        <v>-594000</v>
      </c>
      <c r="J755">
        <v>97.545000000000002</v>
      </c>
      <c r="L755">
        <v>0</v>
      </c>
      <c r="M755">
        <v>47</v>
      </c>
      <c r="O755">
        <v>0</v>
      </c>
      <c r="P755">
        <v>0</v>
      </c>
      <c r="Q755">
        <v>0</v>
      </c>
      <c r="R755">
        <v>0</v>
      </c>
      <c r="S755" s="2">
        <v>579417</v>
      </c>
      <c r="U755">
        <v>97.545000000000002</v>
      </c>
      <c r="V755" s="2">
        <v>-594000</v>
      </c>
      <c r="W755" t="s">
        <v>739</v>
      </c>
      <c r="X755" t="s">
        <v>757</v>
      </c>
      <c r="Y755">
        <v>0</v>
      </c>
      <c r="Z755">
        <v>0</v>
      </c>
    </row>
    <row r="756" spans="2:26">
      <c r="B756" t="s">
        <v>1205</v>
      </c>
      <c r="C756" t="s">
        <v>1205</v>
      </c>
      <c r="E756" t="s">
        <v>153</v>
      </c>
      <c r="G756" t="s">
        <v>965</v>
      </c>
      <c r="H756" t="s">
        <v>178</v>
      </c>
      <c r="I756" s="2">
        <v>-193000</v>
      </c>
      <c r="J756">
        <v>93.075000000000003</v>
      </c>
      <c r="L756">
        <v>0</v>
      </c>
      <c r="M756">
        <v>14</v>
      </c>
      <c r="O756">
        <v>0</v>
      </c>
      <c r="P756">
        <v>0</v>
      </c>
      <c r="Q756">
        <v>0</v>
      </c>
      <c r="R756">
        <v>0</v>
      </c>
      <c r="S756" s="2">
        <v>179635</v>
      </c>
      <c r="U756">
        <v>93.075000000000003</v>
      </c>
      <c r="V756" s="2">
        <v>-193000</v>
      </c>
      <c r="W756" t="s">
        <v>739</v>
      </c>
      <c r="X756" t="s">
        <v>757</v>
      </c>
      <c r="Y756">
        <v>0</v>
      </c>
      <c r="Z756">
        <v>0</v>
      </c>
    </row>
    <row r="757" spans="2:26">
      <c r="B757" t="s">
        <v>1206</v>
      </c>
      <c r="C757" t="s">
        <v>1206</v>
      </c>
      <c r="E757" t="s">
        <v>153</v>
      </c>
      <c r="G757" t="s">
        <v>965</v>
      </c>
      <c r="H757" t="s">
        <v>178</v>
      </c>
      <c r="I757" s="2">
        <v>-2100000</v>
      </c>
      <c r="J757">
        <v>99.382999999999996</v>
      </c>
      <c r="L757">
        <v>0</v>
      </c>
      <c r="M757">
        <v>138</v>
      </c>
      <c r="O757">
        <v>0</v>
      </c>
      <c r="P757">
        <v>0</v>
      </c>
      <c r="Q757">
        <v>0</v>
      </c>
      <c r="R757">
        <v>0</v>
      </c>
      <c r="S757" s="2">
        <v>2086140</v>
      </c>
      <c r="U757">
        <v>99.382999999999996</v>
      </c>
      <c r="V757" s="2">
        <v>-2100000</v>
      </c>
      <c r="W757" t="s">
        <v>739</v>
      </c>
      <c r="X757" t="s">
        <v>757</v>
      </c>
      <c r="Y757">
        <v>0</v>
      </c>
      <c r="Z757">
        <v>0</v>
      </c>
    </row>
    <row r="758" spans="2:26">
      <c r="B758" t="s">
        <v>1207</v>
      </c>
      <c r="C758" t="s">
        <v>1207</v>
      </c>
      <c r="E758" t="s">
        <v>153</v>
      </c>
      <c r="G758" t="s">
        <v>965</v>
      </c>
      <c r="H758" t="s">
        <v>178</v>
      </c>
      <c r="I758" s="2">
        <v>-1000000</v>
      </c>
      <c r="J758">
        <v>105.319</v>
      </c>
      <c r="L758">
        <v>0</v>
      </c>
      <c r="M758">
        <v>11</v>
      </c>
      <c r="O758">
        <v>0</v>
      </c>
      <c r="P758">
        <v>0</v>
      </c>
      <c r="Q758">
        <v>0</v>
      </c>
      <c r="R758">
        <v>0</v>
      </c>
      <c r="S758" s="2">
        <v>1028980</v>
      </c>
      <c r="U758">
        <v>105.319</v>
      </c>
      <c r="V758" s="2">
        <v>-1000000</v>
      </c>
      <c r="W758" t="s">
        <v>739</v>
      </c>
      <c r="X758" t="s">
        <v>757</v>
      </c>
      <c r="Y758">
        <v>0</v>
      </c>
      <c r="Z758">
        <v>0</v>
      </c>
    </row>
    <row r="759" spans="2:26">
      <c r="B759" t="s">
        <v>1208</v>
      </c>
      <c r="C759" t="s">
        <v>1208</v>
      </c>
      <c r="E759" t="s">
        <v>153</v>
      </c>
      <c r="G759" t="s">
        <v>965</v>
      </c>
      <c r="H759" t="s">
        <v>178</v>
      </c>
      <c r="I759" s="2">
        <v>-100000</v>
      </c>
      <c r="J759">
        <v>97.033000000000001</v>
      </c>
      <c r="L759">
        <v>0</v>
      </c>
      <c r="M759">
        <v>2</v>
      </c>
      <c r="O759">
        <v>0</v>
      </c>
      <c r="P759">
        <v>0</v>
      </c>
      <c r="Q759">
        <v>0</v>
      </c>
      <c r="R759">
        <v>0</v>
      </c>
      <c r="S759" s="2">
        <v>97033</v>
      </c>
      <c r="U759">
        <v>97.033000000000001</v>
      </c>
      <c r="V759" s="2">
        <v>-100000</v>
      </c>
      <c r="W759" t="s">
        <v>739</v>
      </c>
      <c r="X759" t="s">
        <v>757</v>
      </c>
      <c r="Y759">
        <v>0</v>
      </c>
      <c r="Z759">
        <v>0</v>
      </c>
    </row>
    <row r="760" spans="2:26">
      <c r="B760" t="s">
        <v>1209</v>
      </c>
      <c r="C760" t="s">
        <v>1209</v>
      </c>
      <c r="E760" t="s">
        <v>153</v>
      </c>
      <c r="G760" t="s">
        <v>965</v>
      </c>
      <c r="H760" t="s">
        <v>178</v>
      </c>
      <c r="I760" s="2">
        <v>-200000</v>
      </c>
      <c r="J760">
        <v>97.093999999999994</v>
      </c>
      <c r="L760">
        <v>0</v>
      </c>
      <c r="M760">
        <v>15</v>
      </c>
      <c r="O760">
        <v>0</v>
      </c>
      <c r="P760">
        <v>0</v>
      </c>
      <c r="Q760">
        <v>0</v>
      </c>
      <c r="R760">
        <v>0</v>
      </c>
      <c r="S760" s="2">
        <v>194188</v>
      </c>
      <c r="U760">
        <v>97.093999999999994</v>
      </c>
      <c r="V760" s="2">
        <v>-200000</v>
      </c>
      <c r="W760" t="s">
        <v>739</v>
      </c>
      <c r="X760" t="s">
        <v>757</v>
      </c>
      <c r="Y760">
        <v>0</v>
      </c>
      <c r="Z760">
        <v>0</v>
      </c>
    </row>
    <row r="761" spans="2:26">
      <c r="B761" t="s">
        <v>1210</v>
      </c>
      <c r="C761" t="s">
        <v>1210</v>
      </c>
      <c r="E761" t="s">
        <v>153</v>
      </c>
      <c r="G761" t="s">
        <v>965</v>
      </c>
      <c r="H761" t="s">
        <v>178</v>
      </c>
      <c r="I761" s="2">
        <v>3600000</v>
      </c>
      <c r="J761">
        <v>84.244</v>
      </c>
      <c r="L761">
        <v>0</v>
      </c>
      <c r="M761">
        <v>-270</v>
      </c>
      <c r="O761">
        <v>0</v>
      </c>
      <c r="P761">
        <v>0</v>
      </c>
      <c r="Q761">
        <v>0</v>
      </c>
      <c r="R761">
        <v>0</v>
      </c>
      <c r="S761" s="2">
        <v>-3032798</v>
      </c>
      <c r="U761">
        <v>84.244</v>
      </c>
      <c r="V761" s="2">
        <v>3600000</v>
      </c>
      <c r="W761" t="s">
        <v>739</v>
      </c>
      <c r="X761" t="s">
        <v>757</v>
      </c>
      <c r="Y761">
        <v>0</v>
      </c>
      <c r="Z761">
        <v>0</v>
      </c>
    </row>
    <row r="762" spans="2:26">
      <c r="B762" t="s">
        <v>1211</v>
      </c>
      <c r="C762" t="s">
        <v>1211</v>
      </c>
      <c r="E762" t="s">
        <v>153</v>
      </c>
      <c r="G762" t="s">
        <v>965</v>
      </c>
      <c r="H762" t="s">
        <v>178</v>
      </c>
      <c r="I762" s="2">
        <v>7900000</v>
      </c>
      <c r="J762">
        <v>84.150999999999996</v>
      </c>
      <c r="L762">
        <v>0</v>
      </c>
      <c r="M762">
        <v>-619</v>
      </c>
      <c r="O762">
        <v>0</v>
      </c>
      <c r="P762">
        <v>0</v>
      </c>
      <c r="Q762">
        <v>0</v>
      </c>
      <c r="R762">
        <v>0</v>
      </c>
      <c r="S762" s="2">
        <v>-6647929</v>
      </c>
      <c r="U762">
        <v>84.150999999999996</v>
      </c>
      <c r="V762" s="2">
        <v>7900000</v>
      </c>
      <c r="W762" t="s">
        <v>739</v>
      </c>
      <c r="X762" t="s">
        <v>757</v>
      </c>
      <c r="Y762">
        <v>0</v>
      </c>
      <c r="Z762">
        <v>0</v>
      </c>
    </row>
    <row r="763" spans="2:26">
      <c r="B763" t="s">
        <v>1212</v>
      </c>
      <c r="C763" t="s">
        <v>1212</v>
      </c>
      <c r="E763" t="s">
        <v>153</v>
      </c>
      <c r="G763" t="s">
        <v>965</v>
      </c>
      <c r="H763" t="s">
        <v>178</v>
      </c>
      <c r="I763" s="2">
        <v>-1800000</v>
      </c>
      <c r="J763">
        <v>94.552999999999997</v>
      </c>
      <c r="L763">
        <v>0</v>
      </c>
      <c r="M763">
        <v>134</v>
      </c>
      <c r="O763">
        <v>0</v>
      </c>
      <c r="P763">
        <v>0</v>
      </c>
      <c r="Q763">
        <v>0</v>
      </c>
      <c r="R763">
        <v>0</v>
      </c>
      <c r="S763" s="2">
        <v>1701945</v>
      </c>
      <c r="U763">
        <v>94.552999999999997</v>
      </c>
      <c r="V763" s="2">
        <v>-1800000</v>
      </c>
      <c r="W763" t="s">
        <v>739</v>
      </c>
      <c r="X763" t="s">
        <v>757</v>
      </c>
      <c r="Y763">
        <v>0</v>
      </c>
      <c r="Z763">
        <v>0</v>
      </c>
    </row>
    <row r="764" spans="2:26">
      <c r="B764" t="s">
        <v>1213</v>
      </c>
      <c r="C764" t="s">
        <v>1213</v>
      </c>
      <c r="E764" t="s">
        <v>153</v>
      </c>
      <c r="G764" t="s">
        <v>965</v>
      </c>
      <c r="H764" t="s">
        <v>178</v>
      </c>
      <c r="I764" s="2">
        <v>-700000</v>
      </c>
      <c r="J764">
        <v>111.723</v>
      </c>
      <c r="L764">
        <v>0</v>
      </c>
      <c r="M764">
        <v>64</v>
      </c>
      <c r="O764">
        <v>0</v>
      </c>
      <c r="P764">
        <v>0</v>
      </c>
      <c r="Q764">
        <v>0</v>
      </c>
      <c r="R764">
        <v>0</v>
      </c>
      <c r="S764" s="2">
        <v>782064</v>
      </c>
      <c r="U764">
        <v>111.723</v>
      </c>
      <c r="V764" s="2">
        <v>-700000</v>
      </c>
      <c r="W764" t="s">
        <v>739</v>
      </c>
      <c r="X764" t="s">
        <v>757</v>
      </c>
      <c r="Y764">
        <v>0</v>
      </c>
      <c r="Z764">
        <v>0</v>
      </c>
    </row>
    <row r="765" spans="2:26">
      <c r="B765" t="s">
        <v>1214</v>
      </c>
      <c r="C765" t="s">
        <v>1214</v>
      </c>
      <c r="E765" t="s">
        <v>153</v>
      </c>
      <c r="G765" t="s">
        <v>965</v>
      </c>
      <c r="H765" t="s">
        <v>178</v>
      </c>
      <c r="I765" s="2">
        <v>-6800000</v>
      </c>
      <c r="J765">
        <v>107.304</v>
      </c>
      <c r="L765">
        <v>0</v>
      </c>
      <c r="M765">
        <v>568</v>
      </c>
      <c r="O765">
        <v>0</v>
      </c>
      <c r="P765">
        <v>0</v>
      </c>
      <c r="Q765">
        <v>0</v>
      </c>
      <c r="R765">
        <v>0</v>
      </c>
      <c r="S765" s="2">
        <v>7296672</v>
      </c>
      <c r="U765">
        <v>107.304</v>
      </c>
      <c r="V765" s="2">
        <v>-6800000</v>
      </c>
      <c r="W765" t="s">
        <v>739</v>
      </c>
      <c r="X765" t="s">
        <v>757</v>
      </c>
      <c r="Y765">
        <v>0</v>
      </c>
      <c r="Z765">
        <v>0</v>
      </c>
    </row>
    <row r="766" spans="2:26">
      <c r="B766" t="s">
        <v>1215</v>
      </c>
      <c r="C766" t="s">
        <v>1215</v>
      </c>
      <c r="E766" t="s">
        <v>404</v>
      </c>
      <c r="G766" t="s">
        <v>965</v>
      </c>
      <c r="H766" t="s">
        <v>178</v>
      </c>
      <c r="I766" s="2">
        <v>500000</v>
      </c>
      <c r="J766">
        <v>74.738</v>
      </c>
      <c r="L766">
        <v>0</v>
      </c>
      <c r="M766">
        <v>-52</v>
      </c>
      <c r="O766">
        <v>0</v>
      </c>
      <c r="P766">
        <v>0</v>
      </c>
      <c r="Q766">
        <v>0</v>
      </c>
      <c r="R766">
        <v>0</v>
      </c>
      <c r="S766" s="2">
        <v>-428207</v>
      </c>
      <c r="U766">
        <v>74.738</v>
      </c>
      <c r="V766" s="2">
        <v>500000</v>
      </c>
      <c r="W766" t="s">
        <v>739</v>
      </c>
      <c r="X766" t="s">
        <v>757</v>
      </c>
      <c r="Y766">
        <v>0</v>
      </c>
      <c r="Z766">
        <v>0</v>
      </c>
    </row>
    <row r="767" spans="2:26">
      <c r="B767" t="s">
        <v>1216</v>
      </c>
      <c r="C767" t="s">
        <v>1216</v>
      </c>
      <c r="E767" t="s">
        <v>153</v>
      </c>
      <c r="G767" t="s">
        <v>965</v>
      </c>
      <c r="H767" t="s">
        <v>178</v>
      </c>
      <c r="I767" s="2">
        <v>1000000</v>
      </c>
      <c r="J767">
        <v>89.49</v>
      </c>
      <c r="L767">
        <v>0</v>
      </c>
      <c r="M767">
        <v>-85</v>
      </c>
      <c r="O767">
        <v>0</v>
      </c>
      <c r="P767">
        <v>0</v>
      </c>
      <c r="Q767">
        <v>0</v>
      </c>
      <c r="R767">
        <v>0</v>
      </c>
      <c r="S767" s="2">
        <v>-894900</v>
      </c>
      <c r="U767">
        <v>89.49</v>
      </c>
      <c r="V767" s="2">
        <v>1000000</v>
      </c>
      <c r="W767" t="s">
        <v>739</v>
      </c>
      <c r="X767" t="s">
        <v>757</v>
      </c>
      <c r="Y767">
        <v>0</v>
      </c>
      <c r="Z767">
        <v>0</v>
      </c>
    </row>
    <row r="768" spans="2:26">
      <c r="B768" t="s">
        <v>1217</v>
      </c>
      <c r="C768" t="s">
        <v>1217</v>
      </c>
      <c r="E768" t="s">
        <v>153</v>
      </c>
      <c r="G768" t="s">
        <v>965</v>
      </c>
      <c r="H768" t="s">
        <v>178</v>
      </c>
      <c r="I768" s="2">
        <v>1000000</v>
      </c>
      <c r="J768">
        <v>88.825000000000003</v>
      </c>
      <c r="L768">
        <v>0</v>
      </c>
      <c r="M768">
        <v>-84</v>
      </c>
      <c r="O768">
        <v>0</v>
      </c>
      <c r="P768">
        <v>0</v>
      </c>
      <c r="Q768">
        <v>0</v>
      </c>
      <c r="R768">
        <v>0</v>
      </c>
      <c r="S768" s="2">
        <v>-888250</v>
      </c>
      <c r="U768">
        <v>88.825000000000003</v>
      </c>
      <c r="V768" s="2">
        <v>1000000</v>
      </c>
      <c r="W768" t="s">
        <v>739</v>
      </c>
      <c r="X768" t="s">
        <v>757</v>
      </c>
      <c r="Y768">
        <v>0</v>
      </c>
      <c r="Z768">
        <v>0</v>
      </c>
    </row>
    <row r="769" spans="2:26">
      <c r="B769" t="s">
        <v>1218</v>
      </c>
      <c r="C769" t="s">
        <v>1218</v>
      </c>
      <c r="E769" t="s">
        <v>153</v>
      </c>
      <c r="G769" t="s">
        <v>965</v>
      </c>
      <c r="H769" t="s">
        <v>178</v>
      </c>
      <c r="I769" s="2">
        <v>-2216000</v>
      </c>
      <c r="J769">
        <v>106.10299999999999</v>
      </c>
      <c r="L769">
        <v>0</v>
      </c>
      <c r="M769">
        <v>184</v>
      </c>
      <c r="O769">
        <v>0</v>
      </c>
      <c r="P769">
        <v>0</v>
      </c>
      <c r="Q769">
        <v>0</v>
      </c>
      <c r="R769">
        <v>0</v>
      </c>
      <c r="S769" s="2">
        <v>2361366</v>
      </c>
      <c r="U769">
        <v>106.10299999999999</v>
      </c>
      <c r="V769" s="2">
        <v>-2216000</v>
      </c>
      <c r="W769" t="s">
        <v>739</v>
      </c>
      <c r="X769" t="s">
        <v>757</v>
      </c>
      <c r="Y769">
        <v>0</v>
      </c>
      <c r="Z769">
        <v>0</v>
      </c>
    </row>
    <row r="770" spans="2:26">
      <c r="B770" t="s">
        <v>1219</v>
      </c>
      <c r="C770" t="s">
        <v>1219</v>
      </c>
      <c r="E770" t="s">
        <v>153</v>
      </c>
      <c r="G770" t="s">
        <v>965</v>
      </c>
      <c r="H770" t="s">
        <v>178</v>
      </c>
      <c r="I770" s="2">
        <v>-200000</v>
      </c>
      <c r="J770">
        <v>108.502</v>
      </c>
      <c r="L770">
        <v>0</v>
      </c>
      <c r="M770">
        <v>16</v>
      </c>
      <c r="O770">
        <v>0</v>
      </c>
      <c r="P770">
        <v>0</v>
      </c>
      <c r="Q770">
        <v>0</v>
      </c>
      <c r="R770">
        <v>0</v>
      </c>
      <c r="S770" s="2">
        <v>217003</v>
      </c>
      <c r="U770">
        <v>108.502</v>
      </c>
      <c r="V770" s="2">
        <v>-200000</v>
      </c>
      <c r="W770" t="s">
        <v>739</v>
      </c>
      <c r="X770" t="s">
        <v>757</v>
      </c>
      <c r="Y770">
        <v>0</v>
      </c>
      <c r="Z770">
        <v>0</v>
      </c>
    </row>
    <row r="771" spans="2:26">
      <c r="B771" t="s">
        <v>1220</v>
      </c>
      <c r="C771" t="s">
        <v>1220</v>
      </c>
      <c r="E771" t="s">
        <v>153</v>
      </c>
      <c r="G771" t="s">
        <v>965</v>
      </c>
      <c r="H771" t="s">
        <v>178</v>
      </c>
      <c r="I771" s="2">
        <v>-13500000</v>
      </c>
      <c r="J771">
        <v>104.02</v>
      </c>
      <c r="L771">
        <v>0</v>
      </c>
      <c r="M771" s="2">
        <v>1071</v>
      </c>
      <c r="O771">
        <v>0</v>
      </c>
      <c r="P771">
        <v>0</v>
      </c>
      <c r="Q771">
        <v>0</v>
      </c>
      <c r="R771">
        <v>0</v>
      </c>
      <c r="S771" s="2">
        <v>14048205</v>
      </c>
      <c r="U771">
        <v>104.02</v>
      </c>
      <c r="V771" s="2">
        <v>-13500000</v>
      </c>
      <c r="W771" t="s">
        <v>739</v>
      </c>
      <c r="X771" t="s">
        <v>757</v>
      </c>
      <c r="Y771">
        <v>0</v>
      </c>
      <c r="Z771">
        <v>0</v>
      </c>
    </row>
    <row r="772" spans="2:26">
      <c r="B772" t="s">
        <v>1221</v>
      </c>
      <c r="C772" t="s">
        <v>1221</v>
      </c>
      <c r="E772" t="s">
        <v>153</v>
      </c>
      <c r="G772" t="s">
        <v>965</v>
      </c>
      <c r="H772" t="s">
        <v>178</v>
      </c>
      <c r="I772" s="2">
        <v>-7951000</v>
      </c>
      <c r="J772">
        <v>101.592</v>
      </c>
      <c r="L772">
        <v>0</v>
      </c>
      <c r="M772">
        <v>592</v>
      </c>
      <c r="O772">
        <v>0</v>
      </c>
      <c r="P772">
        <v>0</v>
      </c>
      <c r="Q772">
        <v>0</v>
      </c>
      <c r="R772">
        <v>0</v>
      </c>
      <c r="S772" s="2">
        <v>8071380</v>
      </c>
      <c r="U772">
        <v>101.592</v>
      </c>
      <c r="V772" s="2">
        <v>-7951000</v>
      </c>
      <c r="W772" t="s">
        <v>739</v>
      </c>
      <c r="X772" t="s">
        <v>757</v>
      </c>
      <c r="Y772">
        <v>0</v>
      </c>
      <c r="Z772">
        <v>0</v>
      </c>
    </row>
    <row r="773" spans="2:26">
      <c r="B773" t="s">
        <v>1222</v>
      </c>
      <c r="C773" t="s">
        <v>1222</v>
      </c>
      <c r="E773" t="s">
        <v>153</v>
      </c>
      <c r="G773" t="s">
        <v>965</v>
      </c>
      <c r="H773" t="s">
        <v>178</v>
      </c>
      <c r="I773" s="2">
        <v>-5300000</v>
      </c>
      <c r="J773">
        <v>102.127</v>
      </c>
      <c r="L773">
        <v>0</v>
      </c>
      <c r="M773">
        <v>408</v>
      </c>
      <c r="O773">
        <v>0</v>
      </c>
      <c r="P773">
        <v>0</v>
      </c>
      <c r="Q773">
        <v>0</v>
      </c>
      <c r="R773">
        <v>0</v>
      </c>
      <c r="S773" s="2">
        <v>5400896</v>
      </c>
      <c r="U773">
        <v>102.127</v>
      </c>
      <c r="V773" s="2">
        <v>-5300000</v>
      </c>
      <c r="W773" t="s">
        <v>739</v>
      </c>
      <c r="X773" t="s">
        <v>757</v>
      </c>
      <c r="Y773">
        <v>0</v>
      </c>
      <c r="Z773">
        <v>0</v>
      </c>
    </row>
    <row r="774" spans="2:26">
      <c r="B774" t="s">
        <v>1223</v>
      </c>
      <c r="C774" t="s">
        <v>1223</v>
      </c>
      <c r="E774" t="s">
        <v>404</v>
      </c>
      <c r="G774" t="s">
        <v>965</v>
      </c>
      <c r="H774" t="s">
        <v>178</v>
      </c>
      <c r="I774" s="2">
        <v>-200000</v>
      </c>
      <c r="J774">
        <v>104.11799999999999</v>
      </c>
      <c r="L774">
        <v>0</v>
      </c>
      <c r="M774">
        <v>22</v>
      </c>
      <c r="O774">
        <v>0</v>
      </c>
      <c r="P774">
        <v>0</v>
      </c>
      <c r="Q774">
        <v>0</v>
      </c>
      <c r="R774">
        <v>0</v>
      </c>
      <c r="S774" s="2">
        <v>238615</v>
      </c>
      <c r="U774">
        <v>104.11799999999999</v>
      </c>
      <c r="V774" s="2">
        <v>-200000</v>
      </c>
      <c r="W774" t="s">
        <v>739</v>
      </c>
      <c r="X774" t="s">
        <v>757</v>
      </c>
      <c r="Y774">
        <v>0</v>
      </c>
      <c r="Z774">
        <v>0</v>
      </c>
    </row>
    <row r="775" spans="2:26">
      <c r="B775" t="s">
        <v>1224</v>
      </c>
      <c r="C775" t="s">
        <v>1224</v>
      </c>
      <c r="E775" t="s">
        <v>153</v>
      </c>
      <c r="G775" t="s">
        <v>965</v>
      </c>
      <c r="H775" t="s">
        <v>178</v>
      </c>
      <c r="I775" s="2">
        <v>-1198000</v>
      </c>
      <c r="J775">
        <v>101.43</v>
      </c>
      <c r="L775">
        <v>0</v>
      </c>
      <c r="M775">
        <v>95</v>
      </c>
      <c r="O775">
        <v>0</v>
      </c>
      <c r="P775">
        <v>0</v>
      </c>
      <c r="Q775">
        <v>0</v>
      </c>
      <c r="R775">
        <v>0</v>
      </c>
      <c r="S775" s="2">
        <v>1215131</v>
      </c>
      <c r="U775">
        <v>101.43</v>
      </c>
      <c r="V775" s="2">
        <v>-1198000</v>
      </c>
      <c r="W775" t="s">
        <v>739</v>
      </c>
      <c r="X775" t="s">
        <v>757</v>
      </c>
      <c r="Y775">
        <v>0</v>
      </c>
      <c r="Z775">
        <v>0</v>
      </c>
    </row>
    <row r="776" spans="2:26">
      <c r="B776" t="s">
        <v>1225</v>
      </c>
      <c r="C776" t="s">
        <v>1225</v>
      </c>
      <c r="E776" t="s">
        <v>153</v>
      </c>
      <c r="G776" t="s">
        <v>965</v>
      </c>
      <c r="H776" t="s">
        <v>178</v>
      </c>
      <c r="I776" s="2">
        <v>-900000</v>
      </c>
      <c r="J776">
        <v>100.613</v>
      </c>
      <c r="L776">
        <v>0</v>
      </c>
      <c r="M776">
        <v>72</v>
      </c>
      <c r="O776">
        <v>0</v>
      </c>
      <c r="P776">
        <v>0</v>
      </c>
      <c r="Q776">
        <v>0</v>
      </c>
      <c r="R776">
        <v>0</v>
      </c>
      <c r="S776" s="2">
        <v>905515</v>
      </c>
      <c r="U776">
        <v>100.613</v>
      </c>
      <c r="V776" s="2">
        <v>-900000</v>
      </c>
      <c r="W776" t="s">
        <v>739</v>
      </c>
      <c r="X776" t="s">
        <v>757</v>
      </c>
      <c r="Y776">
        <v>0</v>
      </c>
      <c r="Z776">
        <v>0</v>
      </c>
    </row>
    <row r="777" spans="2:26">
      <c r="B777" t="s">
        <v>1226</v>
      </c>
      <c r="C777" t="s">
        <v>1226</v>
      </c>
      <c r="E777" t="s">
        <v>153</v>
      </c>
      <c r="G777" t="s">
        <v>965</v>
      </c>
      <c r="H777" t="s">
        <v>178</v>
      </c>
      <c r="I777" s="2">
        <v>1100000</v>
      </c>
      <c r="J777">
        <v>89.680999999999997</v>
      </c>
      <c r="L777">
        <v>0</v>
      </c>
      <c r="M777">
        <v>-92</v>
      </c>
      <c r="O777">
        <v>0</v>
      </c>
      <c r="P777">
        <v>0</v>
      </c>
      <c r="Q777">
        <v>0</v>
      </c>
      <c r="R777">
        <v>0</v>
      </c>
      <c r="S777" s="2">
        <v>-986489</v>
      </c>
      <c r="U777">
        <v>89.680999999999997</v>
      </c>
      <c r="V777" s="2">
        <v>1100000</v>
      </c>
      <c r="W777" t="s">
        <v>739</v>
      </c>
      <c r="X777" t="s">
        <v>757</v>
      </c>
      <c r="Y777">
        <v>0</v>
      </c>
      <c r="Z777">
        <v>0</v>
      </c>
    </row>
    <row r="778" spans="2:26">
      <c r="B778" t="s">
        <v>1227</v>
      </c>
      <c r="C778" t="s">
        <v>1227</v>
      </c>
      <c r="E778" t="s">
        <v>153</v>
      </c>
      <c r="G778" t="s">
        <v>965</v>
      </c>
      <c r="H778" t="s">
        <v>178</v>
      </c>
      <c r="I778" s="2">
        <v>2000000</v>
      </c>
      <c r="J778">
        <v>95.92</v>
      </c>
      <c r="L778">
        <v>0</v>
      </c>
      <c r="M778">
        <v>-179</v>
      </c>
      <c r="O778">
        <v>0</v>
      </c>
      <c r="P778">
        <v>0</v>
      </c>
      <c r="Q778">
        <v>0</v>
      </c>
      <c r="R778">
        <v>0</v>
      </c>
      <c r="S778" s="2">
        <v>-1918400</v>
      </c>
      <c r="U778">
        <v>95.92</v>
      </c>
      <c r="V778" s="2">
        <v>2000000</v>
      </c>
      <c r="W778" t="s">
        <v>739</v>
      </c>
      <c r="X778" t="s">
        <v>757</v>
      </c>
      <c r="Y778">
        <v>0</v>
      </c>
      <c r="Z778">
        <v>0</v>
      </c>
    </row>
    <row r="779" spans="2:26">
      <c r="B779" t="s">
        <v>1228</v>
      </c>
      <c r="C779" t="s">
        <v>1228</v>
      </c>
      <c r="E779" t="s">
        <v>153</v>
      </c>
      <c r="G779" t="s">
        <v>965</v>
      </c>
      <c r="H779" t="s">
        <v>178</v>
      </c>
      <c r="I779" s="2">
        <v>2000000</v>
      </c>
      <c r="J779">
        <v>79.128</v>
      </c>
      <c r="L779">
        <v>0</v>
      </c>
      <c r="M779">
        <v>-145</v>
      </c>
      <c r="O779">
        <v>0</v>
      </c>
      <c r="P779">
        <v>0</v>
      </c>
      <c r="Q779">
        <v>0</v>
      </c>
      <c r="R779">
        <v>0</v>
      </c>
      <c r="S779" s="2">
        <v>-1582560</v>
      </c>
      <c r="U779">
        <v>79.128</v>
      </c>
      <c r="V779" s="2">
        <v>2000000</v>
      </c>
      <c r="W779" t="s">
        <v>739</v>
      </c>
      <c r="X779" t="s">
        <v>757</v>
      </c>
      <c r="Y779">
        <v>0</v>
      </c>
      <c r="Z779">
        <v>0</v>
      </c>
    </row>
    <row r="780" spans="2:26">
      <c r="B780" t="s">
        <v>1229</v>
      </c>
      <c r="C780" t="s">
        <v>1229</v>
      </c>
      <c r="E780" t="s">
        <v>153</v>
      </c>
      <c r="G780" t="s">
        <v>965</v>
      </c>
      <c r="H780" t="s">
        <v>178</v>
      </c>
      <c r="I780" s="2">
        <v>6510000</v>
      </c>
      <c r="J780">
        <v>94.715000000000003</v>
      </c>
      <c r="L780">
        <v>0</v>
      </c>
      <c r="M780">
        <v>-574</v>
      </c>
      <c r="O780">
        <v>0</v>
      </c>
      <c r="P780">
        <v>0</v>
      </c>
      <c r="Q780">
        <v>0</v>
      </c>
      <c r="R780">
        <v>0</v>
      </c>
      <c r="S780" s="2">
        <v>-6181622</v>
      </c>
      <c r="U780">
        <v>94.715000000000003</v>
      </c>
      <c r="V780" s="2">
        <v>6510000</v>
      </c>
      <c r="W780" t="s">
        <v>739</v>
      </c>
      <c r="X780" t="s">
        <v>757</v>
      </c>
      <c r="Y780">
        <v>0</v>
      </c>
      <c r="Z780">
        <v>0</v>
      </c>
    </row>
    <row r="781" spans="2:26">
      <c r="B781" t="s">
        <v>1230</v>
      </c>
      <c r="C781" t="s">
        <v>1230</v>
      </c>
      <c r="E781" t="s">
        <v>153</v>
      </c>
      <c r="G781" t="s">
        <v>965</v>
      </c>
      <c r="H781" t="s">
        <v>178</v>
      </c>
      <c r="I781" s="2">
        <v>900000</v>
      </c>
      <c r="J781">
        <v>81.072000000000003</v>
      </c>
      <c r="L781">
        <v>0</v>
      </c>
      <c r="M781">
        <v>-69</v>
      </c>
      <c r="O781">
        <v>0</v>
      </c>
      <c r="P781">
        <v>0</v>
      </c>
      <c r="Q781">
        <v>0</v>
      </c>
      <c r="R781">
        <v>0</v>
      </c>
      <c r="S781" s="2">
        <v>-729648</v>
      </c>
      <c r="U781">
        <v>81.072000000000003</v>
      </c>
      <c r="V781" s="2">
        <v>900000</v>
      </c>
      <c r="W781" t="s">
        <v>739</v>
      </c>
      <c r="X781" t="s">
        <v>757</v>
      </c>
      <c r="Y781">
        <v>0</v>
      </c>
      <c r="Z781">
        <v>0</v>
      </c>
    </row>
    <row r="782" spans="2:26">
      <c r="B782" t="s">
        <v>1231</v>
      </c>
      <c r="C782" t="s">
        <v>1231</v>
      </c>
      <c r="E782" t="s">
        <v>153</v>
      </c>
      <c r="G782" t="s">
        <v>965</v>
      </c>
      <c r="H782" t="s">
        <v>178</v>
      </c>
      <c r="I782" s="2">
        <v>-10200000</v>
      </c>
      <c r="J782">
        <v>107.625</v>
      </c>
      <c r="L782">
        <v>0</v>
      </c>
      <c r="M782">
        <v>844</v>
      </c>
      <c r="O782">
        <v>0</v>
      </c>
      <c r="P782">
        <v>0</v>
      </c>
      <c r="Q782">
        <v>0</v>
      </c>
      <c r="R782">
        <v>0</v>
      </c>
      <c r="S782" s="2">
        <v>10893551</v>
      </c>
      <c r="U782">
        <v>107.625</v>
      </c>
      <c r="V782" s="2">
        <v>-10200000</v>
      </c>
      <c r="W782" t="s">
        <v>739</v>
      </c>
      <c r="X782" t="s">
        <v>757</v>
      </c>
      <c r="Y782">
        <v>0</v>
      </c>
      <c r="Z782">
        <v>0</v>
      </c>
    </row>
    <row r="783" spans="2:26">
      <c r="B783" t="s">
        <v>1232</v>
      </c>
      <c r="C783" t="s">
        <v>1232</v>
      </c>
      <c r="E783" t="s">
        <v>153</v>
      </c>
      <c r="G783" t="s">
        <v>965</v>
      </c>
      <c r="H783" t="s">
        <v>178</v>
      </c>
      <c r="I783" s="2">
        <v>-2352000</v>
      </c>
      <c r="J783">
        <v>123.312</v>
      </c>
      <c r="L783">
        <v>0</v>
      </c>
      <c r="M783">
        <v>192</v>
      </c>
      <c r="O783">
        <v>0</v>
      </c>
      <c r="P783">
        <v>0</v>
      </c>
      <c r="Q783">
        <v>0</v>
      </c>
      <c r="R783">
        <v>0</v>
      </c>
      <c r="S783" s="2">
        <v>2471251</v>
      </c>
      <c r="U783">
        <v>123.312</v>
      </c>
      <c r="V783" s="2">
        <v>-2352000</v>
      </c>
      <c r="W783" t="s">
        <v>739</v>
      </c>
      <c r="X783" t="s">
        <v>757</v>
      </c>
      <c r="Y783">
        <v>0</v>
      </c>
      <c r="Z783">
        <v>0</v>
      </c>
    </row>
    <row r="784" spans="2:26">
      <c r="B784" t="s">
        <v>1233</v>
      </c>
      <c r="C784" t="s">
        <v>1233</v>
      </c>
      <c r="E784" t="s">
        <v>153</v>
      </c>
      <c r="G784" t="s">
        <v>965</v>
      </c>
      <c r="H784" t="s">
        <v>178</v>
      </c>
      <c r="I784" s="2">
        <v>-4800000</v>
      </c>
      <c r="J784">
        <v>99.847999999999999</v>
      </c>
      <c r="L784">
        <v>0</v>
      </c>
      <c r="M784">
        <v>379</v>
      </c>
      <c r="O784">
        <v>0</v>
      </c>
      <c r="P784">
        <v>0</v>
      </c>
      <c r="Q784">
        <v>0</v>
      </c>
      <c r="R784">
        <v>0</v>
      </c>
      <c r="S784" s="2">
        <v>4791797</v>
      </c>
      <c r="U784">
        <v>99.847999999999999</v>
      </c>
      <c r="V784" s="2">
        <v>-4800000</v>
      </c>
      <c r="W784" t="s">
        <v>739</v>
      </c>
      <c r="X784" t="s">
        <v>757</v>
      </c>
      <c r="Y784">
        <v>0</v>
      </c>
      <c r="Z784">
        <v>0</v>
      </c>
    </row>
    <row r="785" spans="1:27">
      <c r="B785" t="s">
        <v>1234</v>
      </c>
      <c r="C785" t="s">
        <v>1234</v>
      </c>
      <c r="E785" t="s">
        <v>153</v>
      </c>
      <c r="G785" t="s">
        <v>965</v>
      </c>
      <c r="H785" t="s">
        <v>178</v>
      </c>
      <c r="I785" s="2">
        <v>-400000</v>
      </c>
      <c r="J785">
        <v>99.694999999999993</v>
      </c>
      <c r="L785">
        <v>0</v>
      </c>
      <c r="M785">
        <v>31</v>
      </c>
      <c r="O785">
        <v>0</v>
      </c>
      <c r="P785">
        <v>0</v>
      </c>
      <c r="Q785">
        <v>0</v>
      </c>
      <c r="R785">
        <v>0</v>
      </c>
      <c r="S785" s="2">
        <v>399024</v>
      </c>
      <c r="U785">
        <v>99.694999999999993</v>
      </c>
      <c r="V785" s="2">
        <v>-400000</v>
      </c>
      <c r="W785" t="s">
        <v>739</v>
      </c>
      <c r="X785" t="s">
        <v>757</v>
      </c>
      <c r="Y785">
        <v>0</v>
      </c>
      <c r="Z785">
        <v>0</v>
      </c>
    </row>
    <row r="786" spans="1:27">
      <c r="B786" t="s">
        <v>1235</v>
      </c>
      <c r="C786" t="s">
        <v>1235</v>
      </c>
      <c r="E786" t="s">
        <v>404</v>
      </c>
      <c r="G786" t="s">
        <v>965</v>
      </c>
      <c r="H786" t="s">
        <v>178</v>
      </c>
      <c r="I786" s="2">
        <v>-200000</v>
      </c>
      <c r="J786">
        <v>93.391000000000005</v>
      </c>
      <c r="L786">
        <v>0</v>
      </c>
      <c r="M786">
        <v>22</v>
      </c>
      <c r="O786">
        <v>0</v>
      </c>
      <c r="P786">
        <v>0</v>
      </c>
      <c r="Q786">
        <v>0</v>
      </c>
      <c r="R786">
        <v>0</v>
      </c>
      <c r="S786" s="2">
        <v>214031</v>
      </c>
      <c r="U786">
        <v>93.391000000000005</v>
      </c>
      <c r="V786" s="2">
        <v>-200000</v>
      </c>
      <c r="W786" t="s">
        <v>739</v>
      </c>
      <c r="X786" t="s">
        <v>757</v>
      </c>
      <c r="Y786">
        <v>0</v>
      </c>
      <c r="Z786">
        <v>0</v>
      </c>
    </row>
    <row r="787" spans="1:27">
      <c r="B787" t="s">
        <v>1236</v>
      </c>
      <c r="C787" t="s">
        <v>1236</v>
      </c>
      <c r="E787" t="s">
        <v>153</v>
      </c>
      <c r="G787" t="s">
        <v>965</v>
      </c>
      <c r="H787" t="s">
        <v>178</v>
      </c>
      <c r="I787" s="2">
        <v>-500000</v>
      </c>
      <c r="J787">
        <v>108.374</v>
      </c>
      <c r="L787">
        <v>0</v>
      </c>
      <c r="M787">
        <v>0</v>
      </c>
      <c r="O787">
        <v>0</v>
      </c>
      <c r="P787">
        <v>0</v>
      </c>
      <c r="Q787">
        <v>0</v>
      </c>
      <c r="R787">
        <v>0</v>
      </c>
      <c r="S787" s="2">
        <v>541872</v>
      </c>
      <c r="U787">
        <v>0</v>
      </c>
      <c r="V787">
        <v>0</v>
      </c>
      <c r="W787" t="s">
        <v>739</v>
      </c>
      <c r="X787" t="s">
        <v>757</v>
      </c>
      <c r="Y787">
        <v>0</v>
      </c>
      <c r="Z787">
        <v>0</v>
      </c>
    </row>
    <row r="788" spans="1:27">
      <c r="B788" t="s">
        <v>1237</v>
      </c>
      <c r="C788" t="s">
        <v>1237</v>
      </c>
      <c r="E788" t="s">
        <v>153</v>
      </c>
      <c r="G788" t="s">
        <v>965</v>
      </c>
      <c r="H788" t="s">
        <v>178</v>
      </c>
      <c r="I788" s="2">
        <v>-1900000</v>
      </c>
      <c r="J788">
        <v>104.795</v>
      </c>
      <c r="L788">
        <v>0</v>
      </c>
      <c r="M788">
        <v>141</v>
      </c>
      <c r="O788">
        <v>0</v>
      </c>
      <c r="P788">
        <v>0</v>
      </c>
      <c r="Q788">
        <v>0</v>
      </c>
      <c r="R788">
        <v>0</v>
      </c>
      <c r="S788" s="2">
        <v>1991101</v>
      </c>
      <c r="U788">
        <v>104.795</v>
      </c>
      <c r="V788" s="2">
        <v>-1900000</v>
      </c>
      <c r="W788" t="s">
        <v>739</v>
      </c>
      <c r="X788" t="s">
        <v>757</v>
      </c>
      <c r="Y788">
        <v>0</v>
      </c>
      <c r="Z788">
        <v>0</v>
      </c>
    </row>
    <row r="789" spans="1:27">
      <c r="B789" t="s">
        <v>1238</v>
      </c>
      <c r="C789" t="s">
        <v>1238</v>
      </c>
      <c r="E789" t="s">
        <v>153</v>
      </c>
      <c r="G789" t="s">
        <v>965</v>
      </c>
      <c r="H789" t="s">
        <v>178</v>
      </c>
      <c r="I789" s="2">
        <v>750000</v>
      </c>
      <c r="J789">
        <v>81.575999999999993</v>
      </c>
      <c r="L789">
        <v>0</v>
      </c>
      <c r="M789">
        <v>-57</v>
      </c>
      <c r="O789">
        <v>0</v>
      </c>
      <c r="P789">
        <v>0</v>
      </c>
      <c r="Q789">
        <v>0</v>
      </c>
      <c r="R789">
        <v>0</v>
      </c>
      <c r="S789" s="2">
        <v>-611820</v>
      </c>
      <c r="U789">
        <v>81.575999999999993</v>
      </c>
      <c r="V789" s="2">
        <v>750000</v>
      </c>
      <c r="W789" t="s">
        <v>739</v>
      </c>
      <c r="X789" t="s">
        <v>757</v>
      </c>
      <c r="Y789">
        <v>0</v>
      </c>
      <c r="Z789">
        <v>0</v>
      </c>
    </row>
    <row r="790" spans="1:27">
      <c r="A790" t="s">
        <v>1239</v>
      </c>
      <c r="B790" t="s">
        <v>1239</v>
      </c>
      <c r="C790" t="s">
        <v>1240</v>
      </c>
      <c r="D790" t="s">
        <v>330</v>
      </c>
      <c r="E790" t="s">
        <v>153</v>
      </c>
      <c r="F790" s="1">
        <v>46927</v>
      </c>
      <c r="G790" t="s">
        <v>154</v>
      </c>
      <c r="H790" t="s">
        <v>178</v>
      </c>
      <c r="I790" s="2">
        <v>-200000</v>
      </c>
      <c r="J790">
        <v>83.778999999999996</v>
      </c>
      <c r="K790">
        <v>536</v>
      </c>
      <c r="L790">
        <v>-408</v>
      </c>
      <c r="M790">
        <v>-22</v>
      </c>
      <c r="N790" t="s">
        <v>458</v>
      </c>
      <c r="O790">
        <v>-69</v>
      </c>
      <c r="P790">
        <v>-70</v>
      </c>
      <c r="Q790">
        <v>-377</v>
      </c>
      <c r="R790">
        <v>-1.01</v>
      </c>
      <c r="S790" s="2">
        <v>-167558</v>
      </c>
      <c r="T790" t="s">
        <v>157</v>
      </c>
      <c r="U790">
        <v>83.575000000000003</v>
      </c>
      <c r="V790" s="2">
        <v>-200000</v>
      </c>
      <c r="W790" t="s">
        <v>755</v>
      </c>
      <c r="X790" t="s">
        <v>757</v>
      </c>
      <c r="Y790" s="2">
        <v>-168645</v>
      </c>
      <c r="Z790" s="2">
        <v>168645</v>
      </c>
      <c r="AA790" t="b">
        <v>0</v>
      </c>
    </row>
    <row r="791" spans="1:27">
      <c r="A791" t="s">
        <v>1241</v>
      </c>
      <c r="B791" t="s">
        <v>1241</v>
      </c>
      <c r="C791" t="s">
        <v>1242</v>
      </c>
      <c r="D791" t="s">
        <v>330</v>
      </c>
      <c r="E791" t="s">
        <v>153</v>
      </c>
      <c r="F791" s="1">
        <v>47019</v>
      </c>
      <c r="G791" t="s">
        <v>154</v>
      </c>
      <c r="H791" t="s">
        <v>178</v>
      </c>
      <c r="I791" s="2">
        <v>200000</v>
      </c>
      <c r="J791">
        <v>96.707999999999998</v>
      </c>
      <c r="K791">
        <v>510</v>
      </c>
      <c r="L791">
        <v>212</v>
      </c>
      <c r="M791">
        <v>39</v>
      </c>
      <c r="N791" t="s">
        <v>458</v>
      </c>
      <c r="O791">
        <v>85</v>
      </c>
      <c r="P791">
        <v>87</v>
      </c>
      <c r="Q791">
        <v>443</v>
      </c>
      <c r="R791">
        <v>1.18</v>
      </c>
      <c r="S791" s="2">
        <v>193416</v>
      </c>
      <c r="T791" t="s">
        <v>157</v>
      </c>
      <c r="U791">
        <v>96.602000000000004</v>
      </c>
      <c r="V791" s="2">
        <v>200000</v>
      </c>
      <c r="W791" t="s">
        <v>755</v>
      </c>
      <c r="X791" t="s">
        <v>757</v>
      </c>
      <c r="Y791" s="2">
        <v>195386</v>
      </c>
      <c r="Z791" s="2">
        <v>195386</v>
      </c>
      <c r="AA791" t="b">
        <v>0</v>
      </c>
    </row>
    <row r="792" spans="1:27">
      <c r="A792" t="s">
        <v>1243</v>
      </c>
      <c r="B792" t="s">
        <v>1243</v>
      </c>
      <c r="C792" t="s">
        <v>1244</v>
      </c>
      <c r="D792" t="s">
        <v>372</v>
      </c>
      <c r="E792" t="s">
        <v>404</v>
      </c>
      <c r="F792" s="1">
        <v>45550</v>
      </c>
      <c r="G792" t="s">
        <v>154</v>
      </c>
      <c r="H792" t="s">
        <v>178</v>
      </c>
      <c r="I792" s="2">
        <v>-400000</v>
      </c>
      <c r="J792">
        <v>84.332999999999998</v>
      </c>
      <c r="K792" s="2">
        <v>1471</v>
      </c>
      <c r="L792">
        <v>-293</v>
      </c>
      <c r="M792">
        <v>-73</v>
      </c>
      <c r="N792" t="s">
        <v>458</v>
      </c>
      <c r="O792">
        <v>-48</v>
      </c>
      <c r="P792">
        <v>-49</v>
      </c>
      <c r="Q792">
        <v>-722</v>
      </c>
      <c r="R792">
        <v>-1.92</v>
      </c>
      <c r="S792" s="2">
        <v>-386543</v>
      </c>
      <c r="T792" t="s">
        <v>157</v>
      </c>
      <c r="U792">
        <v>84.269000000000005</v>
      </c>
      <c r="V792" s="2">
        <v>-400000</v>
      </c>
      <c r="W792" t="s">
        <v>755</v>
      </c>
      <c r="X792" t="s">
        <v>757</v>
      </c>
      <c r="Y792" s="2">
        <v>-390247</v>
      </c>
      <c r="Z792" s="2">
        <v>390247</v>
      </c>
      <c r="AA792" t="b">
        <v>0</v>
      </c>
    </row>
    <row r="793" spans="1:27">
      <c r="A793" t="s">
        <v>753</v>
      </c>
      <c r="B793" t="s">
        <v>753</v>
      </c>
      <c r="C793" t="s">
        <v>754</v>
      </c>
      <c r="D793" t="s">
        <v>372</v>
      </c>
      <c r="E793" t="s">
        <v>691</v>
      </c>
      <c r="F793" s="1">
        <v>46188</v>
      </c>
      <c r="G793" t="s">
        <v>154</v>
      </c>
      <c r="H793" t="s">
        <v>178</v>
      </c>
      <c r="I793">
        <v>0</v>
      </c>
      <c r="J793">
        <v>85.122</v>
      </c>
      <c r="K793">
        <v>915</v>
      </c>
      <c r="L793">
        <v>-384</v>
      </c>
      <c r="M793">
        <v>78</v>
      </c>
      <c r="N793" t="s">
        <v>458</v>
      </c>
      <c r="O793">
        <v>0</v>
      </c>
      <c r="P793">
        <v>0</v>
      </c>
      <c r="Q793">
        <v>0</v>
      </c>
      <c r="R793">
        <v>0</v>
      </c>
      <c r="S793">
        <v>0</v>
      </c>
      <c r="T793" t="s">
        <v>157</v>
      </c>
      <c r="U793">
        <v>85.084000000000003</v>
      </c>
      <c r="V793" s="2">
        <v>500000</v>
      </c>
      <c r="W793" t="s">
        <v>755</v>
      </c>
      <c r="X793" t="s">
        <v>757</v>
      </c>
      <c r="Y793">
        <v>-255</v>
      </c>
      <c r="Z793">
        <v>255</v>
      </c>
      <c r="AA793" t="b">
        <v>0</v>
      </c>
    </row>
    <row r="794" spans="1:27">
      <c r="A794" t="s">
        <v>1245</v>
      </c>
      <c r="B794" t="s">
        <v>1245</v>
      </c>
      <c r="C794" t="s">
        <v>1246</v>
      </c>
      <c r="D794" t="s">
        <v>372</v>
      </c>
      <c r="E794" t="s">
        <v>404</v>
      </c>
      <c r="F794" s="1">
        <v>47192</v>
      </c>
      <c r="G794" t="s">
        <v>154</v>
      </c>
      <c r="H794" t="s">
        <v>178</v>
      </c>
      <c r="I794" s="2">
        <v>-200000</v>
      </c>
      <c r="J794">
        <v>88.816000000000003</v>
      </c>
      <c r="K794">
        <v>740</v>
      </c>
      <c r="L794">
        <v>-202</v>
      </c>
      <c r="M794">
        <v>-58</v>
      </c>
      <c r="N794" t="s">
        <v>458</v>
      </c>
      <c r="O794">
        <v>-83</v>
      </c>
      <c r="P794">
        <v>-85</v>
      </c>
      <c r="Q794">
        <v>-630</v>
      </c>
      <c r="R794">
        <v>-1.68</v>
      </c>
      <c r="S794" s="2">
        <v>-203545</v>
      </c>
      <c r="T794" t="s">
        <v>157</v>
      </c>
      <c r="U794">
        <v>88.727999999999994</v>
      </c>
      <c r="V794" s="2">
        <v>-200000</v>
      </c>
      <c r="W794" t="s">
        <v>755</v>
      </c>
      <c r="X794" t="s">
        <v>757</v>
      </c>
      <c r="Y794" s="2">
        <v>-206924</v>
      </c>
      <c r="Z794" s="2">
        <v>206924</v>
      </c>
      <c r="AA794" t="b">
        <v>0</v>
      </c>
    </row>
    <row r="795" spans="1:27">
      <c r="A795" t="s">
        <v>1247</v>
      </c>
      <c r="B795" t="s">
        <v>1247</v>
      </c>
      <c r="C795" t="s">
        <v>1248</v>
      </c>
      <c r="D795" t="s">
        <v>392</v>
      </c>
      <c r="E795" t="s">
        <v>691</v>
      </c>
      <c r="F795" s="1">
        <v>47539</v>
      </c>
      <c r="G795" t="s">
        <v>154</v>
      </c>
      <c r="H795" t="s">
        <v>178</v>
      </c>
      <c r="I795" s="2">
        <v>300000</v>
      </c>
      <c r="J795">
        <v>69.322000000000003</v>
      </c>
      <c r="K795">
        <v>760</v>
      </c>
      <c r="L795">
        <v>-638</v>
      </c>
      <c r="M795">
        <v>34</v>
      </c>
      <c r="N795" t="s">
        <v>458</v>
      </c>
      <c r="O795">
        <v>103</v>
      </c>
      <c r="P795">
        <v>107</v>
      </c>
      <c r="Q795">
        <v>810</v>
      </c>
      <c r="R795">
        <v>2.16</v>
      </c>
      <c r="S795" s="2">
        <v>190497</v>
      </c>
      <c r="T795" t="s">
        <v>157</v>
      </c>
      <c r="U795">
        <v>69.554000000000002</v>
      </c>
      <c r="V795" s="2">
        <v>300000</v>
      </c>
      <c r="W795" t="s">
        <v>755</v>
      </c>
      <c r="X795" t="s">
        <v>757</v>
      </c>
      <c r="Y795" s="2">
        <v>193385</v>
      </c>
      <c r="Z795" s="2">
        <v>193385</v>
      </c>
      <c r="AA795" t="b">
        <v>0</v>
      </c>
    </row>
    <row r="796" spans="1:27">
      <c r="A796" t="s">
        <v>1249</v>
      </c>
      <c r="B796" t="s">
        <v>1249</v>
      </c>
      <c r="C796" t="s">
        <v>1248</v>
      </c>
      <c r="D796" t="s">
        <v>392</v>
      </c>
      <c r="E796" t="s">
        <v>691</v>
      </c>
      <c r="F796" s="1">
        <v>47539</v>
      </c>
      <c r="G796" t="s">
        <v>154</v>
      </c>
      <c r="H796" t="s">
        <v>178</v>
      </c>
      <c r="I796" s="2">
        <v>500000</v>
      </c>
      <c r="J796">
        <v>69.274000000000001</v>
      </c>
      <c r="K796">
        <v>761</v>
      </c>
      <c r="L796">
        <v>-998</v>
      </c>
      <c r="M796">
        <v>57</v>
      </c>
      <c r="N796" t="s">
        <v>458</v>
      </c>
      <c r="O796">
        <v>171</v>
      </c>
      <c r="P796">
        <v>177</v>
      </c>
      <c r="Q796" s="2">
        <v>1351</v>
      </c>
      <c r="R796">
        <v>3.6</v>
      </c>
      <c r="S796" s="2">
        <v>317276</v>
      </c>
      <c r="T796" t="s">
        <v>157</v>
      </c>
      <c r="U796">
        <v>69.492000000000004</v>
      </c>
      <c r="V796" s="2">
        <v>500000</v>
      </c>
      <c r="W796" t="s">
        <v>755</v>
      </c>
      <c r="X796" t="s">
        <v>757</v>
      </c>
      <c r="Y796" s="2">
        <v>322088</v>
      </c>
      <c r="Z796" s="2">
        <v>322088</v>
      </c>
      <c r="AA796" t="b">
        <v>0</v>
      </c>
    </row>
    <row r="797" spans="1:27">
      <c r="A797" t="s">
        <v>1250</v>
      </c>
      <c r="B797" t="s">
        <v>1250</v>
      </c>
      <c r="C797" t="s">
        <v>1251</v>
      </c>
      <c r="D797" t="s">
        <v>392</v>
      </c>
      <c r="E797" t="s">
        <v>691</v>
      </c>
      <c r="F797" s="1">
        <v>47904</v>
      </c>
      <c r="G797" t="s">
        <v>154</v>
      </c>
      <c r="H797" t="s">
        <v>178</v>
      </c>
      <c r="I797" s="2">
        <v>-600000</v>
      </c>
      <c r="J797">
        <v>69.343999999999994</v>
      </c>
      <c r="K797">
        <v>705</v>
      </c>
      <c r="L797">
        <v>577</v>
      </c>
      <c r="M797">
        <v>-24</v>
      </c>
      <c r="N797" t="s">
        <v>458</v>
      </c>
      <c r="O797">
        <v>-229</v>
      </c>
      <c r="P797">
        <v>-237</v>
      </c>
      <c r="Q797" s="2">
        <v>-1674</v>
      </c>
      <c r="R797">
        <v>-4.46</v>
      </c>
      <c r="S797" s="2">
        <v>-381116</v>
      </c>
      <c r="T797" t="s">
        <v>157</v>
      </c>
      <c r="U797">
        <v>69.448999999999998</v>
      </c>
      <c r="V797" s="2">
        <v>-600000</v>
      </c>
      <c r="W797" t="s">
        <v>755</v>
      </c>
      <c r="X797" t="s">
        <v>757</v>
      </c>
      <c r="Y797" s="2">
        <v>-387051</v>
      </c>
      <c r="Z797" s="2">
        <v>387051</v>
      </c>
      <c r="AA797" t="b">
        <v>0</v>
      </c>
    </row>
    <row r="798" spans="1:27">
      <c r="A798" t="s">
        <v>1252</v>
      </c>
      <c r="B798" t="s">
        <v>1252</v>
      </c>
      <c r="C798" t="s">
        <v>1253</v>
      </c>
      <c r="D798" t="s">
        <v>392</v>
      </c>
      <c r="E798" t="s">
        <v>153</v>
      </c>
      <c r="F798" s="1">
        <v>47458</v>
      </c>
      <c r="G798" t="s">
        <v>154</v>
      </c>
      <c r="H798" t="s">
        <v>178</v>
      </c>
      <c r="I798" s="2">
        <v>200000</v>
      </c>
      <c r="J798">
        <v>92.442999999999998</v>
      </c>
      <c r="K798">
        <v>549</v>
      </c>
      <c r="L798" s="2">
        <v>1250</v>
      </c>
      <c r="M798">
        <v>76</v>
      </c>
      <c r="N798" t="s">
        <v>458</v>
      </c>
      <c r="O798">
        <v>95</v>
      </c>
      <c r="P798">
        <v>98</v>
      </c>
      <c r="Q798">
        <v>536</v>
      </c>
      <c r="R798">
        <v>1.43</v>
      </c>
      <c r="S798" s="2">
        <v>184886</v>
      </c>
      <c r="T798" t="s">
        <v>157</v>
      </c>
      <c r="U798">
        <v>92.353999999999999</v>
      </c>
      <c r="V798" s="2">
        <v>400000</v>
      </c>
      <c r="W798" t="s">
        <v>755</v>
      </c>
      <c r="X798" t="s">
        <v>757</v>
      </c>
      <c r="Y798" s="2">
        <v>194122</v>
      </c>
      <c r="Z798" s="2">
        <v>194122</v>
      </c>
      <c r="AA798" t="b">
        <v>0</v>
      </c>
    </row>
    <row r="799" spans="1:27">
      <c r="A799" t="s">
        <v>1254</v>
      </c>
      <c r="B799" t="s">
        <v>1254</v>
      </c>
      <c r="C799" t="s">
        <v>1255</v>
      </c>
      <c r="D799" t="s">
        <v>392</v>
      </c>
      <c r="E799" t="s">
        <v>691</v>
      </c>
      <c r="F799" s="1">
        <v>47346</v>
      </c>
      <c r="G799" t="s">
        <v>154</v>
      </c>
      <c r="H799" t="s">
        <v>178</v>
      </c>
      <c r="I799" s="2">
        <v>-240000</v>
      </c>
      <c r="J799">
        <v>94.372</v>
      </c>
      <c r="K799">
        <v>548</v>
      </c>
      <c r="L799">
        <v>185</v>
      </c>
      <c r="M799">
        <v>-47</v>
      </c>
      <c r="N799" t="s">
        <v>458</v>
      </c>
      <c r="O799">
        <v>-100</v>
      </c>
      <c r="P799">
        <v>-104</v>
      </c>
      <c r="Q799">
        <v>-567</v>
      </c>
      <c r="R799">
        <v>-1.51</v>
      </c>
      <c r="S799" s="2">
        <v>-207468</v>
      </c>
      <c r="T799" t="s">
        <v>157</v>
      </c>
      <c r="U799">
        <v>94.456000000000003</v>
      </c>
      <c r="V799" s="2">
        <v>-240000</v>
      </c>
      <c r="W799" t="s">
        <v>755</v>
      </c>
      <c r="X799" t="s">
        <v>757</v>
      </c>
      <c r="Y799" s="2">
        <v>-211911</v>
      </c>
      <c r="Z799" s="2">
        <v>211911</v>
      </c>
      <c r="AA799" t="b">
        <v>0</v>
      </c>
    </row>
    <row r="800" spans="1:27">
      <c r="A800" t="s">
        <v>1256</v>
      </c>
      <c r="B800" t="s">
        <v>1256</v>
      </c>
      <c r="C800" t="s">
        <v>1257</v>
      </c>
      <c r="D800" t="s">
        <v>392</v>
      </c>
      <c r="E800" t="s">
        <v>691</v>
      </c>
      <c r="F800" s="1">
        <v>45888</v>
      </c>
      <c r="G800" t="s">
        <v>154</v>
      </c>
      <c r="H800" t="s">
        <v>178</v>
      </c>
      <c r="I800" s="2">
        <v>-200000</v>
      </c>
      <c r="J800">
        <v>96.1</v>
      </c>
      <c r="K800">
        <v>531</v>
      </c>
      <c r="L800">
        <v>-295</v>
      </c>
      <c r="M800">
        <v>-38</v>
      </c>
      <c r="N800" t="s">
        <v>458</v>
      </c>
      <c r="O800">
        <v>-36</v>
      </c>
      <c r="P800">
        <v>-37</v>
      </c>
      <c r="Q800">
        <v>-197</v>
      </c>
      <c r="R800">
        <v>-0.52</v>
      </c>
      <c r="S800" s="2">
        <v>-176056</v>
      </c>
      <c r="T800" t="s">
        <v>157</v>
      </c>
      <c r="U800">
        <v>95.938999999999993</v>
      </c>
      <c r="V800" s="2">
        <v>-200000</v>
      </c>
      <c r="W800" t="s">
        <v>755</v>
      </c>
      <c r="X800" t="s">
        <v>757</v>
      </c>
      <c r="Y800" s="2">
        <v>-179456</v>
      </c>
      <c r="Z800" s="2">
        <v>179456</v>
      </c>
      <c r="AA800" t="b">
        <v>0</v>
      </c>
    </row>
    <row r="801" spans="1:27">
      <c r="A801" t="s">
        <v>1258</v>
      </c>
      <c r="B801" t="s">
        <v>1258</v>
      </c>
      <c r="C801" t="s">
        <v>1257</v>
      </c>
      <c r="D801" t="s">
        <v>392</v>
      </c>
      <c r="E801" t="s">
        <v>153</v>
      </c>
      <c r="F801" s="1">
        <v>47645</v>
      </c>
      <c r="G801" t="s">
        <v>154</v>
      </c>
      <c r="H801" t="s">
        <v>178</v>
      </c>
      <c r="I801" s="2">
        <v>200000</v>
      </c>
      <c r="J801">
        <v>95.016000000000005</v>
      </c>
      <c r="K801">
        <v>542</v>
      </c>
      <c r="L801">
        <v>20</v>
      </c>
      <c r="M801">
        <v>-41</v>
      </c>
      <c r="N801" t="s">
        <v>458</v>
      </c>
      <c r="O801">
        <v>102</v>
      </c>
      <c r="P801">
        <v>105</v>
      </c>
      <c r="Q801">
        <v>570</v>
      </c>
      <c r="R801">
        <v>1.52</v>
      </c>
      <c r="S801" s="2">
        <v>190032</v>
      </c>
      <c r="T801" t="s">
        <v>157</v>
      </c>
      <c r="U801">
        <v>95.006</v>
      </c>
      <c r="V801" s="2">
        <v>200000</v>
      </c>
      <c r="W801" t="s">
        <v>755</v>
      </c>
      <c r="X801" t="s">
        <v>757</v>
      </c>
      <c r="Y801" s="2">
        <v>194935</v>
      </c>
      <c r="Z801" s="2">
        <v>194935</v>
      </c>
      <c r="AA801" t="b">
        <v>0</v>
      </c>
    </row>
    <row r="802" spans="1:27">
      <c r="A802" t="s">
        <v>1259</v>
      </c>
      <c r="B802" t="s">
        <v>1259</v>
      </c>
      <c r="C802" t="s">
        <v>1260</v>
      </c>
      <c r="D802" t="s">
        <v>383</v>
      </c>
      <c r="E802" t="s">
        <v>153</v>
      </c>
      <c r="F802" s="1">
        <v>47303</v>
      </c>
      <c r="G802" t="s">
        <v>154</v>
      </c>
      <c r="H802" t="s">
        <v>178</v>
      </c>
      <c r="I802" s="2">
        <v>-200000</v>
      </c>
      <c r="J802">
        <v>81.272000000000006</v>
      </c>
      <c r="K802">
        <v>586</v>
      </c>
      <c r="L802">
        <v>-96</v>
      </c>
      <c r="M802">
        <v>-26</v>
      </c>
      <c r="N802" t="s">
        <v>458</v>
      </c>
      <c r="O802">
        <v>-83</v>
      </c>
      <c r="P802">
        <v>-85</v>
      </c>
      <c r="Q802">
        <v>-498</v>
      </c>
      <c r="R802">
        <v>-1.33</v>
      </c>
      <c r="S802" s="2">
        <v>-162544</v>
      </c>
      <c r="T802" t="s">
        <v>157</v>
      </c>
      <c r="U802">
        <v>81.224000000000004</v>
      </c>
      <c r="V802" s="2">
        <v>-200000</v>
      </c>
      <c r="W802" t="s">
        <v>755</v>
      </c>
      <c r="X802" t="s">
        <v>757</v>
      </c>
      <c r="Y802" s="2">
        <v>-165903</v>
      </c>
      <c r="Z802" s="2">
        <v>165903</v>
      </c>
      <c r="AA802" t="b">
        <v>0</v>
      </c>
    </row>
    <row r="803" spans="1:27">
      <c r="A803" t="s">
        <v>1261</v>
      </c>
      <c r="B803" t="s">
        <v>1261</v>
      </c>
      <c r="C803" t="s">
        <v>1262</v>
      </c>
      <c r="D803" t="s">
        <v>383</v>
      </c>
      <c r="E803" t="s">
        <v>691</v>
      </c>
      <c r="F803" s="1">
        <v>47916</v>
      </c>
      <c r="G803" t="s">
        <v>154</v>
      </c>
      <c r="H803" t="s">
        <v>178</v>
      </c>
      <c r="I803" s="2">
        <v>464000</v>
      </c>
      <c r="J803">
        <v>74.027000000000001</v>
      </c>
      <c r="K803">
        <v>604</v>
      </c>
      <c r="L803">
        <v>-289</v>
      </c>
      <c r="M803">
        <v>55</v>
      </c>
      <c r="N803" t="s">
        <v>458</v>
      </c>
      <c r="O803">
        <v>192</v>
      </c>
      <c r="P803">
        <v>199</v>
      </c>
      <c r="Q803" s="2">
        <v>1201</v>
      </c>
      <c r="R803">
        <v>3.2</v>
      </c>
      <c r="S803" s="2">
        <v>314633</v>
      </c>
      <c r="T803" t="s">
        <v>157</v>
      </c>
      <c r="U803">
        <v>74.094999999999999</v>
      </c>
      <c r="V803" s="2">
        <v>464000</v>
      </c>
      <c r="W803" t="s">
        <v>755</v>
      </c>
      <c r="X803" t="s">
        <v>757</v>
      </c>
      <c r="Y803" s="2">
        <v>318450</v>
      </c>
      <c r="Z803" s="2">
        <v>318450</v>
      </c>
      <c r="AA803" t="b">
        <v>0</v>
      </c>
    </row>
    <row r="804" spans="1:27">
      <c r="A804" t="s">
        <v>1263</v>
      </c>
      <c r="B804" t="s">
        <v>1263</v>
      </c>
      <c r="C804" t="s">
        <v>1264</v>
      </c>
      <c r="D804" t="s">
        <v>383</v>
      </c>
      <c r="E804" t="s">
        <v>691</v>
      </c>
      <c r="F804" s="1">
        <v>45746</v>
      </c>
      <c r="G804" t="s">
        <v>154</v>
      </c>
      <c r="H804" t="s">
        <v>178</v>
      </c>
      <c r="I804" s="2">
        <v>-500000</v>
      </c>
      <c r="J804">
        <v>94.813999999999993</v>
      </c>
      <c r="K804">
        <v>530</v>
      </c>
      <c r="L804">
        <v>-412</v>
      </c>
      <c r="M804">
        <v>-81</v>
      </c>
      <c r="N804" t="s">
        <v>458</v>
      </c>
      <c r="O804">
        <v>-74</v>
      </c>
      <c r="P804">
        <v>-77</v>
      </c>
      <c r="Q804">
        <v>-410</v>
      </c>
      <c r="R804">
        <v>-1.0900000000000001</v>
      </c>
      <c r="S804" s="2">
        <v>-434249</v>
      </c>
      <c r="T804" t="s">
        <v>260</v>
      </c>
      <c r="U804">
        <v>94.724000000000004</v>
      </c>
      <c r="V804" s="2">
        <v>-500000</v>
      </c>
      <c r="W804" t="s">
        <v>755</v>
      </c>
      <c r="X804" t="s">
        <v>757</v>
      </c>
      <c r="Y804" s="2">
        <v>-437968</v>
      </c>
      <c r="Z804" s="2">
        <v>437968</v>
      </c>
      <c r="AA804" t="b">
        <v>0</v>
      </c>
    </row>
    <row r="805" spans="1:27">
      <c r="A805" t="s">
        <v>1265</v>
      </c>
      <c r="B805" t="s">
        <v>1265</v>
      </c>
      <c r="C805" t="s">
        <v>1266</v>
      </c>
      <c r="D805" t="s">
        <v>1267</v>
      </c>
      <c r="E805" t="s">
        <v>691</v>
      </c>
      <c r="F805" s="1">
        <v>46707</v>
      </c>
      <c r="G805" t="s">
        <v>154</v>
      </c>
      <c r="H805" t="s">
        <v>178</v>
      </c>
      <c r="I805" s="2">
        <v>215000</v>
      </c>
      <c r="J805">
        <v>69.459000000000003</v>
      </c>
      <c r="K805" s="2">
        <v>1057</v>
      </c>
      <c r="L805">
        <v>-317</v>
      </c>
      <c r="M805">
        <v>21</v>
      </c>
      <c r="N805" t="s">
        <v>458</v>
      </c>
      <c r="O805">
        <v>47</v>
      </c>
      <c r="P805">
        <v>49</v>
      </c>
      <c r="Q805">
        <v>514</v>
      </c>
      <c r="R805">
        <v>1.37</v>
      </c>
      <c r="S805" s="2">
        <v>136793</v>
      </c>
      <c r="T805" t="s">
        <v>157</v>
      </c>
      <c r="U805">
        <v>69.62</v>
      </c>
      <c r="V805" s="2">
        <v>215000</v>
      </c>
      <c r="W805" t="s">
        <v>755</v>
      </c>
      <c r="X805" t="s">
        <v>757</v>
      </c>
      <c r="Y805" s="2">
        <v>140866</v>
      </c>
      <c r="Z805" s="2">
        <v>140866</v>
      </c>
      <c r="AA805" t="b">
        <v>0</v>
      </c>
    </row>
    <row r="806" spans="1:27">
      <c r="A806" t="s">
        <v>1268</v>
      </c>
      <c r="B806" t="s">
        <v>1268</v>
      </c>
      <c r="C806" t="s">
        <v>1269</v>
      </c>
      <c r="D806" t="s">
        <v>1267</v>
      </c>
      <c r="E806" t="s">
        <v>691</v>
      </c>
      <c r="F806" s="1">
        <v>48168</v>
      </c>
      <c r="G806" t="s">
        <v>154</v>
      </c>
      <c r="H806" t="s">
        <v>178</v>
      </c>
      <c r="I806" s="2">
        <v>200000</v>
      </c>
      <c r="J806">
        <v>61.944000000000003</v>
      </c>
      <c r="K806">
        <v>827</v>
      </c>
      <c r="L806">
        <v>-183</v>
      </c>
      <c r="M806">
        <v>22</v>
      </c>
      <c r="N806" t="s">
        <v>458</v>
      </c>
      <c r="O806">
        <v>69</v>
      </c>
      <c r="P806">
        <v>72</v>
      </c>
      <c r="Q806">
        <v>594</v>
      </c>
      <c r="R806">
        <v>1.59</v>
      </c>
      <c r="S806" s="2">
        <v>113482</v>
      </c>
      <c r="T806" t="s">
        <v>157</v>
      </c>
      <c r="U806">
        <v>62.043999999999997</v>
      </c>
      <c r="V806" s="2">
        <v>200000</v>
      </c>
      <c r="W806" t="s">
        <v>755</v>
      </c>
      <c r="X806" t="s">
        <v>757</v>
      </c>
      <c r="Y806" s="2">
        <v>117637</v>
      </c>
      <c r="Z806" s="2">
        <v>117637</v>
      </c>
      <c r="AA806" t="b">
        <v>0</v>
      </c>
    </row>
    <row r="807" spans="1:27">
      <c r="A807" t="s">
        <v>1270</v>
      </c>
      <c r="B807" t="s">
        <v>1270</v>
      </c>
      <c r="C807" t="s">
        <v>1271</v>
      </c>
      <c r="D807" t="s">
        <v>1267</v>
      </c>
      <c r="E807" t="s">
        <v>691</v>
      </c>
      <c r="F807" s="1">
        <v>47254</v>
      </c>
      <c r="G807" t="s">
        <v>154</v>
      </c>
      <c r="H807" t="s">
        <v>178</v>
      </c>
      <c r="I807" s="2">
        <v>-450000</v>
      </c>
      <c r="J807">
        <v>75.016999999999996</v>
      </c>
      <c r="K807">
        <v>716</v>
      </c>
      <c r="L807">
        <v>37</v>
      </c>
      <c r="M807">
        <v>-56</v>
      </c>
      <c r="N807" t="s">
        <v>458</v>
      </c>
      <c r="O807">
        <v>-151</v>
      </c>
      <c r="P807">
        <v>-156</v>
      </c>
      <c r="Q807" s="2">
        <v>-1117</v>
      </c>
      <c r="R807">
        <v>-2.98</v>
      </c>
      <c r="S807" s="2">
        <v>-309221</v>
      </c>
      <c r="T807" t="s">
        <v>157</v>
      </c>
      <c r="U807">
        <v>75.025999999999996</v>
      </c>
      <c r="V807" s="2">
        <v>-450000</v>
      </c>
      <c r="W807" t="s">
        <v>755</v>
      </c>
      <c r="X807" t="s">
        <v>757</v>
      </c>
      <c r="Y807" s="2">
        <v>-319946</v>
      </c>
      <c r="Z807" s="2">
        <v>319946</v>
      </c>
      <c r="AA807" t="b">
        <v>0</v>
      </c>
    </row>
    <row r="808" spans="1:27">
      <c r="A808" t="s">
        <v>1272</v>
      </c>
      <c r="B808" t="s">
        <v>1272</v>
      </c>
      <c r="C808" t="s">
        <v>1273</v>
      </c>
      <c r="D808" t="s">
        <v>1274</v>
      </c>
      <c r="E808" t="s">
        <v>404</v>
      </c>
      <c r="F808" s="1">
        <v>46839</v>
      </c>
      <c r="G808" t="s">
        <v>154</v>
      </c>
      <c r="H808" t="s">
        <v>178</v>
      </c>
      <c r="I808" s="2">
        <v>-200000</v>
      </c>
      <c r="J808">
        <v>94.721999999999994</v>
      </c>
      <c r="K808">
        <v>528</v>
      </c>
      <c r="L808">
        <v>-330</v>
      </c>
      <c r="M808">
        <v>-53</v>
      </c>
      <c r="N808" t="s">
        <v>458</v>
      </c>
      <c r="O808">
        <v>-78</v>
      </c>
      <c r="P808">
        <v>-80</v>
      </c>
      <c r="Q808">
        <v>-422</v>
      </c>
      <c r="R808">
        <v>-1.1299999999999999</v>
      </c>
      <c r="S808" s="2">
        <v>-217081</v>
      </c>
      <c r="T808" t="s">
        <v>157</v>
      </c>
      <c r="U808">
        <v>94.578000000000003</v>
      </c>
      <c r="V808" s="2">
        <v>-200000</v>
      </c>
      <c r="W808" t="s">
        <v>755</v>
      </c>
      <c r="X808" t="s">
        <v>757</v>
      </c>
      <c r="Y808" s="2">
        <v>-219206</v>
      </c>
      <c r="Z808" s="2">
        <v>219206</v>
      </c>
      <c r="AA808" t="b">
        <v>0</v>
      </c>
    </row>
    <row r="809" spans="1:27">
      <c r="A809" t="s">
        <v>1275</v>
      </c>
      <c r="B809" t="s">
        <v>1275</v>
      </c>
      <c r="C809" t="s">
        <v>1276</v>
      </c>
      <c r="D809" t="s">
        <v>1277</v>
      </c>
      <c r="E809" t="s">
        <v>691</v>
      </c>
      <c r="F809" s="1">
        <v>45552</v>
      </c>
      <c r="G809" t="s">
        <v>154</v>
      </c>
      <c r="H809" t="s">
        <v>178</v>
      </c>
      <c r="I809" s="2">
        <v>200000</v>
      </c>
      <c r="J809">
        <v>94.02</v>
      </c>
      <c r="K809">
        <v>623</v>
      </c>
      <c r="L809">
        <v>46</v>
      </c>
      <c r="M809">
        <v>29</v>
      </c>
      <c r="N809" t="s">
        <v>458</v>
      </c>
      <c r="O809">
        <v>21</v>
      </c>
      <c r="P809">
        <v>22</v>
      </c>
      <c r="Q809">
        <v>139</v>
      </c>
      <c r="R809">
        <v>0.37</v>
      </c>
      <c r="S809" s="2">
        <v>172245</v>
      </c>
      <c r="T809" t="s">
        <v>157</v>
      </c>
      <c r="U809">
        <v>93.995000000000005</v>
      </c>
      <c r="V809" s="2">
        <v>200000</v>
      </c>
      <c r="W809" t="s">
        <v>755</v>
      </c>
      <c r="X809" t="s">
        <v>757</v>
      </c>
      <c r="Y809" s="2">
        <v>173964</v>
      </c>
      <c r="Z809" s="2">
        <v>173964</v>
      </c>
      <c r="AA809" t="b">
        <v>0</v>
      </c>
    </row>
    <row r="810" spans="1:27">
      <c r="A810" t="s">
        <v>150</v>
      </c>
      <c r="B810" t="s">
        <v>150</v>
      </c>
      <c r="C810" t="s">
        <v>151</v>
      </c>
      <c r="D810" t="s">
        <v>152</v>
      </c>
      <c r="E810" t="s">
        <v>153</v>
      </c>
      <c r="F810" s="1">
        <v>47832</v>
      </c>
      <c r="G810" t="s">
        <v>154</v>
      </c>
      <c r="H810" t="s">
        <v>178</v>
      </c>
      <c r="I810" s="2">
        <v>-500000</v>
      </c>
      <c r="J810">
        <v>101.861</v>
      </c>
      <c r="K810">
        <v>180</v>
      </c>
      <c r="L810" s="2">
        <v>-1165</v>
      </c>
      <c r="M810">
        <v>-68</v>
      </c>
      <c r="N810" t="s">
        <v>156</v>
      </c>
      <c r="O810">
        <v>-325</v>
      </c>
      <c r="P810">
        <v>-340</v>
      </c>
      <c r="Q810">
        <v>-612</v>
      </c>
      <c r="R810">
        <v>-1.63</v>
      </c>
      <c r="S810" s="2">
        <v>-509305</v>
      </c>
      <c r="T810" t="s">
        <v>157</v>
      </c>
      <c r="U810">
        <v>101.628</v>
      </c>
      <c r="V810" s="2">
        <v>-500000</v>
      </c>
      <c r="W810" t="s">
        <v>158</v>
      </c>
      <c r="X810" t="s">
        <v>1278</v>
      </c>
      <c r="Y810" s="2">
        <v>-513267</v>
      </c>
      <c r="Z810" s="2">
        <v>513267</v>
      </c>
      <c r="AA810" t="b">
        <v>0</v>
      </c>
    </row>
    <row r="811" spans="1:27">
      <c r="A811" t="s">
        <v>161</v>
      </c>
      <c r="B811" t="s">
        <v>161</v>
      </c>
      <c r="C811" t="s">
        <v>162</v>
      </c>
      <c r="D811" t="s">
        <v>163</v>
      </c>
      <c r="E811" t="s">
        <v>153</v>
      </c>
      <c r="F811" s="1">
        <v>51228</v>
      </c>
      <c r="G811" t="s">
        <v>154</v>
      </c>
      <c r="H811" t="s">
        <v>178</v>
      </c>
      <c r="I811" s="2">
        <v>-250000</v>
      </c>
      <c r="J811">
        <v>95.103999999999999</v>
      </c>
      <c r="K811">
        <v>121</v>
      </c>
      <c r="L811" s="2">
        <v>-1628</v>
      </c>
      <c r="M811">
        <v>-25</v>
      </c>
      <c r="N811" t="s">
        <v>156</v>
      </c>
      <c r="O811">
        <v>-291</v>
      </c>
      <c r="P811">
        <v>-304</v>
      </c>
      <c r="Q811">
        <v>-370</v>
      </c>
      <c r="R811">
        <v>-0.99</v>
      </c>
      <c r="S811" s="2">
        <v>-237760</v>
      </c>
      <c r="T811" t="s">
        <v>157</v>
      </c>
      <c r="U811">
        <v>94.453000000000003</v>
      </c>
      <c r="V811" s="2">
        <v>-250000</v>
      </c>
      <c r="W811" t="s">
        <v>158</v>
      </c>
      <c r="X811" t="s">
        <v>1278</v>
      </c>
      <c r="Y811" s="2">
        <v>-238771</v>
      </c>
      <c r="Z811" s="2">
        <v>238771</v>
      </c>
      <c r="AA811" t="b">
        <v>0</v>
      </c>
    </row>
    <row r="812" spans="1:27">
      <c r="A812" t="s">
        <v>171</v>
      </c>
      <c r="B812" t="s">
        <v>171</v>
      </c>
      <c r="C812" t="s">
        <v>172</v>
      </c>
      <c r="D812" t="s">
        <v>173</v>
      </c>
      <c r="E812" t="s">
        <v>153</v>
      </c>
      <c r="F812" s="1">
        <v>46791</v>
      </c>
      <c r="G812" t="s">
        <v>154</v>
      </c>
      <c r="H812" t="s">
        <v>178</v>
      </c>
      <c r="I812" s="2">
        <v>-300000</v>
      </c>
      <c r="J812">
        <v>89.1</v>
      </c>
      <c r="K812">
        <v>129</v>
      </c>
      <c r="L812">
        <v>-801</v>
      </c>
      <c r="M812">
        <v>-13</v>
      </c>
      <c r="N812" t="s">
        <v>174</v>
      </c>
      <c r="O812">
        <v>-118</v>
      </c>
      <c r="P812">
        <v>-123</v>
      </c>
      <c r="Q812">
        <v>-159</v>
      </c>
      <c r="R812">
        <v>-0.42</v>
      </c>
      <c r="S812" s="2">
        <v>-267300</v>
      </c>
      <c r="T812" t="s">
        <v>157</v>
      </c>
      <c r="U812">
        <v>88.832999999999998</v>
      </c>
      <c r="V812" s="2">
        <v>-300000</v>
      </c>
      <c r="W812" t="s">
        <v>158</v>
      </c>
      <c r="X812" t="s">
        <v>1278</v>
      </c>
      <c r="Y812" s="2">
        <v>-268542</v>
      </c>
      <c r="Z812" s="2">
        <v>268542</v>
      </c>
      <c r="AA812" t="b">
        <v>0</v>
      </c>
    </row>
    <row r="813" spans="1:27">
      <c r="A813" t="s">
        <v>762</v>
      </c>
      <c r="B813" t="s">
        <v>762</v>
      </c>
      <c r="C813" t="s">
        <v>763</v>
      </c>
      <c r="D813" t="s">
        <v>211</v>
      </c>
      <c r="E813" t="s">
        <v>153</v>
      </c>
      <c r="F813" s="1">
        <v>52268</v>
      </c>
      <c r="G813" t="s">
        <v>154</v>
      </c>
      <c r="H813" t="s">
        <v>178</v>
      </c>
      <c r="I813" s="2">
        <v>-100000</v>
      </c>
      <c r="J813">
        <v>97.671000000000006</v>
      </c>
      <c r="K813">
        <v>133</v>
      </c>
      <c r="L813">
        <v>-671</v>
      </c>
      <c r="M813">
        <v>-11</v>
      </c>
      <c r="N813" t="s">
        <v>156</v>
      </c>
      <c r="O813">
        <v>-131</v>
      </c>
      <c r="P813">
        <v>-137</v>
      </c>
      <c r="Q813">
        <v>-182</v>
      </c>
      <c r="R813">
        <v>-0.48</v>
      </c>
      <c r="S813" s="2">
        <v>-97671</v>
      </c>
      <c r="T813" t="s">
        <v>157</v>
      </c>
      <c r="U813">
        <v>97</v>
      </c>
      <c r="V813" s="2">
        <v>-100000</v>
      </c>
      <c r="W813" t="s">
        <v>158</v>
      </c>
      <c r="X813" t="s">
        <v>1278</v>
      </c>
      <c r="Y813" s="2">
        <v>-98712</v>
      </c>
      <c r="Z813" s="2">
        <v>98712</v>
      </c>
      <c r="AA813" t="b">
        <v>0</v>
      </c>
    </row>
    <row r="814" spans="1:27">
      <c r="A814" t="s">
        <v>250</v>
      </c>
      <c r="B814" t="s">
        <v>250</v>
      </c>
      <c r="C814" t="s">
        <v>251</v>
      </c>
      <c r="D814" t="s">
        <v>252</v>
      </c>
      <c r="E814" t="s">
        <v>153</v>
      </c>
      <c r="F814" s="1">
        <v>47136</v>
      </c>
      <c r="G814" t="s">
        <v>154</v>
      </c>
      <c r="H814" t="s">
        <v>178</v>
      </c>
      <c r="I814" s="2">
        <v>-200000</v>
      </c>
      <c r="J814">
        <v>84.106999999999999</v>
      </c>
      <c r="K814">
        <v>103</v>
      </c>
      <c r="L814">
        <v>134</v>
      </c>
      <c r="M814">
        <v>-4</v>
      </c>
      <c r="N814" t="s">
        <v>156</v>
      </c>
      <c r="O814">
        <v>-90</v>
      </c>
      <c r="P814">
        <v>-94</v>
      </c>
      <c r="Q814">
        <v>-97</v>
      </c>
      <c r="R814">
        <v>-0.26</v>
      </c>
      <c r="S814" s="2">
        <v>-168214</v>
      </c>
      <c r="T814" t="s">
        <v>157</v>
      </c>
      <c r="U814">
        <v>84.174000000000007</v>
      </c>
      <c r="V814" s="2">
        <v>-200000</v>
      </c>
      <c r="W814" t="s">
        <v>158</v>
      </c>
      <c r="X814" t="s">
        <v>1278</v>
      </c>
      <c r="Y814" s="2">
        <v>-168682</v>
      </c>
      <c r="Z814" s="2">
        <v>168682</v>
      </c>
      <c r="AA814" t="b">
        <v>0</v>
      </c>
    </row>
    <row r="815" spans="1:27">
      <c r="A815" t="s">
        <v>257</v>
      </c>
      <c r="B815" t="s">
        <v>257</v>
      </c>
      <c r="C815" t="s">
        <v>258</v>
      </c>
      <c r="D815" t="s">
        <v>259</v>
      </c>
      <c r="E815" t="s">
        <v>153</v>
      </c>
      <c r="F815" s="1">
        <v>48404</v>
      </c>
      <c r="G815" t="s">
        <v>154</v>
      </c>
      <c r="H815" t="s">
        <v>178</v>
      </c>
      <c r="I815" s="2">
        <v>-500000</v>
      </c>
      <c r="J815">
        <v>81.814999999999998</v>
      </c>
      <c r="K815">
        <v>87</v>
      </c>
      <c r="L815">
        <v>95</v>
      </c>
      <c r="M815">
        <v>-19</v>
      </c>
      <c r="N815" t="s">
        <v>156</v>
      </c>
      <c r="O815">
        <v>-339</v>
      </c>
      <c r="P815">
        <v>-354</v>
      </c>
      <c r="Q815">
        <v>-307</v>
      </c>
      <c r="R815">
        <v>-0.82</v>
      </c>
      <c r="S815" s="2">
        <v>-409075</v>
      </c>
      <c r="T815" t="s">
        <v>260</v>
      </c>
      <c r="U815">
        <v>81.834000000000003</v>
      </c>
      <c r="V815" s="2">
        <v>-500000</v>
      </c>
      <c r="W815" t="s">
        <v>158</v>
      </c>
      <c r="X815" t="s">
        <v>1278</v>
      </c>
      <c r="Y815" s="2">
        <v>-414858</v>
      </c>
      <c r="Z815" s="2">
        <v>414858</v>
      </c>
      <c r="AA815" t="b">
        <v>0</v>
      </c>
    </row>
    <row r="816" spans="1:27">
      <c r="A816" t="s">
        <v>274</v>
      </c>
      <c r="B816" t="s">
        <v>274</v>
      </c>
      <c r="C816" t="s">
        <v>275</v>
      </c>
      <c r="D816" t="s">
        <v>271</v>
      </c>
      <c r="E816" t="s">
        <v>153</v>
      </c>
      <c r="F816" s="1">
        <v>47439</v>
      </c>
      <c r="G816" t="s">
        <v>154</v>
      </c>
      <c r="H816" t="s">
        <v>178</v>
      </c>
      <c r="I816" s="2">
        <v>100000</v>
      </c>
      <c r="J816">
        <v>94.569000000000003</v>
      </c>
      <c r="K816">
        <v>15</v>
      </c>
      <c r="L816">
        <v>337</v>
      </c>
      <c r="M816">
        <v>6</v>
      </c>
      <c r="N816" t="s">
        <v>156</v>
      </c>
      <c r="O816">
        <v>56</v>
      </c>
      <c r="P816">
        <v>59</v>
      </c>
      <c r="Q816">
        <v>9</v>
      </c>
      <c r="R816">
        <v>0.02</v>
      </c>
      <c r="S816" s="2">
        <v>94569</v>
      </c>
      <c r="T816" t="s">
        <v>157</v>
      </c>
      <c r="U816">
        <v>94.231999999999999</v>
      </c>
      <c r="V816" s="2">
        <v>100000</v>
      </c>
      <c r="W816" t="s">
        <v>158</v>
      </c>
      <c r="X816" t="s">
        <v>1278</v>
      </c>
      <c r="Y816" s="2">
        <v>95594</v>
      </c>
      <c r="Z816" s="2">
        <v>95594</v>
      </c>
      <c r="AA816" t="b">
        <v>0</v>
      </c>
    </row>
    <row r="817" spans="1:27">
      <c r="A817" t="s">
        <v>319</v>
      </c>
      <c r="B817" t="s">
        <v>320</v>
      </c>
      <c r="C817" t="s">
        <v>320</v>
      </c>
      <c r="E817" t="s">
        <v>153</v>
      </c>
      <c r="G817" t="s">
        <v>317</v>
      </c>
      <c r="H817" t="s">
        <v>178</v>
      </c>
      <c r="I817">
        <v>-1</v>
      </c>
      <c r="J817">
        <v>115.51</v>
      </c>
      <c r="K817">
        <v>121</v>
      </c>
      <c r="L817">
        <v>-710</v>
      </c>
      <c r="M817">
        <v>0</v>
      </c>
      <c r="O817">
        <v>-89</v>
      </c>
      <c r="P817">
        <v>0</v>
      </c>
      <c r="Q817">
        <v>0</v>
      </c>
      <c r="R817">
        <v>0</v>
      </c>
      <c r="S817">
        <v>40</v>
      </c>
      <c r="T817" t="s">
        <v>318</v>
      </c>
      <c r="U817">
        <v>114.8</v>
      </c>
      <c r="V817">
        <v>-1</v>
      </c>
      <c r="W817" t="s">
        <v>158</v>
      </c>
      <c r="X817" t="s">
        <v>1278</v>
      </c>
      <c r="Y817">
        <v>0</v>
      </c>
      <c r="Z817">
        <v>0</v>
      </c>
      <c r="AA817" t="b">
        <v>0</v>
      </c>
    </row>
    <row r="818" spans="1:27">
      <c r="A818" t="s">
        <v>321</v>
      </c>
      <c r="B818" t="s">
        <v>322</v>
      </c>
      <c r="C818" t="s">
        <v>322</v>
      </c>
      <c r="E818" t="s">
        <v>153</v>
      </c>
      <c r="G818" t="s">
        <v>317</v>
      </c>
      <c r="H818" t="s">
        <v>178</v>
      </c>
      <c r="I818">
        <v>4</v>
      </c>
      <c r="J818">
        <v>118.62</v>
      </c>
      <c r="K818">
        <v>-88</v>
      </c>
      <c r="L818">
        <v>178</v>
      </c>
      <c r="M818">
        <v>0</v>
      </c>
      <c r="O818">
        <v>209</v>
      </c>
      <c r="P818">
        <v>0</v>
      </c>
      <c r="Q818">
        <v>0</v>
      </c>
      <c r="R818">
        <v>0</v>
      </c>
      <c r="S818">
        <v>250</v>
      </c>
      <c r="T818" t="s">
        <v>318</v>
      </c>
      <c r="U818">
        <v>118.41</v>
      </c>
      <c r="V818">
        <v>2</v>
      </c>
      <c r="W818" t="s">
        <v>158</v>
      </c>
      <c r="X818" t="s">
        <v>1278</v>
      </c>
      <c r="Y818">
        <v>0</v>
      </c>
      <c r="Z818">
        <v>0</v>
      </c>
      <c r="AA818" t="b">
        <v>0</v>
      </c>
    </row>
    <row r="819" spans="1:27">
      <c r="A819" t="s">
        <v>323</v>
      </c>
      <c r="B819" t="s">
        <v>324</v>
      </c>
      <c r="C819" t="s">
        <v>324</v>
      </c>
      <c r="E819" t="s">
        <v>153</v>
      </c>
      <c r="G819" t="s">
        <v>317</v>
      </c>
      <c r="H819" t="s">
        <v>178</v>
      </c>
      <c r="I819">
        <v>9</v>
      </c>
      <c r="J819">
        <v>136.61000000000001</v>
      </c>
      <c r="K819">
        <v>-96</v>
      </c>
      <c r="L819" s="2">
        <v>6299</v>
      </c>
      <c r="M819">
        <v>0</v>
      </c>
      <c r="O819">
        <v>982</v>
      </c>
      <c r="P819">
        <v>0</v>
      </c>
      <c r="Q819">
        <v>0</v>
      </c>
      <c r="R819">
        <v>0</v>
      </c>
      <c r="S819" s="2">
        <v>17290</v>
      </c>
      <c r="T819" t="s">
        <v>318</v>
      </c>
      <c r="U819">
        <v>135.94999999999999</v>
      </c>
      <c r="V819">
        <v>10</v>
      </c>
      <c r="W819" t="s">
        <v>158</v>
      </c>
      <c r="X819" t="s">
        <v>1278</v>
      </c>
      <c r="Y819">
        <v>0</v>
      </c>
      <c r="Z819">
        <v>0</v>
      </c>
      <c r="AA819" t="b">
        <v>0</v>
      </c>
    </row>
    <row r="820" spans="1:27">
      <c r="A820" t="s">
        <v>328</v>
      </c>
      <c r="B820" t="s">
        <v>328</v>
      </c>
      <c r="C820" t="s">
        <v>329</v>
      </c>
      <c r="D820" t="s">
        <v>330</v>
      </c>
      <c r="E820" t="s">
        <v>153</v>
      </c>
      <c r="F820" s="1">
        <v>49056</v>
      </c>
      <c r="G820" t="s">
        <v>154</v>
      </c>
      <c r="H820" t="s">
        <v>178</v>
      </c>
      <c r="I820" s="2">
        <v>-800000</v>
      </c>
      <c r="J820">
        <v>87.311000000000007</v>
      </c>
      <c r="K820">
        <v>104</v>
      </c>
      <c r="L820" s="2">
        <v>-5456</v>
      </c>
      <c r="M820">
        <v>-55</v>
      </c>
      <c r="O820">
        <v>-645</v>
      </c>
      <c r="P820">
        <v>-674</v>
      </c>
      <c r="Q820">
        <v>-704</v>
      </c>
      <c r="R820">
        <v>-1.88</v>
      </c>
      <c r="S820" s="2">
        <v>-698488</v>
      </c>
      <c r="T820" t="s">
        <v>157</v>
      </c>
      <c r="U820">
        <v>86.629000000000005</v>
      </c>
      <c r="V820" s="2">
        <v>-800000</v>
      </c>
      <c r="W820" t="s">
        <v>331</v>
      </c>
      <c r="X820" t="s">
        <v>1278</v>
      </c>
      <c r="Y820" s="2">
        <v>-699581</v>
      </c>
      <c r="Z820" s="2">
        <v>699581</v>
      </c>
      <c r="AA820" t="b">
        <v>0</v>
      </c>
    </row>
    <row r="821" spans="1:27">
      <c r="A821" t="s">
        <v>333</v>
      </c>
      <c r="B821" t="s">
        <v>333</v>
      </c>
      <c r="C821" t="s">
        <v>334</v>
      </c>
      <c r="D821" t="s">
        <v>330</v>
      </c>
      <c r="E821" t="s">
        <v>153</v>
      </c>
      <c r="F821" s="1">
        <v>49276</v>
      </c>
      <c r="G821" t="s">
        <v>154</v>
      </c>
      <c r="H821" t="s">
        <v>178</v>
      </c>
      <c r="I821" s="2">
        <v>600000</v>
      </c>
      <c r="J821">
        <v>99.460999999999999</v>
      </c>
      <c r="K821">
        <v>102</v>
      </c>
      <c r="L821" s="2">
        <v>4110</v>
      </c>
      <c r="M821">
        <v>64</v>
      </c>
      <c r="O821">
        <v>547</v>
      </c>
      <c r="P821">
        <v>572</v>
      </c>
      <c r="Q821">
        <v>582</v>
      </c>
      <c r="R821">
        <v>1.55</v>
      </c>
      <c r="S821" s="2">
        <v>596766</v>
      </c>
      <c r="T821" t="s">
        <v>157</v>
      </c>
      <c r="U821">
        <v>98.775999999999996</v>
      </c>
      <c r="V821" s="2">
        <v>600000</v>
      </c>
      <c r="W821" t="s">
        <v>331</v>
      </c>
      <c r="X821" t="s">
        <v>1278</v>
      </c>
      <c r="Y821" s="2">
        <v>607276</v>
      </c>
      <c r="Z821" s="2">
        <v>607276</v>
      </c>
      <c r="AA821" t="b">
        <v>0</v>
      </c>
    </row>
    <row r="822" spans="1:27">
      <c r="A822" t="s">
        <v>356</v>
      </c>
      <c r="B822" t="s">
        <v>356</v>
      </c>
      <c r="C822" t="s">
        <v>357</v>
      </c>
      <c r="D822" t="s">
        <v>353</v>
      </c>
      <c r="E822" t="s">
        <v>153</v>
      </c>
      <c r="F822" s="1">
        <v>47200</v>
      </c>
      <c r="G822" t="s">
        <v>154</v>
      </c>
      <c r="H822" t="s">
        <v>178</v>
      </c>
      <c r="I822" s="2">
        <v>750000</v>
      </c>
      <c r="J822">
        <v>89.516999999999996</v>
      </c>
      <c r="K822">
        <v>116</v>
      </c>
      <c r="L822" s="2">
        <v>3803</v>
      </c>
      <c r="M822">
        <v>40</v>
      </c>
      <c r="N822" t="s">
        <v>156</v>
      </c>
      <c r="O822">
        <v>350</v>
      </c>
      <c r="P822">
        <v>366</v>
      </c>
      <c r="Q822">
        <v>424</v>
      </c>
      <c r="R822">
        <v>1.1299999999999999</v>
      </c>
      <c r="S822" s="2">
        <v>671378</v>
      </c>
      <c r="T822" t="s">
        <v>157</v>
      </c>
      <c r="U822">
        <v>89.01</v>
      </c>
      <c r="V822" s="2">
        <v>750000</v>
      </c>
      <c r="W822" t="s">
        <v>331</v>
      </c>
      <c r="X822" t="s">
        <v>1278</v>
      </c>
      <c r="Y822" s="2">
        <v>673389</v>
      </c>
      <c r="Z822" s="2">
        <v>673389</v>
      </c>
      <c r="AA822" t="b">
        <v>0</v>
      </c>
    </row>
    <row r="823" spans="1:27">
      <c r="A823" t="s">
        <v>368</v>
      </c>
      <c r="B823" t="s">
        <v>368</v>
      </c>
      <c r="C823" t="s">
        <v>369</v>
      </c>
      <c r="D823" t="s">
        <v>370</v>
      </c>
      <c r="E823" t="s">
        <v>153</v>
      </c>
      <c r="F823" s="1">
        <v>47242</v>
      </c>
      <c r="G823" t="s">
        <v>154</v>
      </c>
      <c r="H823" t="s">
        <v>178</v>
      </c>
      <c r="I823" s="2">
        <v>-600000</v>
      </c>
      <c r="J823">
        <v>86.251999999999995</v>
      </c>
      <c r="K823">
        <v>151</v>
      </c>
      <c r="L823" s="2">
        <v>-2826</v>
      </c>
      <c r="M823">
        <v>-29</v>
      </c>
      <c r="N823" t="s">
        <v>156</v>
      </c>
      <c r="O823">
        <v>-282</v>
      </c>
      <c r="P823">
        <v>-295</v>
      </c>
      <c r="Q823">
        <v>-445</v>
      </c>
      <c r="R823">
        <v>-1.19</v>
      </c>
      <c r="S823" s="2">
        <v>-517512</v>
      </c>
      <c r="T823" t="s">
        <v>157</v>
      </c>
      <c r="U823">
        <v>85.781000000000006</v>
      </c>
      <c r="V823" s="2">
        <v>-600000</v>
      </c>
      <c r="W823" t="s">
        <v>331</v>
      </c>
      <c r="X823" t="s">
        <v>1278</v>
      </c>
      <c r="Y823" s="2">
        <v>-517740</v>
      </c>
      <c r="Z823" s="2">
        <v>517740</v>
      </c>
      <c r="AA823" t="b">
        <v>0</v>
      </c>
    </row>
    <row r="824" spans="1:27">
      <c r="A824" t="s">
        <v>321</v>
      </c>
      <c r="B824" t="s">
        <v>322</v>
      </c>
      <c r="C824" t="s">
        <v>322</v>
      </c>
      <c r="E824" t="s">
        <v>153</v>
      </c>
      <c r="G824" t="s">
        <v>317</v>
      </c>
      <c r="H824" t="s">
        <v>178</v>
      </c>
      <c r="I824">
        <v>3</v>
      </c>
      <c r="J824">
        <v>118.62</v>
      </c>
      <c r="K824">
        <v>-88</v>
      </c>
      <c r="L824">
        <v>630</v>
      </c>
      <c r="M824">
        <v>0</v>
      </c>
      <c r="O824">
        <v>157</v>
      </c>
      <c r="P824">
        <v>0</v>
      </c>
      <c r="Q824">
        <v>0</v>
      </c>
      <c r="R824">
        <v>0</v>
      </c>
      <c r="S824" s="2">
        <v>3710</v>
      </c>
      <c r="T824" t="s">
        <v>318</v>
      </c>
      <c r="U824">
        <v>118.41</v>
      </c>
      <c r="V824">
        <v>3</v>
      </c>
      <c r="W824" t="s">
        <v>331</v>
      </c>
      <c r="X824" t="s">
        <v>1278</v>
      </c>
      <c r="Y824">
        <v>0</v>
      </c>
      <c r="Z824">
        <v>0</v>
      </c>
      <c r="AA824" t="b">
        <v>0</v>
      </c>
    </row>
    <row r="825" spans="1:27">
      <c r="A825" t="s">
        <v>323</v>
      </c>
      <c r="B825" t="s">
        <v>324</v>
      </c>
      <c r="C825" t="s">
        <v>324</v>
      </c>
      <c r="E825" t="s">
        <v>153</v>
      </c>
      <c r="G825" t="s">
        <v>317</v>
      </c>
      <c r="H825" t="s">
        <v>178</v>
      </c>
      <c r="I825">
        <v>-1</v>
      </c>
      <c r="J825">
        <v>136.61000000000001</v>
      </c>
      <c r="K825">
        <v>-96</v>
      </c>
      <c r="L825">
        <v>-660</v>
      </c>
      <c r="M825">
        <v>0</v>
      </c>
      <c r="O825">
        <v>-109</v>
      </c>
      <c r="P825">
        <v>0</v>
      </c>
      <c r="Q825">
        <v>0</v>
      </c>
      <c r="R825">
        <v>0</v>
      </c>
      <c r="S825" s="2">
        <v>-1570</v>
      </c>
      <c r="T825" t="s">
        <v>318</v>
      </c>
      <c r="U825">
        <v>135.94999999999999</v>
      </c>
      <c r="V825">
        <v>-1</v>
      </c>
      <c r="W825" t="s">
        <v>331</v>
      </c>
      <c r="X825" t="s">
        <v>1278</v>
      </c>
      <c r="Y825">
        <v>0</v>
      </c>
      <c r="Z825">
        <v>0</v>
      </c>
      <c r="AA825" t="b">
        <v>0</v>
      </c>
    </row>
    <row r="826" spans="1:27">
      <c r="A826" t="s">
        <v>488</v>
      </c>
      <c r="B826" t="s">
        <v>488</v>
      </c>
      <c r="C826" t="s">
        <v>489</v>
      </c>
      <c r="D826" t="s">
        <v>490</v>
      </c>
      <c r="E826" t="s">
        <v>153</v>
      </c>
      <c r="F826" s="1">
        <v>46377</v>
      </c>
      <c r="G826" t="s">
        <v>154</v>
      </c>
      <c r="H826" t="s">
        <v>178</v>
      </c>
      <c r="I826" s="2">
        <v>-1000000</v>
      </c>
      <c r="J826">
        <v>78.194999999999993</v>
      </c>
      <c r="K826">
        <v>524</v>
      </c>
      <c r="L826">
        <v>250</v>
      </c>
      <c r="M826">
        <v>0</v>
      </c>
      <c r="N826" t="s">
        <v>472</v>
      </c>
      <c r="O826">
        <v>-256</v>
      </c>
      <c r="P826">
        <v>-268</v>
      </c>
      <c r="Q826" s="2">
        <v>-1406</v>
      </c>
      <c r="R826">
        <v>-3.75</v>
      </c>
      <c r="S826" s="2">
        <v>-781950</v>
      </c>
      <c r="T826" t="s">
        <v>157</v>
      </c>
      <c r="U826">
        <v>78.22</v>
      </c>
      <c r="V826" s="2">
        <v>-1000000</v>
      </c>
      <c r="W826" t="s">
        <v>486</v>
      </c>
      <c r="X826" t="s">
        <v>1278</v>
      </c>
      <c r="Y826" s="2">
        <v>-783371</v>
      </c>
      <c r="Z826" s="2">
        <v>783371</v>
      </c>
      <c r="AA826" t="b">
        <v>0</v>
      </c>
    </row>
    <row r="827" spans="1:27">
      <c r="A827" t="s">
        <v>498</v>
      </c>
      <c r="B827" t="s">
        <v>498</v>
      </c>
      <c r="C827" t="s">
        <v>499</v>
      </c>
      <c r="D827" t="s">
        <v>500</v>
      </c>
      <c r="E827" t="s">
        <v>153</v>
      </c>
      <c r="F827" s="1">
        <v>45587</v>
      </c>
      <c r="G827" t="s">
        <v>154</v>
      </c>
      <c r="H827" t="s">
        <v>178</v>
      </c>
      <c r="I827" s="2">
        <v>600000</v>
      </c>
      <c r="J827">
        <v>100.301</v>
      </c>
      <c r="K827">
        <v>180</v>
      </c>
      <c r="L827">
        <v>444</v>
      </c>
      <c r="M827">
        <v>92</v>
      </c>
      <c r="N827" t="s">
        <v>458</v>
      </c>
      <c r="O827">
        <v>82</v>
      </c>
      <c r="P827">
        <v>86</v>
      </c>
      <c r="Q827">
        <v>155</v>
      </c>
      <c r="R827">
        <v>0.41</v>
      </c>
      <c r="S827" s="2">
        <v>601806</v>
      </c>
      <c r="T827" t="s">
        <v>157</v>
      </c>
      <c r="U827">
        <v>100.227</v>
      </c>
      <c r="V827" s="2">
        <v>600000</v>
      </c>
      <c r="W827" t="s">
        <v>486</v>
      </c>
      <c r="X827" t="s">
        <v>1278</v>
      </c>
      <c r="Y827" s="2">
        <v>620484</v>
      </c>
      <c r="Z827" s="2">
        <v>620484</v>
      </c>
      <c r="AA827" t="b">
        <v>0</v>
      </c>
    </row>
    <row r="828" spans="1:27">
      <c r="A828" t="s">
        <v>508</v>
      </c>
      <c r="B828" t="s">
        <v>508</v>
      </c>
      <c r="C828" t="s">
        <v>509</v>
      </c>
      <c r="D828" t="s">
        <v>504</v>
      </c>
      <c r="E828" t="s">
        <v>153</v>
      </c>
      <c r="F828" s="1">
        <v>47199</v>
      </c>
      <c r="G828" t="s">
        <v>154</v>
      </c>
      <c r="H828" t="s">
        <v>178</v>
      </c>
      <c r="I828" s="2">
        <v>-1200000</v>
      </c>
      <c r="J828">
        <v>86.905000000000001</v>
      </c>
      <c r="K828">
        <v>346</v>
      </c>
      <c r="L828">
        <v>-960</v>
      </c>
      <c r="M828">
        <v>-119</v>
      </c>
      <c r="N828" t="s">
        <v>458</v>
      </c>
      <c r="O828">
        <v>-524</v>
      </c>
      <c r="P828">
        <v>-547</v>
      </c>
      <c r="Q828" s="2">
        <v>-1895</v>
      </c>
      <c r="R828">
        <v>-5.05</v>
      </c>
      <c r="S828" s="2">
        <v>-1042860</v>
      </c>
      <c r="T828" t="s">
        <v>157</v>
      </c>
      <c r="U828">
        <v>86.825000000000003</v>
      </c>
      <c r="V828" s="2">
        <v>-1200000</v>
      </c>
      <c r="W828" t="s">
        <v>486</v>
      </c>
      <c r="X828" t="s">
        <v>1278</v>
      </c>
      <c r="Y828" s="2">
        <v>-1081474</v>
      </c>
      <c r="Z828" s="2">
        <v>1081474</v>
      </c>
      <c r="AA828" t="b">
        <v>0</v>
      </c>
    </row>
    <row r="829" spans="1:27">
      <c r="A829" t="s">
        <v>511</v>
      </c>
      <c r="B829" t="s">
        <v>511</v>
      </c>
      <c r="C829" t="s">
        <v>512</v>
      </c>
      <c r="D829" t="s">
        <v>513</v>
      </c>
      <c r="E829" t="s">
        <v>153</v>
      </c>
      <c r="F829" s="1">
        <v>45795</v>
      </c>
      <c r="G829" t="s">
        <v>154</v>
      </c>
      <c r="H829" t="s">
        <v>178</v>
      </c>
      <c r="I829" s="2">
        <v>-500000</v>
      </c>
      <c r="J829">
        <v>90.265000000000001</v>
      </c>
      <c r="K829">
        <v>392</v>
      </c>
      <c r="L829">
        <v>-460</v>
      </c>
      <c r="M829">
        <v>-26</v>
      </c>
      <c r="N829" t="s">
        <v>458</v>
      </c>
      <c r="O829">
        <v>-84</v>
      </c>
      <c r="P829">
        <v>-88</v>
      </c>
      <c r="Q829">
        <v>-345</v>
      </c>
      <c r="R829">
        <v>-0.92</v>
      </c>
      <c r="S829" s="2">
        <v>-451325</v>
      </c>
      <c r="T829" t="s">
        <v>157</v>
      </c>
      <c r="U829">
        <v>90.173000000000002</v>
      </c>
      <c r="V829" s="2">
        <v>-500000</v>
      </c>
      <c r="W829" t="s">
        <v>486</v>
      </c>
      <c r="X829" t="s">
        <v>1278</v>
      </c>
      <c r="Y829" s="2">
        <v>-458179</v>
      </c>
      <c r="Z829" s="2">
        <v>458179</v>
      </c>
      <c r="AA829" t="b">
        <v>0</v>
      </c>
    </row>
    <row r="830" spans="1:27">
      <c r="A830" t="s">
        <v>868</v>
      </c>
      <c r="B830" t="s">
        <v>868</v>
      </c>
      <c r="C830" t="s">
        <v>869</v>
      </c>
      <c r="D830" t="s">
        <v>870</v>
      </c>
      <c r="E830" t="s">
        <v>153</v>
      </c>
      <c r="F830" s="1">
        <v>46927</v>
      </c>
      <c r="G830" t="s">
        <v>154</v>
      </c>
      <c r="H830" t="s">
        <v>178</v>
      </c>
      <c r="I830" s="2">
        <v>-200000</v>
      </c>
      <c r="J830">
        <v>87.697000000000003</v>
      </c>
      <c r="K830">
        <v>200</v>
      </c>
      <c r="L830">
        <v>-380</v>
      </c>
      <c r="M830">
        <v>-11</v>
      </c>
      <c r="N830" t="s">
        <v>472</v>
      </c>
      <c r="O830">
        <v>-78</v>
      </c>
      <c r="P830">
        <v>-81</v>
      </c>
      <c r="Q830">
        <v>-163</v>
      </c>
      <c r="R830">
        <v>-0.43</v>
      </c>
      <c r="S830" s="2">
        <v>-175394</v>
      </c>
      <c r="T830" t="s">
        <v>157</v>
      </c>
      <c r="U830">
        <v>87.507000000000005</v>
      </c>
      <c r="V830" s="2">
        <v>-200000</v>
      </c>
      <c r="W830" t="s">
        <v>486</v>
      </c>
      <c r="X830" t="s">
        <v>1278</v>
      </c>
      <c r="Y830" s="2">
        <v>-178934</v>
      </c>
      <c r="Z830" s="2">
        <v>178934</v>
      </c>
      <c r="AA830" t="b">
        <v>0</v>
      </c>
    </row>
    <row r="831" spans="1:27">
      <c r="A831" t="s">
        <v>546</v>
      </c>
      <c r="B831" t="s">
        <v>546</v>
      </c>
      <c r="C831" t="s">
        <v>547</v>
      </c>
      <c r="D831" t="s">
        <v>194</v>
      </c>
      <c r="E831" t="s">
        <v>153</v>
      </c>
      <c r="F831" s="1">
        <v>45601</v>
      </c>
      <c r="G831" t="s">
        <v>154</v>
      </c>
      <c r="H831" t="s">
        <v>178</v>
      </c>
      <c r="I831" s="2">
        <v>-300000</v>
      </c>
      <c r="J831">
        <v>93.322000000000003</v>
      </c>
      <c r="K831">
        <v>332</v>
      </c>
      <c r="L831">
        <v>18</v>
      </c>
      <c r="M831">
        <v>-9</v>
      </c>
      <c r="N831" t="s">
        <v>458</v>
      </c>
      <c r="O831">
        <v>-32</v>
      </c>
      <c r="P831">
        <v>-34</v>
      </c>
      <c r="Q831">
        <v>-112</v>
      </c>
      <c r="R831">
        <v>-0.3</v>
      </c>
      <c r="S831" s="2">
        <v>-279966</v>
      </c>
      <c r="T831" t="s">
        <v>157</v>
      </c>
      <c r="U831">
        <v>93.328000000000003</v>
      </c>
      <c r="V831" s="2">
        <v>-300000</v>
      </c>
      <c r="W831" t="s">
        <v>486</v>
      </c>
      <c r="X831" t="s">
        <v>1278</v>
      </c>
      <c r="Y831" s="2">
        <v>-281704</v>
      </c>
      <c r="Z831" s="2">
        <v>281704</v>
      </c>
      <c r="AA831" t="b">
        <v>0</v>
      </c>
    </row>
    <row r="832" spans="1:27">
      <c r="A832" t="s">
        <v>563</v>
      </c>
      <c r="B832" t="s">
        <v>563</v>
      </c>
      <c r="C832" t="s">
        <v>564</v>
      </c>
      <c r="D832" t="s">
        <v>558</v>
      </c>
      <c r="E832" t="s">
        <v>153</v>
      </c>
      <c r="F832" s="1">
        <v>46859</v>
      </c>
      <c r="G832" t="s">
        <v>154</v>
      </c>
      <c r="H832" t="s">
        <v>178</v>
      </c>
      <c r="I832" s="2">
        <v>-1000000</v>
      </c>
      <c r="J832">
        <v>101.142</v>
      </c>
      <c r="K832">
        <v>315</v>
      </c>
      <c r="L832">
        <v>-380</v>
      </c>
      <c r="M832">
        <v>-175</v>
      </c>
      <c r="N832" t="s">
        <v>458</v>
      </c>
      <c r="O832">
        <v>-399</v>
      </c>
      <c r="P832">
        <v>-417</v>
      </c>
      <c r="Q832" s="2">
        <v>-1315</v>
      </c>
      <c r="R832">
        <v>-3.51</v>
      </c>
      <c r="S832" s="2">
        <v>-1011420</v>
      </c>
      <c r="T832" t="s">
        <v>157</v>
      </c>
      <c r="U832">
        <v>101.104</v>
      </c>
      <c r="V832" s="2">
        <v>-1000000</v>
      </c>
      <c r="W832" t="s">
        <v>486</v>
      </c>
      <c r="X832" t="s">
        <v>1278</v>
      </c>
      <c r="Y832" s="2">
        <v>-1031680</v>
      </c>
      <c r="Z832" s="2">
        <v>1031680</v>
      </c>
      <c r="AA832" t="b">
        <v>0</v>
      </c>
    </row>
    <row r="833" spans="1:27">
      <c r="A833" t="s">
        <v>574</v>
      </c>
      <c r="B833" t="s">
        <v>574</v>
      </c>
      <c r="C833" t="s">
        <v>575</v>
      </c>
      <c r="D833" t="s">
        <v>207</v>
      </c>
      <c r="E833" t="s">
        <v>153</v>
      </c>
      <c r="F833" s="1">
        <v>46427</v>
      </c>
      <c r="G833" t="s">
        <v>154</v>
      </c>
      <c r="H833" t="s">
        <v>178</v>
      </c>
      <c r="I833" s="2">
        <v>-400000</v>
      </c>
      <c r="J833">
        <v>85.492999999999995</v>
      </c>
      <c r="K833">
        <v>319</v>
      </c>
      <c r="L833">
        <v>-340</v>
      </c>
      <c r="M833">
        <v>-16</v>
      </c>
      <c r="N833" t="s">
        <v>458</v>
      </c>
      <c r="O833">
        <v>-110</v>
      </c>
      <c r="P833">
        <v>-115</v>
      </c>
      <c r="Q833">
        <v>-367</v>
      </c>
      <c r="R833">
        <v>-0.98</v>
      </c>
      <c r="S833" s="2">
        <v>-341972</v>
      </c>
      <c r="T833" t="s">
        <v>260</v>
      </c>
      <c r="U833">
        <v>85.408000000000001</v>
      </c>
      <c r="V833" s="2">
        <v>-400000</v>
      </c>
      <c r="W833" t="s">
        <v>486</v>
      </c>
      <c r="X833" t="s">
        <v>1278</v>
      </c>
      <c r="Y833" s="2">
        <v>-343434</v>
      </c>
      <c r="Z833" s="2">
        <v>343434</v>
      </c>
      <c r="AA833" t="b">
        <v>0</v>
      </c>
    </row>
    <row r="834" spans="1:27">
      <c r="A834" t="s">
        <v>577</v>
      </c>
      <c r="B834" t="s">
        <v>577</v>
      </c>
      <c r="C834" t="s">
        <v>578</v>
      </c>
      <c r="D834" t="s">
        <v>207</v>
      </c>
      <c r="E834" t="s">
        <v>153</v>
      </c>
      <c r="F834" s="1">
        <v>46707</v>
      </c>
      <c r="G834" t="s">
        <v>154</v>
      </c>
      <c r="H834" t="s">
        <v>178</v>
      </c>
      <c r="I834" s="2">
        <v>100000</v>
      </c>
      <c r="J834">
        <v>83.543999999999997</v>
      </c>
      <c r="K834">
        <v>313</v>
      </c>
      <c r="L834">
        <v>85</v>
      </c>
      <c r="M834">
        <v>4</v>
      </c>
      <c r="N834" t="s">
        <v>458</v>
      </c>
      <c r="O834">
        <v>33</v>
      </c>
      <c r="P834">
        <v>34</v>
      </c>
      <c r="Q834">
        <v>107</v>
      </c>
      <c r="R834">
        <v>0.28000000000000003</v>
      </c>
      <c r="S834" s="2">
        <v>83544</v>
      </c>
      <c r="T834" t="s">
        <v>157</v>
      </c>
      <c r="U834">
        <v>83.459000000000003</v>
      </c>
      <c r="V834" s="2">
        <v>100000</v>
      </c>
      <c r="W834" t="s">
        <v>486</v>
      </c>
      <c r="X834" t="s">
        <v>1278</v>
      </c>
      <c r="Y834" s="2">
        <v>84308</v>
      </c>
      <c r="Z834" s="2">
        <v>84308</v>
      </c>
      <c r="AA834" t="b">
        <v>0</v>
      </c>
    </row>
    <row r="835" spans="1:27">
      <c r="A835" t="s">
        <v>580</v>
      </c>
      <c r="B835" t="s">
        <v>580</v>
      </c>
      <c r="C835" t="s">
        <v>581</v>
      </c>
      <c r="D835" t="s">
        <v>207</v>
      </c>
      <c r="E835" t="s">
        <v>153</v>
      </c>
      <c r="F835" s="1">
        <v>47523</v>
      </c>
      <c r="G835" t="s">
        <v>154</v>
      </c>
      <c r="H835" t="s">
        <v>178</v>
      </c>
      <c r="I835" s="2">
        <v>-100000</v>
      </c>
      <c r="J835">
        <v>76.89</v>
      </c>
      <c r="K835">
        <v>354</v>
      </c>
      <c r="L835">
        <v>-191</v>
      </c>
      <c r="M835">
        <v>0</v>
      </c>
      <c r="N835" t="s">
        <v>458</v>
      </c>
      <c r="O835">
        <v>-43</v>
      </c>
      <c r="P835">
        <v>-45</v>
      </c>
      <c r="Q835">
        <v>-158</v>
      </c>
      <c r="R835">
        <v>-0.42</v>
      </c>
      <c r="S835" s="2">
        <v>-76890</v>
      </c>
      <c r="T835" t="s">
        <v>260</v>
      </c>
      <c r="U835">
        <v>76.698999999999998</v>
      </c>
      <c r="V835" s="2">
        <v>-100000</v>
      </c>
      <c r="W835" t="s">
        <v>486</v>
      </c>
      <c r="X835" t="s">
        <v>1278</v>
      </c>
      <c r="Y835" s="2">
        <v>-77350</v>
      </c>
      <c r="Z835" s="2">
        <v>77350</v>
      </c>
      <c r="AA835" t="b">
        <v>0</v>
      </c>
    </row>
    <row r="836" spans="1:27">
      <c r="A836" t="s">
        <v>583</v>
      </c>
      <c r="B836" t="s">
        <v>583</v>
      </c>
      <c r="C836" t="s">
        <v>584</v>
      </c>
      <c r="D836" t="s">
        <v>207</v>
      </c>
      <c r="E836" t="s">
        <v>153</v>
      </c>
      <c r="F836" s="1">
        <v>46959</v>
      </c>
      <c r="G836" t="s">
        <v>154</v>
      </c>
      <c r="H836" t="s">
        <v>178</v>
      </c>
      <c r="I836" s="2">
        <v>-700000</v>
      </c>
      <c r="J836">
        <v>96.713999999999999</v>
      </c>
      <c r="K836">
        <v>274</v>
      </c>
      <c r="L836">
        <v>-868</v>
      </c>
      <c r="M836">
        <v>-93</v>
      </c>
      <c r="N836" t="s">
        <v>458</v>
      </c>
      <c r="O836">
        <v>-288</v>
      </c>
      <c r="P836">
        <v>-301</v>
      </c>
      <c r="Q836">
        <v>-825</v>
      </c>
      <c r="R836">
        <v>-2.2000000000000002</v>
      </c>
      <c r="S836" s="2">
        <v>-676998</v>
      </c>
      <c r="T836" t="s">
        <v>157</v>
      </c>
      <c r="U836">
        <v>96.59</v>
      </c>
      <c r="V836" s="2">
        <v>-700000</v>
      </c>
      <c r="W836" t="s">
        <v>486</v>
      </c>
      <c r="X836" t="s">
        <v>1278</v>
      </c>
      <c r="Y836" s="2">
        <v>-687002</v>
      </c>
      <c r="Z836" s="2">
        <v>687002</v>
      </c>
      <c r="AA836" t="b">
        <v>0</v>
      </c>
    </row>
    <row r="837" spans="1:27">
      <c r="A837" t="s">
        <v>903</v>
      </c>
      <c r="B837" t="s">
        <v>903</v>
      </c>
      <c r="C837" t="s">
        <v>904</v>
      </c>
      <c r="D837" t="s">
        <v>905</v>
      </c>
      <c r="E837" t="s">
        <v>153</v>
      </c>
      <c r="F837" s="1">
        <v>46844</v>
      </c>
      <c r="G837" t="s">
        <v>154</v>
      </c>
      <c r="H837" t="s">
        <v>178</v>
      </c>
      <c r="I837" s="2">
        <v>-1000000</v>
      </c>
      <c r="J837">
        <v>91.26</v>
      </c>
      <c r="K837">
        <v>290</v>
      </c>
      <c r="L837">
        <v>-250</v>
      </c>
      <c r="M837">
        <v>-99</v>
      </c>
      <c r="N837" t="s">
        <v>458</v>
      </c>
      <c r="O837">
        <v>-373</v>
      </c>
      <c r="P837">
        <v>-391</v>
      </c>
      <c r="Q837" s="2">
        <v>-1131</v>
      </c>
      <c r="R837">
        <v>-3.02</v>
      </c>
      <c r="S837" s="2">
        <v>-912600</v>
      </c>
      <c r="T837" t="s">
        <v>157</v>
      </c>
      <c r="U837">
        <v>91.234999999999999</v>
      </c>
      <c r="V837" s="2">
        <v>-1000000</v>
      </c>
      <c r="W837" t="s">
        <v>486</v>
      </c>
      <c r="X837" t="s">
        <v>1278</v>
      </c>
      <c r="Y837" s="2">
        <v>-916661</v>
      </c>
      <c r="Z837" s="2">
        <v>916661</v>
      </c>
      <c r="AA837" t="b">
        <v>0</v>
      </c>
    </row>
    <row r="838" spans="1:27">
      <c r="A838" t="s">
        <v>593</v>
      </c>
      <c r="B838" t="s">
        <v>593</v>
      </c>
      <c r="C838" t="s">
        <v>594</v>
      </c>
      <c r="D838" t="s">
        <v>595</v>
      </c>
      <c r="E838" t="s">
        <v>153</v>
      </c>
      <c r="F838" s="1">
        <v>46174</v>
      </c>
      <c r="G838" t="s">
        <v>154</v>
      </c>
      <c r="H838" t="s">
        <v>178</v>
      </c>
      <c r="I838" s="2">
        <v>1200000</v>
      </c>
      <c r="J838">
        <v>89.277000000000001</v>
      </c>
      <c r="K838">
        <v>342</v>
      </c>
      <c r="L838">
        <v>252</v>
      </c>
      <c r="M838">
        <v>82</v>
      </c>
      <c r="N838" t="s">
        <v>458</v>
      </c>
      <c r="O838">
        <v>298</v>
      </c>
      <c r="P838">
        <v>312</v>
      </c>
      <c r="Q838" s="2">
        <v>1067</v>
      </c>
      <c r="R838">
        <v>2.85</v>
      </c>
      <c r="S838" s="2">
        <v>1071324</v>
      </c>
      <c r="T838" t="s">
        <v>157</v>
      </c>
      <c r="U838">
        <v>89.256</v>
      </c>
      <c r="V838" s="2">
        <v>1200000</v>
      </c>
      <c r="W838" t="s">
        <v>486</v>
      </c>
      <c r="X838" t="s">
        <v>1278</v>
      </c>
      <c r="Y838" s="2">
        <v>1092119</v>
      </c>
      <c r="Z838" s="2">
        <v>1092119</v>
      </c>
      <c r="AA838" t="b">
        <v>0</v>
      </c>
    </row>
    <row r="839" spans="1:27">
      <c r="A839" t="s">
        <v>596</v>
      </c>
      <c r="B839" t="s">
        <v>596</v>
      </c>
      <c r="C839" t="s">
        <v>597</v>
      </c>
      <c r="D839" t="s">
        <v>595</v>
      </c>
      <c r="E839" t="s">
        <v>153</v>
      </c>
      <c r="F839" s="1">
        <v>47270</v>
      </c>
      <c r="G839" t="s">
        <v>154</v>
      </c>
      <c r="H839" t="s">
        <v>178</v>
      </c>
      <c r="I839" s="2">
        <v>600000</v>
      </c>
      <c r="J839">
        <v>82.6</v>
      </c>
      <c r="K839">
        <v>353</v>
      </c>
      <c r="L839">
        <v>84</v>
      </c>
      <c r="M839">
        <v>47</v>
      </c>
      <c r="N839" t="s">
        <v>458</v>
      </c>
      <c r="O839">
        <v>260</v>
      </c>
      <c r="P839">
        <v>272</v>
      </c>
      <c r="Q839">
        <v>961</v>
      </c>
      <c r="R839">
        <v>2.56</v>
      </c>
      <c r="S839" s="2">
        <v>495600</v>
      </c>
      <c r="T839" t="s">
        <v>157</v>
      </c>
      <c r="U839">
        <v>82.585999999999999</v>
      </c>
      <c r="V839" s="2">
        <v>600000</v>
      </c>
      <c r="W839" t="s">
        <v>486</v>
      </c>
      <c r="X839" t="s">
        <v>1278</v>
      </c>
      <c r="Y839" s="2">
        <v>507557</v>
      </c>
      <c r="Z839" s="2">
        <v>507557</v>
      </c>
      <c r="AA839" t="b">
        <v>0</v>
      </c>
    </row>
    <row r="840" spans="1:27">
      <c r="A840" t="s">
        <v>602</v>
      </c>
      <c r="B840" t="s">
        <v>602</v>
      </c>
      <c r="C840" t="s">
        <v>603</v>
      </c>
      <c r="D840" t="s">
        <v>227</v>
      </c>
      <c r="E840" t="s">
        <v>153</v>
      </c>
      <c r="F840" s="1">
        <v>46296</v>
      </c>
      <c r="G840" t="s">
        <v>154</v>
      </c>
      <c r="H840" t="s">
        <v>178</v>
      </c>
      <c r="I840" s="2">
        <v>-2050000</v>
      </c>
      <c r="J840">
        <v>100.209</v>
      </c>
      <c r="K840">
        <v>188</v>
      </c>
      <c r="L840">
        <v>-82</v>
      </c>
      <c r="M840">
        <v>-281</v>
      </c>
      <c r="N840" t="s">
        <v>458</v>
      </c>
      <c r="O840">
        <v>-627</v>
      </c>
      <c r="P840">
        <v>-656</v>
      </c>
      <c r="Q840" s="2">
        <v>-1235</v>
      </c>
      <c r="R840">
        <v>-3.29</v>
      </c>
      <c r="S840" s="2">
        <v>-2054285</v>
      </c>
      <c r="T840" t="s">
        <v>157</v>
      </c>
      <c r="U840">
        <v>100.205</v>
      </c>
      <c r="V840" s="2">
        <v>-2050000</v>
      </c>
      <c r="W840" t="s">
        <v>486</v>
      </c>
      <c r="X840" t="s">
        <v>1278</v>
      </c>
      <c r="Y840" s="2">
        <v>-2116908</v>
      </c>
      <c r="Z840" s="2">
        <v>2116908</v>
      </c>
      <c r="AA840" t="b">
        <v>0</v>
      </c>
    </row>
    <row r="841" spans="1:27">
      <c r="A841" t="s">
        <v>630</v>
      </c>
      <c r="B841" t="s">
        <v>630</v>
      </c>
      <c r="C841" t="s">
        <v>631</v>
      </c>
      <c r="D841" t="s">
        <v>255</v>
      </c>
      <c r="E841" t="s">
        <v>153</v>
      </c>
      <c r="F841" s="1">
        <v>45718</v>
      </c>
      <c r="G841" t="s">
        <v>154</v>
      </c>
      <c r="H841" t="s">
        <v>178</v>
      </c>
      <c r="I841" s="2">
        <v>1000000</v>
      </c>
      <c r="J841">
        <v>92.278000000000006</v>
      </c>
      <c r="K841">
        <v>422</v>
      </c>
      <c r="L841" s="2">
        <v>1220</v>
      </c>
      <c r="M841">
        <v>79</v>
      </c>
      <c r="N841" t="s">
        <v>458</v>
      </c>
      <c r="O841">
        <v>152</v>
      </c>
      <c r="P841">
        <v>160</v>
      </c>
      <c r="Q841">
        <v>676</v>
      </c>
      <c r="R841">
        <v>1.8</v>
      </c>
      <c r="S841" s="2">
        <v>922780</v>
      </c>
      <c r="T841" t="s">
        <v>157</v>
      </c>
      <c r="U841">
        <v>92.156000000000006</v>
      </c>
      <c r="V841" s="2">
        <v>1000000</v>
      </c>
      <c r="W841" t="s">
        <v>486</v>
      </c>
      <c r="X841" t="s">
        <v>1278</v>
      </c>
      <c r="Y841" s="2">
        <v>923644</v>
      </c>
      <c r="Z841" s="2">
        <v>923644</v>
      </c>
      <c r="AA841" t="b">
        <v>0</v>
      </c>
    </row>
    <row r="842" spans="1:27">
      <c r="A842" t="s">
        <v>930</v>
      </c>
      <c r="B842" t="s">
        <v>930</v>
      </c>
      <c r="C842" t="s">
        <v>931</v>
      </c>
      <c r="D842" t="s">
        <v>635</v>
      </c>
      <c r="E842" t="s">
        <v>153</v>
      </c>
      <c r="F842" s="1">
        <v>47161</v>
      </c>
      <c r="G842" t="s">
        <v>154</v>
      </c>
      <c r="H842" t="s">
        <v>178</v>
      </c>
      <c r="I842" s="2">
        <v>500000</v>
      </c>
      <c r="J842">
        <v>78.748000000000005</v>
      </c>
      <c r="K842">
        <v>409</v>
      </c>
      <c r="L842">
        <v>485</v>
      </c>
      <c r="M842">
        <v>0</v>
      </c>
      <c r="N842" t="s">
        <v>458</v>
      </c>
      <c r="O842">
        <v>198</v>
      </c>
      <c r="P842">
        <v>207</v>
      </c>
      <c r="Q842">
        <v>848</v>
      </c>
      <c r="R842">
        <v>2.2599999999999998</v>
      </c>
      <c r="S842" s="2">
        <v>393740</v>
      </c>
      <c r="T842" t="s">
        <v>157</v>
      </c>
      <c r="U842">
        <v>78.650999999999996</v>
      </c>
      <c r="V842" s="2">
        <v>500000</v>
      </c>
      <c r="W842" t="s">
        <v>486</v>
      </c>
      <c r="X842" t="s">
        <v>1278</v>
      </c>
      <c r="Y842" s="2">
        <v>393740</v>
      </c>
      <c r="Z842" s="2">
        <v>393740</v>
      </c>
      <c r="AA842" t="b">
        <v>0</v>
      </c>
    </row>
    <row r="843" spans="1:27">
      <c r="A843" t="s">
        <v>640</v>
      </c>
      <c r="B843" t="s">
        <v>640</v>
      </c>
      <c r="C843" t="s">
        <v>641</v>
      </c>
      <c r="D843" t="s">
        <v>635</v>
      </c>
      <c r="E843" t="s">
        <v>153</v>
      </c>
      <c r="F843" s="1">
        <v>45730</v>
      </c>
      <c r="G843" t="s">
        <v>154</v>
      </c>
      <c r="H843" t="s">
        <v>178</v>
      </c>
      <c r="I843" s="2">
        <v>-700000</v>
      </c>
      <c r="J843">
        <v>97.769000000000005</v>
      </c>
      <c r="K843">
        <v>235</v>
      </c>
      <c r="L843">
        <v>21</v>
      </c>
      <c r="M843">
        <v>-84</v>
      </c>
      <c r="N843" t="s">
        <v>458</v>
      </c>
      <c r="O843">
        <v>-101</v>
      </c>
      <c r="P843">
        <v>-107</v>
      </c>
      <c r="Q843">
        <v>-252</v>
      </c>
      <c r="R843">
        <v>-0.67</v>
      </c>
      <c r="S843" s="2">
        <v>-684383</v>
      </c>
      <c r="T843" t="s">
        <v>157</v>
      </c>
      <c r="U843">
        <v>97.772000000000006</v>
      </c>
      <c r="V843" s="2">
        <v>-700000</v>
      </c>
      <c r="W843" t="s">
        <v>486</v>
      </c>
      <c r="X843" t="s">
        <v>1278</v>
      </c>
      <c r="Y843" s="2">
        <v>-689320</v>
      </c>
      <c r="Z843" s="2">
        <v>689320</v>
      </c>
      <c r="AA843" t="b">
        <v>0</v>
      </c>
    </row>
    <row r="844" spans="1:27">
      <c r="A844" t="s">
        <v>648</v>
      </c>
      <c r="B844" t="s">
        <v>648</v>
      </c>
      <c r="C844" t="s">
        <v>649</v>
      </c>
      <c r="D844" t="s">
        <v>268</v>
      </c>
      <c r="E844" t="s">
        <v>153</v>
      </c>
      <c r="F844" s="1">
        <v>46742</v>
      </c>
      <c r="G844" t="s">
        <v>154</v>
      </c>
      <c r="H844" t="s">
        <v>178</v>
      </c>
      <c r="I844" s="2">
        <v>-610000</v>
      </c>
      <c r="J844">
        <v>96.959000000000003</v>
      </c>
      <c r="K844">
        <v>246</v>
      </c>
      <c r="L844">
        <v>177</v>
      </c>
      <c r="M844">
        <v>-77</v>
      </c>
      <c r="N844" t="s">
        <v>472</v>
      </c>
      <c r="O844">
        <v>-227</v>
      </c>
      <c r="P844">
        <v>-237</v>
      </c>
      <c r="Q844">
        <v>-585</v>
      </c>
      <c r="R844">
        <v>-1.56</v>
      </c>
      <c r="S844" s="2">
        <v>-591450</v>
      </c>
      <c r="T844" t="s">
        <v>157</v>
      </c>
      <c r="U844">
        <v>96.988</v>
      </c>
      <c r="V844" s="2">
        <v>-610000</v>
      </c>
      <c r="W844" t="s">
        <v>486</v>
      </c>
      <c r="X844" t="s">
        <v>1278</v>
      </c>
      <c r="Y844" s="2">
        <v>-609460</v>
      </c>
      <c r="Z844" s="2">
        <v>609460</v>
      </c>
      <c r="AA844" t="b">
        <v>0</v>
      </c>
    </row>
    <row r="845" spans="1:27">
      <c r="A845" t="s">
        <v>650</v>
      </c>
      <c r="B845" t="s">
        <v>650</v>
      </c>
      <c r="C845" t="s">
        <v>651</v>
      </c>
      <c r="D845" t="s">
        <v>652</v>
      </c>
      <c r="E845" t="s">
        <v>153</v>
      </c>
      <c r="F845" s="1">
        <v>46792</v>
      </c>
      <c r="G845" t="s">
        <v>154</v>
      </c>
      <c r="H845" t="s">
        <v>178</v>
      </c>
      <c r="I845">
        <v>0</v>
      </c>
      <c r="J845">
        <v>84.119</v>
      </c>
      <c r="K845">
        <v>358</v>
      </c>
      <c r="L845">
        <v>0</v>
      </c>
      <c r="M845">
        <v>-13</v>
      </c>
      <c r="N845" t="s">
        <v>458</v>
      </c>
      <c r="O845">
        <v>0</v>
      </c>
      <c r="P845">
        <v>0</v>
      </c>
      <c r="Q845">
        <v>0</v>
      </c>
      <c r="R845">
        <v>0</v>
      </c>
      <c r="S845">
        <v>0</v>
      </c>
      <c r="T845" t="s">
        <v>157</v>
      </c>
      <c r="U845">
        <v>84.119</v>
      </c>
      <c r="V845">
        <v>0</v>
      </c>
      <c r="W845" t="s">
        <v>486</v>
      </c>
      <c r="X845" t="s">
        <v>1278</v>
      </c>
      <c r="Y845">
        <v>0</v>
      </c>
      <c r="Z845">
        <v>0</v>
      </c>
    </row>
    <row r="846" spans="1:27">
      <c r="A846" t="s">
        <v>664</v>
      </c>
      <c r="B846" t="s">
        <v>664</v>
      </c>
      <c r="C846" t="s">
        <v>665</v>
      </c>
      <c r="D846" t="s">
        <v>431</v>
      </c>
      <c r="E846" t="s">
        <v>153</v>
      </c>
      <c r="F846" s="1">
        <v>45714</v>
      </c>
      <c r="G846" t="s">
        <v>154</v>
      </c>
      <c r="H846" t="s">
        <v>178</v>
      </c>
      <c r="I846" s="2">
        <v>-200000</v>
      </c>
      <c r="J846">
        <v>94.962999999999994</v>
      </c>
      <c r="K846">
        <v>225</v>
      </c>
      <c r="L846">
        <v>16</v>
      </c>
      <c r="M846">
        <v>-14</v>
      </c>
      <c r="N846" t="s">
        <v>458</v>
      </c>
      <c r="O846">
        <v>-32</v>
      </c>
      <c r="P846">
        <v>-33</v>
      </c>
      <c r="Q846">
        <v>-75</v>
      </c>
      <c r="R846">
        <v>-0.2</v>
      </c>
      <c r="S846" s="2">
        <v>-189926</v>
      </c>
      <c r="T846" t="s">
        <v>260</v>
      </c>
      <c r="U846">
        <v>94.971000000000004</v>
      </c>
      <c r="V846" s="2">
        <v>-200000</v>
      </c>
      <c r="W846" t="s">
        <v>486</v>
      </c>
      <c r="X846" t="s">
        <v>1278</v>
      </c>
      <c r="Y846" s="2">
        <v>-191005</v>
      </c>
      <c r="Z846" s="2">
        <v>191005</v>
      </c>
      <c r="AA846" t="b">
        <v>0</v>
      </c>
    </row>
    <row r="847" spans="1:27">
      <c r="A847" t="s">
        <v>936</v>
      </c>
      <c r="B847" t="s">
        <v>936</v>
      </c>
      <c r="C847" t="s">
        <v>668</v>
      </c>
      <c r="D847" t="s">
        <v>431</v>
      </c>
      <c r="E847" t="s">
        <v>153</v>
      </c>
      <c r="F847" s="1">
        <v>47638</v>
      </c>
      <c r="G847" t="s">
        <v>154</v>
      </c>
      <c r="H847" t="s">
        <v>178</v>
      </c>
      <c r="I847" s="2">
        <v>-500000</v>
      </c>
      <c r="J847">
        <v>77.009</v>
      </c>
      <c r="K847">
        <v>321</v>
      </c>
      <c r="L847">
        <v>-215</v>
      </c>
      <c r="M847">
        <v>-27</v>
      </c>
      <c r="N847" t="s">
        <v>458</v>
      </c>
      <c r="O847">
        <v>-239</v>
      </c>
      <c r="P847">
        <v>-250</v>
      </c>
      <c r="Q847">
        <v>-801</v>
      </c>
      <c r="R847">
        <v>-2.13</v>
      </c>
      <c r="S847" s="2">
        <v>-385045</v>
      </c>
      <c r="T847" t="s">
        <v>260</v>
      </c>
      <c r="U847">
        <v>76.965999999999994</v>
      </c>
      <c r="V847" s="2">
        <v>-500000</v>
      </c>
      <c r="W847" t="s">
        <v>486</v>
      </c>
      <c r="X847" t="s">
        <v>1278</v>
      </c>
      <c r="Y847" s="2">
        <v>-391894</v>
      </c>
      <c r="Z847" s="2">
        <v>391894</v>
      </c>
      <c r="AA847" t="b">
        <v>0</v>
      </c>
    </row>
    <row r="848" spans="1:27">
      <c r="A848" t="s">
        <v>941</v>
      </c>
      <c r="B848" t="s">
        <v>941</v>
      </c>
      <c r="C848" t="s">
        <v>942</v>
      </c>
      <c r="D848" t="s">
        <v>299</v>
      </c>
      <c r="E848" t="s">
        <v>153</v>
      </c>
      <c r="F848" s="1">
        <v>46169</v>
      </c>
      <c r="G848" t="s">
        <v>154</v>
      </c>
      <c r="H848" t="s">
        <v>178</v>
      </c>
      <c r="I848" s="2">
        <v>-1000000</v>
      </c>
      <c r="J848">
        <v>90.156000000000006</v>
      </c>
      <c r="K848">
        <v>321</v>
      </c>
      <c r="L848">
        <v>-900</v>
      </c>
      <c r="M848">
        <v>-72</v>
      </c>
      <c r="N848" t="s">
        <v>458</v>
      </c>
      <c r="O848">
        <v>-250</v>
      </c>
      <c r="P848">
        <v>-262</v>
      </c>
      <c r="Q848">
        <v>-842</v>
      </c>
      <c r="R848">
        <v>-2.2400000000000002</v>
      </c>
      <c r="S848" s="2">
        <v>-901560</v>
      </c>
      <c r="T848" t="s">
        <v>157</v>
      </c>
      <c r="U848">
        <v>90.066000000000003</v>
      </c>
      <c r="V848" s="2">
        <v>-1000000</v>
      </c>
      <c r="W848" t="s">
        <v>486</v>
      </c>
      <c r="X848" t="s">
        <v>1278</v>
      </c>
      <c r="Y848" s="2">
        <v>-920115</v>
      </c>
      <c r="Z848" s="2">
        <v>920115</v>
      </c>
      <c r="AA848" t="b">
        <v>0</v>
      </c>
    </row>
    <row r="849" spans="1:27">
      <c r="A849" t="s">
        <v>1279</v>
      </c>
      <c r="B849" t="s">
        <v>1279</v>
      </c>
      <c r="C849" t="s">
        <v>693</v>
      </c>
      <c r="D849" t="s">
        <v>694</v>
      </c>
      <c r="E849" t="s">
        <v>153</v>
      </c>
      <c r="F849" s="1">
        <v>47562</v>
      </c>
      <c r="G849" t="s">
        <v>154</v>
      </c>
      <c r="H849" t="s">
        <v>178</v>
      </c>
      <c r="I849" s="2">
        <v>-150000</v>
      </c>
      <c r="J849">
        <v>83.033000000000001</v>
      </c>
      <c r="K849">
        <v>376</v>
      </c>
      <c r="L849">
        <v>-26</v>
      </c>
      <c r="M849">
        <v>-14</v>
      </c>
      <c r="N849" t="s">
        <v>458</v>
      </c>
      <c r="O849">
        <v>-72</v>
      </c>
      <c r="P849">
        <v>-75</v>
      </c>
      <c r="Q849">
        <v>-281</v>
      </c>
      <c r="R849">
        <v>-0.75</v>
      </c>
      <c r="S849" s="2">
        <v>-124550</v>
      </c>
      <c r="T849" t="s">
        <v>157</v>
      </c>
      <c r="U849">
        <v>83.016000000000005</v>
      </c>
      <c r="V849" s="2">
        <v>-150000</v>
      </c>
      <c r="W849" t="s">
        <v>486</v>
      </c>
      <c r="X849" t="s">
        <v>1278</v>
      </c>
      <c r="Y849" s="2">
        <v>-125310</v>
      </c>
      <c r="Z849" s="2">
        <v>125310</v>
      </c>
      <c r="AA849" t="b">
        <v>0</v>
      </c>
    </row>
    <row r="850" spans="1:27">
      <c r="A850" t="s">
        <v>701</v>
      </c>
      <c r="B850" t="s">
        <v>701</v>
      </c>
      <c r="C850" t="s">
        <v>702</v>
      </c>
      <c r="D850" t="s">
        <v>694</v>
      </c>
      <c r="E850" t="s">
        <v>153</v>
      </c>
      <c r="F850" s="1">
        <v>47935</v>
      </c>
      <c r="G850" t="s">
        <v>154</v>
      </c>
      <c r="H850" t="s">
        <v>178</v>
      </c>
      <c r="I850" s="2">
        <v>500000</v>
      </c>
      <c r="J850">
        <v>83.215999999999994</v>
      </c>
      <c r="K850">
        <v>434</v>
      </c>
      <c r="L850">
        <v>845</v>
      </c>
      <c r="M850">
        <v>60</v>
      </c>
      <c r="N850" t="s">
        <v>458</v>
      </c>
      <c r="O850">
        <v>260</v>
      </c>
      <c r="P850">
        <v>272</v>
      </c>
      <c r="Q850" s="2">
        <v>1181</v>
      </c>
      <c r="R850">
        <v>3.15</v>
      </c>
      <c r="S850" s="2">
        <v>416080</v>
      </c>
      <c r="T850" t="s">
        <v>157</v>
      </c>
      <c r="U850">
        <v>83.046999999999997</v>
      </c>
      <c r="V850" s="2">
        <v>500000</v>
      </c>
      <c r="W850" t="s">
        <v>486</v>
      </c>
      <c r="X850" t="s">
        <v>1278</v>
      </c>
      <c r="Y850" s="2">
        <v>418770</v>
      </c>
      <c r="Z850" s="2">
        <v>418770</v>
      </c>
      <c r="AA850" t="b">
        <v>0</v>
      </c>
    </row>
    <row r="851" spans="1:27">
      <c r="A851" t="s">
        <v>703</v>
      </c>
      <c r="B851" t="s">
        <v>703</v>
      </c>
      <c r="C851" t="s">
        <v>704</v>
      </c>
      <c r="D851" t="s">
        <v>705</v>
      </c>
      <c r="E851" t="s">
        <v>153</v>
      </c>
      <c r="F851" s="1">
        <v>47138</v>
      </c>
      <c r="G851" t="s">
        <v>154</v>
      </c>
      <c r="H851" t="s">
        <v>178</v>
      </c>
      <c r="I851" s="2">
        <v>200000</v>
      </c>
      <c r="J851">
        <v>76.777000000000001</v>
      </c>
      <c r="K851">
        <v>585</v>
      </c>
      <c r="L851">
        <v>268</v>
      </c>
      <c r="M851">
        <v>16</v>
      </c>
      <c r="N851" t="s">
        <v>472</v>
      </c>
      <c r="O851">
        <v>68</v>
      </c>
      <c r="P851">
        <v>71</v>
      </c>
      <c r="Q851">
        <v>417</v>
      </c>
      <c r="R851">
        <v>1.1100000000000001</v>
      </c>
      <c r="S851" s="2">
        <v>153554</v>
      </c>
      <c r="T851" t="s">
        <v>157</v>
      </c>
      <c r="U851">
        <v>76.643000000000001</v>
      </c>
      <c r="V851" s="2">
        <v>200000</v>
      </c>
      <c r="W851" t="s">
        <v>486</v>
      </c>
      <c r="X851" t="s">
        <v>1278</v>
      </c>
      <c r="Y851" s="2">
        <v>155395</v>
      </c>
      <c r="Z851" s="2">
        <v>155395</v>
      </c>
      <c r="AA851" t="b">
        <v>0</v>
      </c>
    </row>
    <row r="852" spans="1:27">
      <c r="A852" t="s">
        <v>951</v>
      </c>
      <c r="B852" t="s">
        <v>951</v>
      </c>
      <c r="C852" t="s">
        <v>952</v>
      </c>
      <c r="D852" t="s">
        <v>953</v>
      </c>
      <c r="E852" t="s">
        <v>153</v>
      </c>
      <c r="F852" s="1">
        <v>45100</v>
      </c>
      <c r="G852" t="s">
        <v>154</v>
      </c>
      <c r="H852" t="s">
        <v>178</v>
      </c>
      <c r="I852" s="2">
        <v>300000</v>
      </c>
      <c r="J852">
        <v>99.79</v>
      </c>
      <c r="K852">
        <v>667</v>
      </c>
      <c r="L852">
        <v>81</v>
      </c>
      <c r="M852">
        <v>16</v>
      </c>
      <c r="N852" t="s">
        <v>458</v>
      </c>
      <c r="O852">
        <v>0</v>
      </c>
      <c r="P852">
        <v>0</v>
      </c>
      <c r="Q852">
        <v>0</v>
      </c>
      <c r="R852">
        <v>0</v>
      </c>
      <c r="S852" s="2">
        <v>299370</v>
      </c>
      <c r="T852" t="s">
        <v>157</v>
      </c>
      <c r="U852">
        <v>99.763000000000005</v>
      </c>
      <c r="V852" s="2">
        <v>300000</v>
      </c>
      <c r="W852" t="s">
        <v>713</v>
      </c>
      <c r="X852" t="s">
        <v>1278</v>
      </c>
      <c r="Y852" s="2">
        <v>304620</v>
      </c>
      <c r="Z852" s="2">
        <v>304620</v>
      </c>
      <c r="AA852" t="b">
        <v>0</v>
      </c>
    </row>
    <row r="853" spans="1:27">
      <c r="A853" t="s">
        <v>710</v>
      </c>
      <c r="B853" t="s">
        <v>710</v>
      </c>
      <c r="C853" t="s">
        <v>711</v>
      </c>
      <c r="D853" t="s">
        <v>712</v>
      </c>
      <c r="E853" t="s">
        <v>153</v>
      </c>
      <c r="F853" s="1">
        <v>45265</v>
      </c>
      <c r="G853" t="s">
        <v>154</v>
      </c>
      <c r="H853" t="s">
        <v>178</v>
      </c>
      <c r="I853" s="2">
        <v>300000</v>
      </c>
      <c r="J853">
        <v>99.167000000000002</v>
      </c>
      <c r="K853">
        <v>181</v>
      </c>
      <c r="L853">
        <v>-18</v>
      </c>
      <c r="M853">
        <v>23</v>
      </c>
      <c r="N853" t="s">
        <v>458</v>
      </c>
      <c r="O853">
        <v>9</v>
      </c>
      <c r="P853">
        <v>9</v>
      </c>
      <c r="Q853">
        <v>17</v>
      </c>
      <c r="R853">
        <v>0.04</v>
      </c>
      <c r="S853" s="2">
        <v>297501</v>
      </c>
      <c r="T853" t="s">
        <v>157</v>
      </c>
      <c r="U853">
        <v>99.173000000000002</v>
      </c>
      <c r="V853" s="2">
        <v>300000</v>
      </c>
      <c r="W853" t="s">
        <v>713</v>
      </c>
      <c r="X853" t="s">
        <v>1278</v>
      </c>
      <c r="Y853" s="2">
        <v>301072</v>
      </c>
      <c r="Z853" s="2">
        <v>301072</v>
      </c>
      <c r="AA853" t="b">
        <v>0</v>
      </c>
    </row>
    <row r="854" spans="1:27">
      <c r="A854" t="s">
        <v>715</v>
      </c>
      <c r="B854" t="s">
        <v>715</v>
      </c>
      <c r="C854" t="s">
        <v>716</v>
      </c>
      <c r="D854" t="s">
        <v>207</v>
      </c>
      <c r="E854" t="s">
        <v>153</v>
      </c>
      <c r="F854" s="1">
        <v>45068</v>
      </c>
      <c r="G854" t="s">
        <v>154</v>
      </c>
      <c r="H854" t="s">
        <v>178</v>
      </c>
      <c r="I854" s="2">
        <v>3900000</v>
      </c>
      <c r="J854">
        <v>99.94</v>
      </c>
      <c r="K854">
        <v>667</v>
      </c>
      <c r="L854">
        <v>0</v>
      </c>
      <c r="M854">
        <v>206</v>
      </c>
      <c r="N854" t="s">
        <v>458</v>
      </c>
      <c r="O854">
        <v>0</v>
      </c>
      <c r="P854">
        <v>0</v>
      </c>
      <c r="Q854">
        <v>0</v>
      </c>
      <c r="R854">
        <v>0</v>
      </c>
      <c r="S854" s="2">
        <v>3897660</v>
      </c>
      <c r="T854" t="s">
        <v>157</v>
      </c>
      <c r="U854">
        <v>99.94</v>
      </c>
      <c r="V854" s="2">
        <v>3900000</v>
      </c>
      <c r="W854" t="s">
        <v>713</v>
      </c>
      <c r="X854" t="s">
        <v>1278</v>
      </c>
      <c r="Y854" s="2">
        <v>3970785</v>
      </c>
      <c r="Z854" s="2">
        <v>3970785</v>
      </c>
      <c r="AA854" t="b">
        <v>0</v>
      </c>
    </row>
    <row r="855" spans="1:27">
      <c r="A855" t="s">
        <v>723</v>
      </c>
      <c r="B855" t="s">
        <v>723</v>
      </c>
      <c r="C855" t="s">
        <v>724</v>
      </c>
      <c r="D855" t="s">
        <v>635</v>
      </c>
      <c r="E855" t="s">
        <v>153</v>
      </c>
      <c r="F855" s="1">
        <v>45264</v>
      </c>
      <c r="G855" t="s">
        <v>154</v>
      </c>
      <c r="H855" t="s">
        <v>178</v>
      </c>
      <c r="I855" s="2">
        <v>100000</v>
      </c>
      <c r="J855">
        <v>98.89</v>
      </c>
      <c r="K855">
        <v>305</v>
      </c>
      <c r="L855">
        <v>0</v>
      </c>
      <c r="M855">
        <v>11</v>
      </c>
      <c r="N855" t="s">
        <v>458</v>
      </c>
      <c r="O855">
        <v>3</v>
      </c>
      <c r="P855">
        <v>3</v>
      </c>
      <c r="Q855">
        <v>9</v>
      </c>
      <c r="R855">
        <v>0.02</v>
      </c>
      <c r="S855" s="2">
        <v>98890</v>
      </c>
      <c r="T855" t="s">
        <v>157</v>
      </c>
      <c r="U855">
        <v>98.89</v>
      </c>
      <c r="V855" s="2">
        <v>100000</v>
      </c>
      <c r="W855" t="s">
        <v>713</v>
      </c>
      <c r="X855" t="s">
        <v>1278</v>
      </c>
      <c r="Y855" s="2">
        <v>100631</v>
      </c>
      <c r="Z855" s="2">
        <v>100631</v>
      </c>
      <c r="AA855" t="b">
        <v>0</v>
      </c>
    </row>
    <row r="856" spans="1:27">
      <c r="A856" t="s">
        <v>725</v>
      </c>
      <c r="B856" t="s">
        <v>725</v>
      </c>
      <c r="C856" t="s">
        <v>726</v>
      </c>
      <c r="D856" t="s">
        <v>271</v>
      </c>
      <c r="E856" t="s">
        <v>153</v>
      </c>
      <c r="F856" s="1">
        <v>45444</v>
      </c>
      <c r="G856" t="s">
        <v>154</v>
      </c>
      <c r="H856" t="s">
        <v>178</v>
      </c>
      <c r="I856" s="2">
        <v>500000</v>
      </c>
      <c r="J856">
        <v>98.495999999999995</v>
      </c>
      <c r="K856">
        <v>117</v>
      </c>
      <c r="L856">
        <v>70</v>
      </c>
      <c r="M856">
        <v>41</v>
      </c>
      <c r="N856" t="s">
        <v>458</v>
      </c>
      <c r="O856">
        <v>37</v>
      </c>
      <c r="P856">
        <v>39</v>
      </c>
      <c r="Q856">
        <v>46</v>
      </c>
      <c r="R856">
        <v>0.12</v>
      </c>
      <c r="S856" s="2">
        <v>492480</v>
      </c>
      <c r="T856" t="s">
        <v>157</v>
      </c>
      <c r="U856">
        <v>98.481999999999999</v>
      </c>
      <c r="V856" s="2">
        <v>500000</v>
      </c>
      <c r="W856" t="s">
        <v>713</v>
      </c>
      <c r="X856" t="s">
        <v>1278</v>
      </c>
      <c r="Y856" s="2">
        <v>506634</v>
      </c>
      <c r="Z856" s="2">
        <v>506634</v>
      </c>
      <c r="AA856" t="b">
        <v>0</v>
      </c>
    </row>
    <row r="857" spans="1:27">
      <c r="A857" t="s">
        <v>727</v>
      </c>
      <c r="B857" t="s">
        <v>727</v>
      </c>
      <c r="C857" t="s">
        <v>728</v>
      </c>
      <c r="D857" t="s">
        <v>299</v>
      </c>
      <c r="E857" t="s">
        <v>153</v>
      </c>
      <c r="F857" s="1">
        <v>45202</v>
      </c>
      <c r="G857" t="s">
        <v>154</v>
      </c>
      <c r="H857" t="s">
        <v>178</v>
      </c>
      <c r="I857" s="2">
        <v>1201000</v>
      </c>
      <c r="J857">
        <v>98.861999999999995</v>
      </c>
      <c r="K857">
        <v>245</v>
      </c>
      <c r="L857">
        <v>84</v>
      </c>
      <c r="M857">
        <v>2</v>
      </c>
      <c r="N857" t="s">
        <v>458</v>
      </c>
      <c r="O857">
        <v>45</v>
      </c>
      <c r="P857">
        <v>46</v>
      </c>
      <c r="Q857">
        <v>113</v>
      </c>
      <c r="R857">
        <v>0.3</v>
      </c>
      <c r="S857" s="2">
        <v>1187333</v>
      </c>
      <c r="T857" t="s">
        <v>157</v>
      </c>
      <c r="U857">
        <v>98.855000000000004</v>
      </c>
      <c r="V857" s="2">
        <v>1201000</v>
      </c>
      <c r="W857" t="s">
        <v>713</v>
      </c>
      <c r="X857" t="s">
        <v>1278</v>
      </c>
      <c r="Y857" s="2">
        <v>1187572</v>
      </c>
      <c r="Z857" s="2">
        <v>1187572</v>
      </c>
      <c r="AA857" t="b">
        <v>0</v>
      </c>
    </row>
    <row r="858" spans="1:27">
      <c r="B858" t="s">
        <v>969</v>
      </c>
      <c r="C858" t="s">
        <v>969</v>
      </c>
      <c r="E858" t="s">
        <v>153</v>
      </c>
      <c r="G858" t="s">
        <v>965</v>
      </c>
      <c r="H858" t="s">
        <v>178</v>
      </c>
      <c r="I858" s="2">
        <v>-250000</v>
      </c>
      <c r="J858">
        <v>96.421000000000006</v>
      </c>
      <c r="L858">
        <v>0</v>
      </c>
      <c r="M858">
        <v>17</v>
      </c>
      <c r="O858">
        <v>0</v>
      </c>
      <c r="P858">
        <v>0</v>
      </c>
      <c r="Q858">
        <v>0</v>
      </c>
      <c r="R858">
        <v>0</v>
      </c>
      <c r="S858" s="2">
        <v>241052</v>
      </c>
      <c r="U858">
        <v>96.421000000000006</v>
      </c>
      <c r="V858" s="2">
        <v>-250000</v>
      </c>
      <c r="W858" t="s">
        <v>739</v>
      </c>
      <c r="X858" t="s">
        <v>1278</v>
      </c>
      <c r="Y858">
        <v>0</v>
      </c>
      <c r="Z858">
        <v>0</v>
      </c>
    </row>
    <row r="859" spans="1:27">
      <c r="B859" t="s">
        <v>1280</v>
      </c>
      <c r="C859" t="s">
        <v>1280</v>
      </c>
      <c r="E859" t="s">
        <v>153</v>
      </c>
      <c r="G859" t="s">
        <v>965</v>
      </c>
      <c r="H859" t="s">
        <v>178</v>
      </c>
      <c r="I859" s="2">
        <v>-200000</v>
      </c>
      <c r="J859">
        <v>90.728999999999999</v>
      </c>
      <c r="L859">
        <v>0</v>
      </c>
      <c r="M859">
        <v>14</v>
      </c>
      <c r="O859">
        <v>0</v>
      </c>
      <c r="P859">
        <v>0</v>
      </c>
      <c r="Q859">
        <v>0</v>
      </c>
      <c r="R859">
        <v>0</v>
      </c>
      <c r="S859" s="2">
        <v>181458</v>
      </c>
      <c r="U859">
        <v>90.728999999999999</v>
      </c>
      <c r="V859" s="2">
        <v>-200000</v>
      </c>
      <c r="W859" t="s">
        <v>739</v>
      </c>
      <c r="X859" t="s">
        <v>1278</v>
      </c>
      <c r="Y859">
        <v>0</v>
      </c>
      <c r="Z859">
        <v>0</v>
      </c>
    </row>
    <row r="860" spans="1:27">
      <c r="B860" t="s">
        <v>989</v>
      </c>
      <c r="C860" t="s">
        <v>989</v>
      </c>
      <c r="E860" t="s">
        <v>153</v>
      </c>
      <c r="G860" t="s">
        <v>965</v>
      </c>
      <c r="H860" t="s">
        <v>178</v>
      </c>
      <c r="I860" s="2">
        <v>300000</v>
      </c>
      <c r="J860">
        <v>80.92</v>
      </c>
      <c r="L860">
        <v>0</v>
      </c>
      <c r="M860">
        <v>-22</v>
      </c>
      <c r="O860">
        <v>0</v>
      </c>
      <c r="P860">
        <v>0</v>
      </c>
      <c r="Q860">
        <v>0</v>
      </c>
      <c r="R860">
        <v>0</v>
      </c>
      <c r="S860" s="2">
        <v>-242760</v>
      </c>
      <c r="U860">
        <v>80.92</v>
      </c>
      <c r="V860" s="2">
        <v>300000</v>
      </c>
      <c r="W860" t="s">
        <v>739</v>
      </c>
      <c r="X860" t="s">
        <v>1278</v>
      </c>
      <c r="Y860">
        <v>0</v>
      </c>
      <c r="Z860">
        <v>0</v>
      </c>
    </row>
    <row r="861" spans="1:27">
      <c r="B861" t="s">
        <v>1010</v>
      </c>
      <c r="C861" t="s">
        <v>1010</v>
      </c>
      <c r="E861" t="s">
        <v>153</v>
      </c>
      <c r="G861" t="s">
        <v>965</v>
      </c>
      <c r="H861" t="s">
        <v>178</v>
      </c>
      <c r="I861" s="2">
        <v>-800000</v>
      </c>
      <c r="J861">
        <v>90.77</v>
      </c>
      <c r="L861">
        <v>0</v>
      </c>
      <c r="M861">
        <v>56</v>
      </c>
      <c r="O861">
        <v>0</v>
      </c>
      <c r="P861">
        <v>0</v>
      </c>
      <c r="Q861">
        <v>0</v>
      </c>
      <c r="R861">
        <v>0</v>
      </c>
      <c r="S861" s="2">
        <v>725628</v>
      </c>
      <c r="U861">
        <v>90.77</v>
      </c>
      <c r="V861" s="2">
        <v>-800000</v>
      </c>
      <c r="W861" t="s">
        <v>739</v>
      </c>
      <c r="X861" t="s">
        <v>1278</v>
      </c>
      <c r="Y861">
        <v>0</v>
      </c>
      <c r="Z861">
        <v>0</v>
      </c>
    </row>
    <row r="862" spans="1:27">
      <c r="B862" t="s">
        <v>1012</v>
      </c>
      <c r="C862" t="s">
        <v>1012</v>
      </c>
      <c r="E862" t="s">
        <v>153</v>
      </c>
      <c r="G862" t="s">
        <v>965</v>
      </c>
      <c r="H862" t="s">
        <v>178</v>
      </c>
      <c r="I862" s="2">
        <v>600000</v>
      </c>
      <c r="J862">
        <v>91.043999999999997</v>
      </c>
      <c r="L862">
        <v>0</v>
      </c>
      <c r="M862">
        <v>-50</v>
      </c>
      <c r="O862">
        <v>0</v>
      </c>
      <c r="P862">
        <v>0</v>
      </c>
      <c r="Q862">
        <v>0</v>
      </c>
      <c r="R862">
        <v>0</v>
      </c>
      <c r="S862" s="2">
        <v>-546264</v>
      </c>
      <c r="U862">
        <v>91.043999999999997</v>
      </c>
      <c r="V862" s="2">
        <v>600000</v>
      </c>
      <c r="W862" t="s">
        <v>739</v>
      </c>
      <c r="X862" t="s">
        <v>1278</v>
      </c>
      <c r="Y862">
        <v>0</v>
      </c>
      <c r="Z862">
        <v>0</v>
      </c>
    </row>
    <row r="863" spans="1:27">
      <c r="B863" t="s">
        <v>1281</v>
      </c>
      <c r="C863" t="s">
        <v>1281</v>
      </c>
      <c r="E863" t="s">
        <v>153</v>
      </c>
      <c r="G863" t="s">
        <v>965</v>
      </c>
      <c r="H863" t="s">
        <v>178</v>
      </c>
      <c r="I863" s="2">
        <v>-2050000</v>
      </c>
      <c r="J863">
        <v>104.55500000000001</v>
      </c>
      <c r="L863">
        <v>0</v>
      </c>
      <c r="M863">
        <v>170</v>
      </c>
      <c r="O863">
        <v>0</v>
      </c>
      <c r="P863">
        <v>0</v>
      </c>
      <c r="Q863">
        <v>0</v>
      </c>
      <c r="R863">
        <v>0</v>
      </c>
      <c r="S863" s="2">
        <v>2143382</v>
      </c>
      <c r="U863">
        <v>104.55500000000001</v>
      </c>
      <c r="V863" s="2">
        <v>-2050000</v>
      </c>
      <c r="W863" t="s">
        <v>739</v>
      </c>
      <c r="X863" t="s">
        <v>1278</v>
      </c>
      <c r="Y863">
        <v>0</v>
      </c>
      <c r="Z863">
        <v>0</v>
      </c>
    </row>
    <row r="864" spans="1:27">
      <c r="B864" t="s">
        <v>1047</v>
      </c>
      <c r="C864" t="s">
        <v>1047</v>
      </c>
      <c r="E864" t="s">
        <v>153</v>
      </c>
      <c r="G864" t="s">
        <v>965</v>
      </c>
      <c r="H864" t="s">
        <v>178</v>
      </c>
      <c r="I864" s="2">
        <v>-200000</v>
      </c>
      <c r="J864">
        <v>97.222999999999999</v>
      </c>
      <c r="L864">
        <v>0</v>
      </c>
      <c r="M864">
        <v>15</v>
      </c>
      <c r="O864">
        <v>0</v>
      </c>
      <c r="P864">
        <v>0</v>
      </c>
      <c r="Q864">
        <v>0</v>
      </c>
      <c r="R864">
        <v>0</v>
      </c>
      <c r="S864" s="2">
        <v>194636</v>
      </c>
      <c r="U864">
        <v>97.222999999999999</v>
      </c>
      <c r="V864" s="2">
        <v>-200000</v>
      </c>
      <c r="W864" t="s">
        <v>739</v>
      </c>
      <c r="X864" t="s">
        <v>1278</v>
      </c>
      <c r="Y864">
        <v>0</v>
      </c>
      <c r="Z864">
        <v>0</v>
      </c>
    </row>
    <row r="865" spans="2:26">
      <c r="B865" t="s">
        <v>1282</v>
      </c>
      <c r="C865" t="s">
        <v>1282</v>
      </c>
      <c r="E865" t="s">
        <v>153</v>
      </c>
      <c r="G865" t="s">
        <v>965</v>
      </c>
      <c r="H865" t="s">
        <v>178</v>
      </c>
      <c r="I865" s="2">
        <v>-150000</v>
      </c>
      <c r="J865">
        <v>86.260999999999996</v>
      </c>
      <c r="L865">
        <v>0</v>
      </c>
      <c r="M865">
        <v>8</v>
      </c>
      <c r="O865">
        <v>0</v>
      </c>
      <c r="P865">
        <v>0</v>
      </c>
      <c r="Q865">
        <v>0</v>
      </c>
      <c r="R865">
        <v>0</v>
      </c>
      <c r="S865" s="2">
        <v>129392</v>
      </c>
      <c r="U865">
        <v>86.260999999999996</v>
      </c>
      <c r="V865" s="2">
        <v>-150000</v>
      </c>
      <c r="W865" t="s">
        <v>739</v>
      </c>
      <c r="X865" t="s">
        <v>1278</v>
      </c>
      <c r="Y865">
        <v>0</v>
      </c>
      <c r="Z865">
        <v>0</v>
      </c>
    </row>
    <row r="866" spans="2:26">
      <c r="B866" t="s">
        <v>1073</v>
      </c>
      <c r="C866" t="s">
        <v>1073</v>
      </c>
      <c r="E866" t="s">
        <v>153</v>
      </c>
      <c r="G866" t="s">
        <v>965</v>
      </c>
      <c r="H866" t="s">
        <v>178</v>
      </c>
      <c r="I866" s="2">
        <v>2700000</v>
      </c>
      <c r="J866">
        <v>81.256</v>
      </c>
      <c r="L866">
        <v>0</v>
      </c>
      <c r="M866">
        <v>-203</v>
      </c>
      <c r="O866">
        <v>0</v>
      </c>
      <c r="P866">
        <v>0</v>
      </c>
      <c r="Q866">
        <v>0</v>
      </c>
      <c r="R866">
        <v>0</v>
      </c>
      <c r="S866" s="2">
        <v>-2184744</v>
      </c>
      <c r="U866">
        <v>81.256</v>
      </c>
      <c r="V866" s="2">
        <v>2700000</v>
      </c>
      <c r="W866" t="s">
        <v>739</v>
      </c>
      <c r="X866" t="s">
        <v>1278</v>
      </c>
      <c r="Y866">
        <v>0</v>
      </c>
      <c r="Z866">
        <v>0</v>
      </c>
    </row>
    <row r="867" spans="2:26">
      <c r="B867" t="s">
        <v>1075</v>
      </c>
      <c r="C867" t="s">
        <v>1075</v>
      </c>
      <c r="E867" t="s">
        <v>153</v>
      </c>
      <c r="G867" t="s">
        <v>965</v>
      </c>
      <c r="H867" t="s">
        <v>178</v>
      </c>
      <c r="I867" s="2">
        <v>-300000</v>
      </c>
      <c r="J867">
        <v>106.956</v>
      </c>
      <c r="L867">
        <v>0</v>
      </c>
      <c r="M867">
        <v>24</v>
      </c>
      <c r="O867">
        <v>0</v>
      </c>
      <c r="P867">
        <v>0</v>
      </c>
      <c r="Q867">
        <v>0</v>
      </c>
      <c r="R867">
        <v>0</v>
      </c>
      <c r="S867" s="2">
        <v>320868</v>
      </c>
      <c r="U867">
        <v>106.956</v>
      </c>
      <c r="V867" s="2">
        <v>-300000</v>
      </c>
      <c r="W867" t="s">
        <v>739</v>
      </c>
      <c r="X867" t="s">
        <v>1278</v>
      </c>
      <c r="Y867">
        <v>0</v>
      </c>
      <c r="Z867">
        <v>0</v>
      </c>
    </row>
    <row r="868" spans="2:26">
      <c r="B868" t="s">
        <v>1080</v>
      </c>
      <c r="C868" t="s">
        <v>1080</v>
      </c>
      <c r="E868" t="s">
        <v>153</v>
      </c>
      <c r="G868" t="s">
        <v>965</v>
      </c>
      <c r="H868" t="s">
        <v>178</v>
      </c>
      <c r="I868" s="2">
        <v>1200000</v>
      </c>
      <c r="J868">
        <v>79.703999999999994</v>
      </c>
      <c r="L868">
        <v>0</v>
      </c>
      <c r="M868">
        <v>-89</v>
      </c>
      <c r="O868">
        <v>0</v>
      </c>
      <c r="P868">
        <v>0</v>
      </c>
      <c r="Q868">
        <v>0</v>
      </c>
      <c r="R868">
        <v>0</v>
      </c>
      <c r="S868" s="2">
        <v>-959808</v>
      </c>
      <c r="U868">
        <v>79.703999999999994</v>
      </c>
      <c r="V868" s="2">
        <v>1200000</v>
      </c>
      <c r="W868" t="s">
        <v>739</v>
      </c>
      <c r="X868" t="s">
        <v>1278</v>
      </c>
      <c r="Y868">
        <v>0</v>
      </c>
      <c r="Z868">
        <v>0</v>
      </c>
    </row>
    <row r="869" spans="2:26">
      <c r="B869" t="s">
        <v>1087</v>
      </c>
      <c r="C869" t="s">
        <v>1087</v>
      </c>
      <c r="E869" t="s">
        <v>153</v>
      </c>
      <c r="G869" t="s">
        <v>965</v>
      </c>
      <c r="H869" t="s">
        <v>178</v>
      </c>
      <c r="I869" s="2">
        <v>-700000</v>
      </c>
      <c r="J869">
        <v>100.429</v>
      </c>
      <c r="L869">
        <v>0</v>
      </c>
      <c r="M869">
        <v>55</v>
      </c>
      <c r="O869">
        <v>0</v>
      </c>
      <c r="P869">
        <v>0</v>
      </c>
      <c r="Q869">
        <v>0</v>
      </c>
      <c r="R869">
        <v>0</v>
      </c>
      <c r="S869" s="2">
        <v>703004</v>
      </c>
      <c r="U869">
        <v>100.429</v>
      </c>
      <c r="V869" s="2">
        <v>-700000</v>
      </c>
      <c r="W869" t="s">
        <v>739</v>
      </c>
      <c r="X869" t="s">
        <v>1278</v>
      </c>
      <c r="Y869">
        <v>0</v>
      </c>
      <c r="Z869">
        <v>0</v>
      </c>
    </row>
    <row r="870" spans="2:26">
      <c r="B870" t="s">
        <v>1101</v>
      </c>
      <c r="C870" t="s">
        <v>1101</v>
      </c>
      <c r="E870" t="s">
        <v>153</v>
      </c>
      <c r="G870" t="s">
        <v>965</v>
      </c>
      <c r="H870" t="s">
        <v>178</v>
      </c>
      <c r="I870" s="2">
        <v>-300000</v>
      </c>
      <c r="J870">
        <v>95.656000000000006</v>
      </c>
      <c r="L870">
        <v>0</v>
      </c>
      <c r="M870">
        <v>23</v>
      </c>
      <c r="O870">
        <v>0</v>
      </c>
      <c r="P870">
        <v>0</v>
      </c>
      <c r="Q870">
        <v>0</v>
      </c>
      <c r="R870">
        <v>0</v>
      </c>
      <c r="S870" s="2">
        <v>286967</v>
      </c>
      <c r="U870">
        <v>95.656000000000006</v>
      </c>
      <c r="V870" s="2">
        <v>-300000</v>
      </c>
      <c r="W870" t="s">
        <v>739</v>
      </c>
      <c r="X870" t="s">
        <v>1278</v>
      </c>
      <c r="Y870">
        <v>0</v>
      </c>
      <c r="Z870">
        <v>0</v>
      </c>
    </row>
    <row r="871" spans="2:26">
      <c r="B871" t="s">
        <v>1112</v>
      </c>
      <c r="C871" t="s">
        <v>1112</v>
      </c>
      <c r="E871" t="s">
        <v>153</v>
      </c>
      <c r="G871" t="s">
        <v>965</v>
      </c>
      <c r="H871" t="s">
        <v>178</v>
      </c>
      <c r="I871" s="2">
        <v>-1000000</v>
      </c>
      <c r="J871">
        <v>94.216999999999999</v>
      </c>
      <c r="L871">
        <v>0</v>
      </c>
      <c r="M871">
        <v>73</v>
      </c>
      <c r="O871">
        <v>0</v>
      </c>
      <c r="P871">
        <v>0</v>
      </c>
      <c r="Q871">
        <v>0</v>
      </c>
      <c r="R871">
        <v>0</v>
      </c>
      <c r="S871" s="2">
        <v>942174</v>
      </c>
      <c r="U871">
        <v>94.216999999999999</v>
      </c>
      <c r="V871" s="2">
        <v>-1000000</v>
      </c>
      <c r="W871" t="s">
        <v>739</v>
      </c>
      <c r="X871" t="s">
        <v>1278</v>
      </c>
      <c r="Y871">
        <v>0</v>
      </c>
      <c r="Z871">
        <v>0</v>
      </c>
    </row>
    <row r="872" spans="2:26">
      <c r="B872" t="s">
        <v>1120</v>
      </c>
      <c r="C872" t="s">
        <v>1120</v>
      </c>
      <c r="E872" t="s">
        <v>153</v>
      </c>
      <c r="G872" t="s">
        <v>965</v>
      </c>
      <c r="H872" t="s">
        <v>178</v>
      </c>
      <c r="I872" s="2">
        <v>1000000</v>
      </c>
      <c r="J872">
        <v>73.647999999999996</v>
      </c>
      <c r="L872">
        <v>0</v>
      </c>
      <c r="M872">
        <v>-70</v>
      </c>
      <c r="O872">
        <v>0</v>
      </c>
      <c r="P872">
        <v>0</v>
      </c>
      <c r="Q872">
        <v>0</v>
      </c>
      <c r="R872">
        <v>0</v>
      </c>
      <c r="S872" s="2">
        <v>-736480</v>
      </c>
      <c r="U872">
        <v>73.647999999999996</v>
      </c>
      <c r="V872" s="2">
        <v>1000000</v>
      </c>
      <c r="W872" t="s">
        <v>739</v>
      </c>
      <c r="X872" t="s">
        <v>1278</v>
      </c>
      <c r="Y872">
        <v>0</v>
      </c>
      <c r="Z872">
        <v>0</v>
      </c>
    </row>
    <row r="873" spans="2:26">
      <c r="B873" t="s">
        <v>1123</v>
      </c>
      <c r="C873" t="s">
        <v>1123</v>
      </c>
      <c r="E873" t="s">
        <v>153</v>
      </c>
      <c r="G873" t="s">
        <v>965</v>
      </c>
      <c r="H873" t="s">
        <v>178</v>
      </c>
      <c r="I873" s="2">
        <v>-500000</v>
      </c>
      <c r="J873">
        <v>93.503</v>
      </c>
      <c r="L873">
        <v>0</v>
      </c>
      <c r="M873">
        <v>37</v>
      </c>
      <c r="O873">
        <v>0</v>
      </c>
      <c r="P873">
        <v>0</v>
      </c>
      <c r="Q873">
        <v>0</v>
      </c>
      <c r="R873">
        <v>0</v>
      </c>
      <c r="S873" s="2">
        <v>467517</v>
      </c>
      <c r="U873">
        <v>93.503</v>
      </c>
      <c r="V873" s="2">
        <v>-500000</v>
      </c>
      <c r="W873" t="s">
        <v>739</v>
      </c>
      <c r="X873" t="s">
        <v>1278</v>
      </c>
      <c r="Y873">
        <v>0</v>
      </c>
      <c r="Z873">
        <v>0</v>
      </c>
    </row>
    <row r="874" spans="2:26">
      <c r="B874" t="s">
        <v>1132</v>
      </c>
      <c r="C874" t="s">
        <v>1132</v>
      </c>
      <c r="E874" t="s">
        <v>153</v>
      </c>
      <c r="G874" t="s">
        <v>965</v>
      </c>
      <c r="H874" t="s">
        <v>178</v>
      </c>
      <c r="I874" s="2">
        <v>-600000</v>
      </c>
      <c r="J874">
        <v>87.516000000000005</v>
      </c>
      <c r="L874">
        <v>0</v>
      </c>
      <c r="M874">
        <v>41</v>
      </c>
      <c r="O874">
        <v>0</v>
      </c>
      <c r="P874">
        <v>0</v>
      </c>
      <c r="Q874">
        <v>0</v>
      </c>
      <c r="R874">
        <v>0</v>
      </c>
      <c r="S874" s="2">
        <v>523872</v>
      </c>
      <c r="U874">
        <v>87.516000000000005</v>
      </c>
      <c r="V874" s="2">
        <v>-600000</v>
      </c>
      <c r="W874" t="s">
        <v>739</v>
      </c>
      <c r="X874" t="s">
        <v>1278</v>
      </c>
      <c r="Y874">
        <v>0</v>
      </c>
      <c r="Z874">
        <v>0</v>
      </c>
    </row>
    <row r="875" spans="2:26">
      <c r="B875" t="s">
        <v>1139</v>
      </c>
      <c r="C875" t="s">
        <v>1139</v>
      </c>
      <c r="E875" t="s">
        <v>153</v>
      </c>
      <c r="G875" t="s">
        <v>965</v>
      </c>
      <c r="H875" t="s">
        <v>178</v>
      </c>
      <c r="I875" s="2">
        <v>-1200000</v>
      </c>
      <c r="J875">
        <v>91.667000000000002</v>
      </c>
      <c r="L875">
        <v>0</v>
      </c>
      <c r="M875">
        <v>87</v>
      </c>
      <c r="O875">
        <v>0</v>
      </c>
      <c r="P875">
        <v>0</v>
      </c>
      <c r="Q875">
        <v>0</v>
      </c>
      <c r="R875">
        <v>0</v>
      </c>
      <c r="S875" s="2">
        <v>1101376</v>
      </c>
      <c r="U875">
        <v>91.667000000000002</v>
      </c>
      <c r="V875" s="2">
        <v>-1200000</v>
      </c>
      <c r="W875" t="s">
        <v>739</v>
      </c>
      <c r="X875" t="s">
        <v>1278</v>
      </c>
      <c r="Y875">
        <v>0</v>
      </c>
      <c r="Z875">
        <v>0</v>
      </c>
    </row>
    <row r="876" spans="2:26">
      <c r="B876" t="s">
        <v>1142</v>
      </c>
      <c r="C876" t="s">
        <v>1142</v>
      </c>
      <c r="E876" t="s">
        <v>153</v>
      </c>
      <c r="G876" t="s">
        <v>965</v>
      </c>
      <c r="H876" t="s">
        <v>178</v>
      </c>
      <c r="I876" s="2">
        <v>-500000</v>
      </c>
      <c r="J876">
        <v>84.710999999999999</v>
      </c>
      <c r="L876">
        <v>0</v>
      </c>
      <c r="M876">
        <v>33</v>
      </c>
      <c r="O876">
        <v>0</v>
      </c>
      <c r="P876">
        <v>0</v>
      </c>
      <c r="Q876">
        <v>0</v>
      </c>
      <c r="R876">
        <v>0</v>
      </c>
      <c r="S876" s="2">
        <v>419465</v>
      </c>
      <c r="U876">
        <v>84.710999999999999</v>
      </c>
      <c r="V876" s="2">
        <v>-500000</v>
      </c>
      <c r="W876" t="s">
        <v>739</v>
      </c>
      <c r="X876" t="s">
        <v>1278</v>
      </c>
      <c r="Y876">
        <v>0</v>
      </c>
      <c r="Z876">
        <v>0</v>
      </c>
    </row>
    <row r="877" spans="2:26">
      <c r="B877" t="s">
        <v>1147</v>
      </c>
      <c r="C877" t="s">
        <v>1147</v>
      </c>
      <c r="E877" t="s">
        <v>153</v>
      </c>
      <c r="G877" t="s">
        <v>965</v>
      </c>
      <c r="H877" t="s">
        <v>178</v>
      </c>
      <c r="I877">
        <v>0</v>
      </c>
      <c r="J877">
        <v>72.616</v>
      </c>
      <c r="L877">
        <v>0</v>
      </c>
      <c r="M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U877">
        <v>72.616</v>
      </c>
      <c r="V877">
        <v>0</v>
      </c>
      <c r="W877" t="s">
        <v>739</v>
      </c>
      <c r="X877" t="s">
        <v>1278</v>
      </c>
      <c r="Y877">
        <v>0</v>
      </c>
      <c r="Z877">
        <v>0</v>
      </c>
    </row>
    <row r="878" spans="2:26">
      <c r="B878" t="s">
        <v>1148</v>
      </c>
      <c r="C878" t="s">
        <v>1148</v>
      </c>
      <c r="E878" t="s">
        <v>153</v>
      </c>
      <c r="G878" t="s">
        <v>965</v>
      </c>
      <c r="H878" t="s">
        <v>178</v>
      </c>
      <c r="I878" s="2">
        <v>600000</v>
      </c>
      <c r="J878">
        <v>67.319999999999993</v>
      </c>
      <c r="L878">
        <v>0</v>
      </c>
      <c r="M878">
        <v>-37</v>
      </c>
      <c r="O878">
        <v>0</v>
      </c>
      <c r="P878">
        <v>0</v>
      </c>
      <c r="Q878">
        <v>0</v>
      </c>
      <c r="R878">
        <v>0</v>
      </c>
      <c r="S878" s="2">
        <v>-403920</v>
      </c>
      <c r="U878">
        <v>67.319999999999993</v>
      </c>
      <c r="V878" s="2">
        <v>600000</v>
      </c>
      <c r="W878" t="s">
        <v>739</v>
      </c>
      <c r="X878" t="s">
        <v>1278</v>
      </c>
      <c r="Y878">
        <v>0</v>
      </c>
      <c r="Z878">
        <v>0</v>
      </c>
    </row>
    <row r="879" spans="2:26">
      <c r="B879" t="s">
        <v>1149</v>
      </c>
      <c r="C879" t="s">
        <v>1149</v>
      </c>
      <c r="E879" t="s">
        <v>153</v>
      </c>
      <c r="G879" t="s">
        <v>965</v>
      </c>
      <c r="H879" t="s">
        <v>178</v>
      </c>
      <c r="I879" s="2">
        <v>-500000</v>
      </c>
      <c r="J879">
        <v>79.58</v>
      </c>
      <c r="L879">
        <v>0</v>
      </c>
      <c r="M879">
        <v>31</v>
      </c>
      <c r="O879">
        <v>0</v>
      </c>
      <c r="P879">
        <v>0</v>
      </c>
      <c r="Q879">
        <v>0</v>
      </c>
      <c r="R879">
        <v>0</v>
      </c>
      <c r="S879" s="2">
        <v>397902</v>
      </c>
      <c r="U879">
        <v>79.58</v>
      </c>
      <c r="V879" s="2">
        <v>-500000</v>
      </c>
      <c r="W879" t="s">
        <v>739</v>
      </c>
      <c r="X879" t="s">
        <v>1278</v>
      </c>
      <c r="Y879">
        <v>0</v>
      </c>
      <c r="Z879">
        <v>0</v>
      </c>
    </row>
    <row r="880" spans="2:26">
      <c r="B880" t="s">
        <v>1150</v>
      </c>
      <c r="C880" t="s">
        <v>1150</v>
      </c>
      <c r="E880" t="s">
        <v>153</v>
      </c>
      <c r="G880" t="s">
        <v>965</v>
      </c>
      <c r="H880" t="s">
        <v>178</v>
      </c>
      <c r="I880" s="2">
        <v>-1000000</v>
      </c>
      <c r="J880">
        <v>93.706999999999994</v>
      </c>
      <c r="L880">
        <v>0</v>
      </c>
      <c r="M880">
        <v>75</v>
      </c>
      <c r="O880">
        <v>0</v>
      </c>
      <c r="P880">
        <v>0</v>
      </c>
      <c r="Q880">
        <v>0</v>
      </c>
      <c r="R880">
        <v>0</v>
      </c>
      <c r="S880" s="2">
        <v>937074</v>
      </c>
      <c r="U880">
        <v>93.706999999999994</v>
      </c>
      <c r="V880" s="2">
        <v>-1000000</v>
      </c>
      <c r="W880" t="s">
        <v>739</v>
      </c>
      <c r="X880" t="s">
        <v>1278</v>
      </c>
      <c r="Y880">
        <v>0</v>
      </c>
      <c r="Z880">
        <v>0</v>
      </c>
    </row>
    <row r="881" spans="2:26">
      <c r="B881" t="s">
        <v>1162</v>
      </c>
      <c r="C881" t="s">
        <v>1162</v>
      </c>
      <c r="E881" t="s">
        <v>153</v>
      </c>
      <c r="G881" t="s">
        <v>965</v>
      </c>
      <c r="H881" t="s">
        <v>178</v>
      </c>
      <c r="I881" s="2">
        <v>-100000</v>
      </c>
      <c r="J881">
        <v>79.325000000000003</v>
      </c>
      <c r="L881">
        <v>0</v>
      </c>
      <c r="M881">
        <v>0</v>
      </c>
      <c r="O881">
        <v>0</v>
      </c>
      <c r="P881">
        <v>0</v>
      </c>
      <c r="Q881">
        <v>0</v>
      </c>
      <c r="R881">
        <v>0</v>
      </c>
      <c r="S881" s="2">
        <v>79325</v>
      </c>
      <c r="U881">
        <v>78.355999999999995</v>
      </c>
      <c r="V881">
        <v>0</v>
      </c>
      <c r="W881" t="s">
        <v>739</v>
      </c>
      <c r="X881" t="s">
        <v>1278</v>
      </c>
      <c r="Y881">
        <v>0</v>
      </c>
      <c r="Z881">
        <v>0</v>
      </c>
    </row>
    <row r="882" spans="2:26">
      <c r="B882" t="s">
        <v>1164</v>
      </c>
      <c r="C882" t="s">
        <v>1164</v>
      </c>
      <c r="E882" t="s">
        <v>153</v>
      </c>
      <c r="G882" t="s">
        <v>965</v>
      </c>
      <c r="H882" t="s">
        <v>178</v>
      </c>
      <c r="I882" s="2">
        <v>-400000</v>
      </c>
      <c r="J882">
        <v>87.363</v>
      </c>
      <c r="L882">
        <v>0</v>
      </c>
      <c r="M882">
        <v>27</v>
      </c>
      <c r="O882">
        <v>0</v>
      </c>
      <c r="P882">
        <v>0</v>
      </c>
      <c r="Q882">
        <v>0</v>
      </c>
      <c r="R882">
        <v>0</v>
      </c>
      <c r="S882" s="2">
        <v>349452</v>
      </c>
      <c r="U882">
        <v>87.363</v>
      </c>
      <c r="V882" s="2">
        <v>-400000</v>
      </c>
      <c r="W882" t="s">
        <v>739</v>
      </c>
      <c r="X882" t="s">
        <v>1278</v>
      </c>
      <c r="Y882">
        <v>0</v>
      </c>
      <c r="Z882">
        <v>0</v>
      </c>
    </row>
    <row r="883" spans="2:26">
      <c r="B883" t="s">
        <v>1283</v>
      </c>
      <c r="C883" t="s">
        <v>1283</v>
      </c>
      <c r="E883" t="s">
        <v>153</v>
      </c>
      <c r="G883" t="s">
        <v>965</v>
      </c>
      <c r="H883" t="s">
        <v>178</v>
      </c>
      <c r="I883" s="2">
        <v>-200000</v>
      </c>
      <c r="J883">
        <v>85.935000000000002</v>
      </c>
      <c r="L883">
        <v>0</v>
      </c>
      <c r="M883">
        <v>5</v>
      </c>
      <c r="O883">
        <v>0</v>
      </c>
      <c r="P883">
        <v>0</v>
      </c>
      <c r="Q883">
        <v>0</v>
      </c>
      <c r="R883">
        <v>0</v>
      </c>
      <c r="S883" s="2">
        <v>171870</v>
      </c>
      <c r="U883">
        <v>85.935000000000002</v>
      </c>
      <c r="V883" s="2">
        <v>-200000</v>
      </c>
      <c r="W883" t="s">
        <v>739</v>
      </c>
      <c r="X883" t="s">
        <v>1278</v>
      </c>
      <c r="Y883">
        <v>0</v>
      </c>
      <c r="Z883">
        <v>0</v>
      </c>
    </row>
    <row r="884" spans="2:26">
      <c r="B884" t="s">
        <v>1284</v>
      </c>
      <c r="C884" t="s">
        <v>1284</v>
      </c>
      <c r="E884" t="s">
        <v>153</v>
      </c>
      <c r="G884" t="s">
        <v>965</v>
      </c>
      <c r="H884" t="s">
        <v>178</v>
      </c>
      <c r="I884" s="2">
        <v>-1000000</v>
      </c>
      <c r="J884">
        <v>79.834999999999994</v>
      </c>
      <c r="L884">
        <v>0</v>
      </c>
      <c r="M884">
        <v>0</v>
      </c>
      <c r="O884">
        <v>0</v>
      </c>
      <c r="P884">
        <v>0</v>
      </c>
      <c r="Q884">
        <v>0</v>
      </c>
      <c r="R884">
        <v>0</v>
      </c>
      <c r="S884" s="2">
        <v>798354</v>
      </c>
      <c r="U884">
        <v>79.834999999999994</v>
      </c>
      <c r="V884" s="2">
        <v>-1000000</v>
      </c>
      <c r="W884" t="s">
        <v>739</v>
      </c>
      <c r="X884" t="s">
        <v>1278</v>
      </c>
      <c r="Y884">
        <v>0</v>
      </c>
      <c r="Z884">
        <v>0</v>
      </c>
    </row>
    <row r="885" spans="2:26">
      <c r="B885" t="s">
        <v>1203</v>
      </c>
      <c r="C885" t="s">
        <v>1203</v>
      </c>
      <c r="E885" t="s">
        <v>153</v>
      </c>
      <c r="G885" t="s">
        <v>965</v>
      </c>
      <c r="H885" t="s">
        <v>178</v>
      </c>
      <c r="I885">
        <v>0</v>
      </c>
      <c r="J885">
        <v>86.394000000000005</v>
      </c>
      <c r="L885">
        <v>0</v>
      </c>
      <c r="M885">
        <v>11</v>
      </c>
      <c r="O885">
        <v>0</v>
      </c>
      <c r="P885">
        <v>0</v>
      </c>
      <c r="Q885">
        <v>0</v>
      </c>
      <c r="R885">
        <v>0</v>
      </c>
      <c r="S885">
        <v>0</v>
      </c>
      <c r="U885">
        <v>86.394000000000005</v>
      </c>
      <c r="V885" s="2">
        <v>-200000</v>
      </c>
      <c r="W885" t="s">
        <v>739</v>
      </c>
      <c r="X885" t="s">
        <v>1278</v>
      </c>
      <c r="Y885">
        <v>0</v>
      </c>
      <c r="Z885">
        <v>0</v>
      </c>
    </row>
    <row r="886" spans="2:26">
      <c r="B886" t="s">
        <v>1222</v>
      </c>
      <c r="C886" t="s">
        <v>1222</v>
      </c>
      <c r="E886" t="s">
        <v>153</v>
      </c>
      <c r="G886" t="s">
        <v>965</v>
      </c>
      <c r="H886" t="s">
        <v>178</v>
      </c>
      <c r="I886" s="2">
        <v>-610000</v>
      </c>
      <c r="J886">
        <v>102.127</v>
      </c>
      <c r="L886">
        <v>0</v>
      </c>
      <c r="M886">
        <v>46</v>
      </c>
      <c r="O886">
        <v>0</v>
      </c>
      <c r="P886">
        <v>0</v>
      </c>
      <c r="Q886">
        <v>0</v>
      </c>
      <c r="R886">
        <v>0</v>
      </c>
      <c r="S886" s="2">
        <v>620861</v>
      </c>
      <c r="U886">
        <v>102.127</v>
      </c>
      <c r="V886" s="2">
        <v>-610000</v>
      </c>
      <c r="W886" t="s">
        <v>739</v>
      </c>
      <c r="X886" t="s">
        <v>1278</v>
      </c>
      <c r="Y886">
        <v>0</v>
      </c>
      <c r="Z886">
        <v>0</v>
      </c>
    </row>
    <row r="887" spans="2:26">
      <c r="B887" t="s">
        <v>1232</v>
      </c>
      <c r="C887" t="s">
        <v>1232</v>
      </c>
      <c r="E887" t="s">
        <v>153</v>
      </c>
      <c r="G887" t="s">
        <v>965</v>
      </c>
      <c r="H887" t="s">
        <v>178</v>
      </c>
      <c r="I887" s="2">
        <v>-1000000</v>
      </c>
      <c r="J887">
        <v>123.312</v>
      </c>
      <c r="L887">
        <v>0</v>
      </c>
      <c r="M887">
        <v>77</v>
      </c>
      <c r="O887">
        <v>0</v>
      </c>
      <c r="P887">
        <v>0</v>
      </c>
      <c r="Q887">
        <v>0</v>
      </c>
      <c r="R887">
        <v>0</v>
      </c>
      <c r="S887" s="2">
        <v>1233120</v>
      </c>
      <c r="U887">
        <v>123.312</v>
      </c>
      <c r="V887" s="2">
        <v>-1000000</v>
      </c>
      <c r="W887" t="s">
        <v>739</v>
      </c>
      <c r="X887" t="s">
        <v>1278</v>
      </c>
      <c r="Y887">
        <v>0</v>
      </c>
      <c r="Z887">
        <v>0</v>
      </c>
    </row>
    <row r="888" spans="2:26">
      <c r="B888" t="s">
        <v>1233</v>
      </c>
      <c r="C888" t="s">
        <v>1233</v>
      </c>
      <c r="E888" t="s">
        <v>153</v>
      </c>
      <c r="G888" t="s">
        <v>965</v>
      </c>
      <c r="H888" t="s">
        <v>178</v>
      </c>
      <c r="I888" s="2">
        <v>-700000</v>
      </c>
      <c r="J888">
        <v>99.847999999999999</v>
      </c>
      <c r="L888">
        <v>0</v>
      </c>
      <c r="M888">
        <v>55</v>
      </c>
      <c r="O888">
        <v>0</v>
      </c>
      <c r="P888">
        <v>0</v>
      </c>
      <c r="Q888">
        <v>0</v>
      </c>
      <c r="R888">
        <v>0</v>
      </c>
      <c r="S888" s="2">
        <v>700108</v>
      </c>
      <c r="U888">
        <v>99.847999999999999</v>
      </c>
      <c r="V888" s="2">
        <v>-700000</v>
      </c>
      <c r="W888" t="s">
        <v>739</v>
      </c>
      <c r="X888" t="s">
        <v>1278</v>
      </c>
      <c r="Y888">
        <v>0</v>
      </c>
      <c r="Z888">
        <v>0</v>
      </c>
    </row>
    <row r="889" spans="2:26">
      <c r="B889" t="s">
        <v>1234</v>
      </c>
      <c r="C889" t="s">
        <v>1234</v>
      </c>
      <c r="E889" t="s">
        <v>153</v>
      </c>
      <c r="G889" t="s">
        <v>965</v>
      </c>
      <c r="H889" t="s">
        <v>178</v>
      </c>
      <c r="I889" s="2">
        <v>-100000</v>
      </c>
      <c r="J889">
        <v>99.694999999999993</v>
      </c>
      <c r="L889">
        <v>0</v>
      </c>
      <c r="M889">
        <v>8</v>
      </c>
      <c r="O889">
        <v>0</v>
      </c>
      <c r="P889">
        <v>0</v>
      </c>
      <c r="Q889">
        <v>0</v>
      </c>
      <c r="R889">
        <v>0</v>
      </c>
      <c r="S889" s="2">
        <v>99695</v>
      </c>
      <c r="U889">
        <v>99.694999999999993</v>
      </c>
      <c r="V889" s="2">
        <v>-100000</v>
      </c>
      <c r="W889" t="s">
        <v>739</v>
      </c>
      <c r="X889" t="s">
        <v>1278</v>
      </c>
      <c r="Y889">
        <v>0</v>
      </c>
      <c r="Z889">
        <v>0</v>
      </c>
    </row>
    <row r="890" spans="2:26">
      <c r="B890" t="s">
        <v>1237</v>
      </c>
      <c r="C890" t="s">
        <v>1237</v>
      </c>
      <c r="E890" t="s">
        <v>153</v>
      </c>
      <c r="G890" t="s">
        <v>965</v>
      </c>
      <c r="H890" t="s">
        <v>178</v>
      </c>
      <c r="I890" s="2">
        <v>-500000</v>
      </c>
      <c r="J890">
        <v>104.795</v>
      </c>
      <c r="L890">
        <v>0</v>
      </c>
      <c r="M890">
        <v>37</v>
      </c>
      <c r="O890">
        <v>0</v>
      </c>
      <c r="P890">
        <v>0</v>
      </c>
      <c r="Q890">
        <v>0</v>
      </c>
      <c r="R890">
        <v>0</v>
      </c>
      <c r="S890" s="2">
        <v>523974</v>
      </c>
      <c r="U890">
        <v>104.795</v>
      </c>
      <c r="V890" s="2">
        <v>-500000</v>
      </c>
      <c r="W890" t="s">
        <v>739</v>
      </c>
      <c r="X890" t="s">
        <v>1278</v>
      </c>
      <c r="Y890">
        <v>0</v>
      </c>
      <c r="Z890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041CB4-303C-4846-BFC7-89AC9DDFA4A8}">
  <dimension ref="A1:V75"/>
  <sheetViews>
    <sheetView tabSelected="1" workbookViewId="0">
      <selection activeCell="I39" sqref="I39"/>
    </sheetView>
  </sheetViews>
  <sheetFormatPr defaultRowHeight="14.45"/>
  <cols>
    <col min="2" max="2" width="18.28515625" bestFit="1" customWidth="1"/>
    <col min="3" max="3" width="18.7109375" customWidth="1"/>
    <col min="4" max="4" width="30.28515625" customWidth="1"/>
    <col min="5" max="5" width="14.7109375" customWidth="1"/>
    <col min="6" max="6" width="13.7109375" customWidth="1"/>
    <col min="7" max="7" width="15.28515625" customWidth="1"/>
    <col min="8" max="8" width="14.28515625" customWidth="1"/>
    <col min="9" max="9" width="16.140625" customWidth="1"/>
    <col min="10" max="10" width="15.5703125" customWidth="1"/>
    <col min="11" max="12" width="15.28515625" customWidth="1"/>
    <col min="13" max="14" width="11.140625" customWidth="1"/>
  </cols>
  <sheetData>
    <row r="1" spans="1:22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</row>
    <row r="2" spans="1:22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</row>
    <row r="3" spans="1:22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</row>
    <row r="4" spans="1:22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</row>
    <row r="5" spans="1:22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</row>
    <row r="6" spans="1:22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</row>
    <row r="7" spans="1:22">
      <c r="A7" s="39"/>
      <c r="B7" s="40" t="s">
        <v>1285</v>
      </c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</row>
    <row r="8" spans="1:22">
      <c r="A8" s="39"/>
      <c r="B8" s="40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</row>
    <row r="9" spans="1:22">
      <c r="A9" s="39"/>
      <c r="B9" s="49"/>
      <c r="C9" s="49" t="s">
        <v>1286</v>
      </c>
      <c r="D9" s="49"/>
      <c r="E9" s="49"/>
      <c r="F9" s="49" t="s">
        <v>1287</v>
      </c>
      <c r="G9" s="49"/>
      <c r="H9" s="49"/>
      <c r="I9" s="49" t="s">
        <v>1288</v>
      </c>
      <c r="J9" s="49"/>
      <c r="K9" s="49"/>
      <c r="L9" s="39"/>
      <c r="M9" s="39"/>
      <c r="N9" s="39"/>
      <c r="O9" s="39"/>
      <c r="P9" s="39"/>
    </row>
    <row r="10" spans="1:22">
      <c r="A10" s="39"/>
      <c r="B10" s="50" t="s">
        <v>1289</v>
      </c>
      <c r="C10" s="50" t="s">
        <v>1290</v>
      </c>
      <c r="D10" s="50" t="s">
        <v>1291</v>
      </c>
      <c r="E10" s="50" t="s">
        <v>1292</v>
      </c>
      <c r="F10" s="50" t="s">
        <v>1293</v>
      </c>
      <c r="G10" s="50" t="s">
        <v>1294</v>
      </c>
      <c r="H10" s="50" t="s">
        <v>1295</v>
      </c>
      <c r="I10" s="50" t="s">
        <v>1296</v>
      </c>
      <c r="J10" s="50" t="s">
        <v>1297</v>
      </c>
      <c r="K10" s="50" t="s">
        <v>1298</v>
      </c>
      <c r="L10" s="39"/>
      <c r="M10" s="39"/>
      <c r="N10" s="39"/>
      <c r="O10" s="39"/>
      <c r="P10" s="39"/>
      <c r="T10" t="s">
        <v>729</v>
      </c>
      <c r="V10" s="4">
        <f>_xll.BDP(T10&amp;" Curncy","px_last")*0.01*_xll.BDP(T10&amp;" Curncy","sw_cnv_risk")*-1*100</f>
        <v>404.44208843258974</v>
      </c>
    </row>
    <row r="11" spans="1:22">
      <c r="A11" s="39"/>
      <c r="B11" s="39" t="s">
        <v>1299</v>
      </c>
      <c r="C11" s="41">
        <f>D11-E11</f>
        <v>41719000</v>
      </c>
      <c r="D11" s="41">
        <f t="shared" ref="D11:D17" si="0">SUMIFS($I$25:$I$85,$C$25:$C$85,$B11,$J$25:$J$85,"&gt;0")</f>
        <v>21360000</v>
      </c>
      <c r="E11" s="41">
        <f t="shared" ref="E11:E17" si="1">SUMIFS($I$25:$I$85,$C$25:$C$85,$B11,$J$25:$J$85,"&lt;0")</f>
        <v>-20359000</v>
      </c>
      <c r="F11" s="41">
        <f>G11+H11</f>
        <v>-145.95509907229462</v>
      </c>
      <c r="G11" s="41">
        <f t="shared" ref="G11:G17" si="2">SUMIFS($J$25:$J$85,$C$25:$C$85,$B11,$J$25:$J$85,"&gt;0")</f>
        <v>11352.625016711483</v>
      </c>
      <c r="H11" s="41">
        <f t="shared" ref="H11:H17" si="3">SUMIFS($J$25:$J$85,$C$25:$C$85,$B11,$J$25:$J$85,"&lt;0")</f>
        <v>-11498.580115783778</v>
      </c>
      <c r="I11" s="42">
        <f>J11+K11</f>
        <v>-3.5904370604246694</v>
      </c>
      <c r="J11" s="42">
        <f t="shared" ref="J11:J17" si="4">SUMIFS($K$25:$K$85,$C$25:$C$85,$B11,$K$25:$K$85,"&gt;0")</f>
        <v>35.369871947131045</v>
      </c>
      <c r="K11" s="42">
        <f t="shared" ref="K11:K17" si="5">SUMIFS($K$25:$K$85,$C$25:$C$85,$B11,$K$25:$K$85,"&lt;0")</f>
        <v>-38.960309007555715</v>
      </c>
      <c r="L11" s="39"/>
      <c r="M11" s="39"/>
      <c r="N11" s="39"/>
      <c r="O11" s="39"/>
      <c r="P11" s="39"/>
    </row>
    <row r="12" spans="1:22">
      <c r="A12" s="39"/>
      <c r="B12" s="39" t="s">
        <v>1300</v>
      </c>
      <c r="C12" s="41">
        <f t="shared" ref="C12:C17" si="6">D12-E12</f>
        <v>15200000</v>
      </c>
      <c r="D12" s="41">
        <f t="shared" si="0"/>
        <v>6800000</v>
      </c>
      <c r="E12" s="41">
        <f t="shared" si="1"/>
        <v>-8400000</v>
      </c>
      <c r="F12" s="41">
        <f t="shared" ref="F12:F17" si="7">G12+H12</f>
        <v>-558.33203253564534</v>
      </c>
      <c r="G12" s="41">
        <f t="shared" si="2"/>
        <v>6099.85915145947</v>
      </c>
      <c r="H12" s="41">
        <f t="shared" si="3"/>
        <v>-6658.1911839951154</v>
      </c>
      <c r="I12" s="42">
        <f t="shared" ref="I12:I17" si="8">J12+K12</f>
        <v>-2.1781118788064191</v>
      </c>
      <c r="J12" s="42">
        <f t="shared" si="4"/>
        <v>16.069028077554982</v>
      </c>
      <c r="K12" s="42">
        <f t="shared" si="5"/>
        <v>-18.247139956361401</v>
      </c>
      <c r="L12" s="39"/>
      <c r="M12" s="39"/>
      <c r="N12" s="39"/>
      <c r="O12" s="39"/>
      <c r="P12" s="39"/>
    </row>
    <row r="13" spans="1:22">
      <c r="A13" s="39"/>
      <c r="B13" s="39" t="s">
        <v>1301</v>
      </c>
      <c r="C13" s="41">
        <f t="shared" si="6"/>
        <v>5300000</v>
      </c>
      <c r="D13" s="41">
        <f t="shared" si="0"/>
        <v>2800000</v>
      </c>
      <c r="E13" s="41">
        <f t="shared" si="1"/>
        <v>-2500000</v>
      </c>
      <c r="F13" s="41">
        <f t="shared" si="7"/>
        <v>15.860161658203197</v>
      </c>
      <c r="G13" s="41">
        <f t="shared" si="2"/>
        <v>1581.5943747509209</v>
      </c>
      <c r="H13" s="41">
        <f t="shared" si="3"/>
        <v>-1565.7342130927177</v>
      </c>
      <c r="I13" s="42">
        <f t="shared" si="8"/>
        <v>1.2360190437894838</v>
      </c>
      <c r="J13" s="42">
        <f t="shared" si="4"/>
        <v>7.4561649327485995</v>
      </c>
      <c r="K13" s="42">
        <f t="shared" si="5"/>
        <v>-6.2201458889591157</v>
      </c>
      <c r="L13" s="39"/>
      <c r="M13" s="39"/>
      <c r="N13" s="39"/>
      <c r="O13" s="39"/>
      <c r="P13" s="39"/>
    </row>
    <row r="14" spans="1:22">
      <c r="A14" s="39"/>
      <c r="B14" s="39" t="s">
        <v>1302</v>
      </c>
      <c r="C14" s="41">
        <f t="shared" si="6"/>
        <v>31650000</v>
      </c>
      <c r="D14" s="41">
        <f t="shared" si="0"/>
        <v>19850000</v>
      </c>
      <c r="E14" s="41">
        <f t="shared" si="1"/>
        <v>-11800000</v>
      </c>
      <c r="F14" s="41">
        <f t="shared" si="7"/>
        <v>3852.4027969386998</v>
      </c>
      <c r="G14" s="41">
        <f t="shared" si="2"/>
        <v>9041.6842670284732</v>
      </c>
      <c r="H14" s="41">
        <f t="shared" si="3"/>
        <v>-5189.2814700897734</v>
      </c>
      <c r="I14" s="42">
        <f t="shared" si="8"/>
        <v>2.8970616347337597</v>
      </c>
      <c r="J14" s="42">
        <f t="shared" si="4"/>
        <v>23.876586001852424</v>
      </c>
      <c r="K14" s="42">
        <f t="shared" si="5"/>
        <v>-20.979524367118664</v>
      </c>
      <c r="L14" s="39"/>
      <c r="M14" s="39"/>
      <c r="N14" s="39"/>
      <c r="O14" s="39"/>
      <c r="P14" s="39"/>
    </row>
    <row r="15" spans="1:22">
      <c r="A15" s="39"/>
      <c r="B15" s="39" t="s">
        <v>1303</v>
      </c>
      <c r="C15" s="41">
        <f t="shared" si="6"/>
        <v>2000000</v>
      </c>
      <c r="D15" s="41">
        <f t="shared" si="0"/>
        <v>1000000</v>
      </c>
      <c r="E15" s="41">
        <f t="shared" si="1"/>
        <v>-1000000</v>
      </c>
      <c r="F15" s="41">
        <f t="shared" si="7"/>
        <v>-44.586955733583864</v>
      </c>
      <c r="G15" s="41">
        <f t="shared" si="2"/>
        <v>416.95426355190079</v>
      </c>
      <c r="H15" s="41">
        <f t="shared" si="3"/>
        <v>-461.54121928548466</v>
      </c>
      <c r="I15" s="42">
        <f t="shared" si="8"/>
        <v>0.69731392402130155</v>
      </c>
      <c r="J15" s="42">
        <f t="shared" si="4"/>
        <v>1.7414936167997572</v>
      </c>
      <c r="K15" s="42">
        <f t="shared" si="5"/>
        <v>-1.0441796927784557</v>
      </c>
      <c r="L15" s="39"/>
      <c r="M15" s="39"/>
      <c r="N15" s="39"/>
      <c r="O15" s="39"/>
      <c r="P15" s="39"/>
    </row>
    <row r="16" spans="1:22">
      <c r="A16" s="39"/>
      <c r="B16" s="39" t="s">
        <v>1304</v>
      </c>
      <c r="C16" s="41">
        <f t="shared" si="6"/>
        <v>0</v>
      </c>
      <c r="D16" s="41">
        <f t="shared" si="0"/>
        <v>0</v>
      </c>
      <c r="E16" s="41">
        <f t="shared" si="1"/>
        <v>0</v>
      </c>
      <c r="F16" s="41">
        <f t="shared" si="7"/>
        <v>0</v>
      </c>
      <c r="G16" s="41">
        <f t="shared" si="2"/>
        <v>0</v>
      </c>
      <c r="H16" s="41">
        <f t="shared" si="3"/>
        <v>0</v>
      </c>
      <c r="I16" s="42">
        <f t="shared" si="8"/>
        <v>0</v>
      </c>
      <c r="J16" s="42">
        <f t="shared" si="4"/>
        <v>0</v>
      </c>
      <c r="K16" s="42">
        <f t="shared" si="5"/>
        <v>0</v>
      </c>
      <c r="L16" s="39"/>
      <c r="M16" s="39"/>
      <c r="N16" s="39"/>
      <c r="O16" s="39"/>
      <c r="P16" s="39"/>
    </row>
    <row r="17" spans="1:17">
      <c r="A17" s="39"/>
      <c r="B17" s="39" t="s">
        <v>1305</v>
      </c>
      <c r="C17" s="41">
        <f t="shared" si="6"/>
        <v>0</v>
      </c>
      <c r="D17" s="41">
        <f t="shared" si="0"/>
        <v>0</v>
      </c>
      <c r="E17" s="41">
        <f t="shared" si="1"/>
        <v>0</v>
      </c>
      <c r="F17" s="41">
        <f t="shared" si="7"/>
        <v>0</v>
      </c>
      <c r="G17" s="41">
        <f t="shared" si="2"/>
        <v>0</v>
      </c>
      <c r="H17" s="41">
        <f t="shared" si="3"/>
        <v>0</v>
      </c>
      <c r="I17" s="42">
        <f t="shared" si="8"/>
        <v>0</v>
      </c>
      <c r="J17" s="42">
        <f t="shared" si="4"/>
        <v>0</v>
      </c>
      <c r="K17" s="42">
        <f t="shared" si="5"/>
        <v>0</v>
      </c>
      <c r="L17" s="39"/>
      <c r="M17" s="39"/>
      <c r="N17" s="39"/>
      <c r="O17" s="39"/>
      <c r="P17" s="39"/>
    </row>
    <row r="18" spans="1:17">
      <c r="A18" s="39"/>
      <c r="B18" s="39"/>
      <c r="C18" s="39"/>
      <c r="D18" s="41"/>
      <c r="E18" s="41"/>
      <c r="F18" s="39"/>
      <c r="G18" s="39"/>
      <c r="H18" s="39"/>
      <c r="I18" s="42"/>
      <c r="J18" s="42"/>
      <c r="K18" s="42"/>
      <c r="L18" s="39"/>
      <c r="M18" s="39"/>
      <c r="N18" s="39"/>
      <c r="O18" s="39"/>
      <c r="P18" s="39"/>
    </row>
    <row r="19" spans="1:17">
      <c r="A19" s="39"/>
      <c r="B19" s="43" t="s">
        <v>1306</v>
      </c>
      <c r="C19" s="44">
        <f>SUM(C11:C18)</f>
        <v>95869000</v>
      </c>
      <c r="D19" s="44">
        <f t="shared" ref="D19:E19" si="9">SUM(D11:D18)</f>
        <v>51810000</v>
      </c>
      <c r="E19" s="44">
        <f t="shared" si="9"/>
        <v>-44059000</v>
      </c>
      <c r="F19" s="44">
        <f t="shared" ref="F19" si="10">SUM(F11:F18)</f>
        <v>3119.3888712553789</v>
      </c>
      <c r="G19" s="44">
        <f t="shared" ref="G19" si="11">SUM(G11:G18)</f>
        <v>28492.717073502248</v>
      </c>
      <c r="H19" s="44">
        <f t="shared" ref="H19" si="12">SUM(H11:H18)</f>
        <v>-25373.328202246867</v>
      </c>
      <c r="I19" s="45">
        <f t="shared" ref="I19" si="13">SUM(I11:I18)</f>
        <v>-0.93815433668654347</v>
      </c>
      <c r="J19" s="45">
        <f t="shared" ref="J19" si="14">SUM(J11:J18)</f>
        <v>84.513144576086816</v>
      </c>
      <c r="K19" s="45">
        <f t="shared" ref="K19" si="15">SUM(K11:K18)</f>
        <v>-85.451298912773353</v>
      </c>
      <c r="L19" s="39"/>
      <c r="M19" s="39"/>
      <c r="N19" s="39"/>
      <c r="O19" s="39"/>
      <c r="P19" s="39"/>
    </row>
    <row r="20" spans="1:17">
      <c r="A20" s="39"/>
      <c r="B20" s="39"/>
      <c r="C20" s="39"/>
      <c r="D20" s="39"/>
      <c r="E20" s="39"/>
      <c r="F20" s="39"/>
      <c r="G20" s="39"/>
      <c r="H20" s="39"/>
      <c r="I20" s="39"/>
      <c r="J20" s="39"/>
      <c r="K20" s="39"/>
      <c r="L20" s="39"/>
      <c r="M20" s="39"/>
      <c r="N20" s="39"/>
      <c r="O20" s="39"/>
      <c r="P20" s="39"/>
    </row>
    <row r="21" spans="1:17">
      <c r="A21" s="39"/>
      <c r="B21" s="39"/>
      <c r="C21" s="39"/>
      <c r="D21" s="39"/>
      <c r="E21" s="39"/>
      <c r="F21" s="39"/>
      <c r="G21" s="39"/>
      <c r="H21" s="39"/>
      <c r="I21" s="39"/>
      <c r="J21" s="39"/>
      <c r="K21" s="39"/>
      <c r="L21" s="39"/>
      <c r="M21" s="39"/>
      <c r="N21" s="39"/>
      <c r="O21" s="39"/>
      <c r="P21" s="39"/>
    </row>
    <row r="22" spans="1:17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</row>
    <row r="23" spans="1:17">
      <c r="A23" s="39"/>
      <c r="B23" s="49"/>
      <c r="C23" s="49"/>
      <c r="D23" s="49"/>
      <c r="E23" s="49"/>
      <c r="F23" s="49"/>
      <c r="G23" s="49"/>
      <c r="H23" s="49"/>
      <c r="I23" s="49"/>
      <c r="J23" s="49"/>
      <c r="K23" s="49"/>
      <c r="L23" s="39"/>
      <c r="M23" s="49" t="s">
        <v>83</v>
      </c>
      <c r="N23" s="49"/>
      <c r="O23" s="49"/>
      <c r="P23" s="39"/>
    </row>
    <row r="24" spans="1:17">
      <c r="A24" s="39"/>
      <c r="B24" s="50" t="s">
        <v>1307</v>
      </c>
      <c r="C24" s="50" t="s">
        <v>1289</v>
      </c>
      <c r="D24" s="50" t="s">
        <v>1308</v>
      </c>
      <c r="E24" s="50" t="s">
        <v>1309</v>
      </c>
      <c r="F24" s="51" t="s">
        <v>1310</v>
      </c>
      <c r="G24" s="51" t="s">
        <v>1311</v>
      </c>
      <c r="H24" s="51" t="s">
        <v>1312</v>
      </c>
      <c r="I24" s="50" t="s">
        <v>1313</v>
      </c>
      <c r="J24" s="51" t="s">
        <v>1287</v>
      </c>
      <c r="K24" s="51" t="s">
        <v>1314</v>
      </c>
      <c r="L24" s="39"/>
      <c r="M24" s="50" t="s">
        <v>1286</v>
      </c>
      <c r="N24" s="50" t="s">
        <v>1287</v>
      </c>
      <c r="O24" s="50" t="s">
        <v>1314</v>
      </c>
      <c r="P24" s="39"/>
      <c r="Q24" t="s">
        <v>1315</v>
      </c>
    </row>
    <row r="25" spans="1:17">
      <c r="A25" s="39"/>
      <c r="B25" s="39" t="s">
        <v>1316</v>
      </c>
      <c r="C25" s="39" t="s">
        <v>1299</v>
      </c>
      <c r="D25" s="39" t="s">
        <v>1317</v>
      </c>
      <c r="E25" s="39" t="str" cm="1">
        <f t="array" ref="E25">_xll.BDP($B25,"crncy")</f>
        <v>EUR</v>
      </c>
      <c r="F25" s="52" cm="1">
        <f t="array" ref="F25">_xll.BDP($B25,"yas_ispread")</f>
        <v>151.56368643134019</v>
      </c>
      <c r="G25" s="52"/>
      <c r="H25" s="52"/>
      <c r="I25" s="41">
        <f>SUMIFS('Paladyne Dump'!I:I,'Paladyne Dump'!A:A,Q25,'Paladyne Dump'!X:X,"Redhedge RV Corporate Bonds Fund")</f>
        <v>-1800000</v>
      </c>
      <c r="J25" s="41" cm="1">
        <f t="array" ref="J25">_xll.BDP($B25,"yas_risk")*I25/10000</f>
        <v>-1205.6578472975445</v>
      </c>
      <c r="K25" s="42">
        <f t="shared" ref="K25:K30" si="16">J25*F25*0.01/$V$10</f>
        <v>-4.5181733834743261</v>
      </c>
      <c r="L25" s="39"/>
      <c r="M25" s="41">
        <f>SUMIFS('Paladyne Dump'!I:I,'Paladyne Dump'!B:B,Q25,'Paladyne Dump'!X:X,"Redhedge Relative Value UCITS Fund")</f>
        <v>-600000</v>
      </c>
      <c r="N25" s="41" cm="1">
        <f t="array" ref="N25">_xll.BDP($B25,"yas_risk")*M25/10000</f>
        <v>-401.88594909918152</v>
      </c>
      <c r="O25" s="42">
        <f t="shared" ref="O25:O30" si="17">N25*L25*0.01/$V$10</f>
        <v>0</v>
      </c>
      <c r="P25" s="39"/>
      <c r="Q25" t="s">
        <v>339</v>
      </c>
    </row>
    <row r="26" spans="1:17">
      <c r="A26" s="39"/>
      <c r="B26" s="39" t="s">
        <v>1318</v>
      </c>
      <c r="C26" s="39" t="s">
        <v>1299</v>
      </c>
      <c r="D26" s="39" t="s">
        <v>1319</v>
      </c>
      <c r="E26" s="39" t="str" cm="1">
        <f t="array" ref="E26">_xll.BDP($B26,"crncy")</f>
        <v>EUR</v>
      </c>
      <c r="F26" s="52" cm="1">
        <f t="array" ref="F26">_xll.BDP($B26,"yas_ispread")</f>
        <v>130.01098386607728</v>
      </c>
      <c r="G26" s="52"/>
      <c r="H26" s="52"/>
      <c r="I26" s="41">
        <f>SUMIFS('Paladyne Dump'!I:I,'Paladyne Dump'!A:A,Q26,'Paladyne Dump'!X:X,"Redhedge RV Corporate Bonds Fund")</f>
        <v>-3220000</v>
      </c>
      <c r="J26" s="41" cm="1">
        <f t="array" ref="J26">_xll.BDP($B26,"yas_risk")*I26/10000</f>
        <v>-1634.5561295231348</v>
      </c>
      <c r="K26" s="42">
        <f t="shared" si="16"/>
        <v>-5.2544049361235086</v>
      </c>
      <c r="L26" s="39"/>
      <c r="M26" s="41">
        <f>SUMIFS('Paladyne Dump'!I:I,'Paladyne Dump'!B:B,Q26,'Paladyne Dump'!X:X,"Redhedge Relative Value UCITS Fund")</f>
        <v>-1050000</v>
      </c>
      <c r="N26" s="41" cm="1">
        <f t="array" ref="N26">_xll.BDP($B26,"yas_risk")*M26/10000</f>
        <v>-533.00743354015265</v>
      </c>
      <c r="O26" s="42">
        <f t="shared" si="17"/>
        <v>0</v>
      </c>
      <c r="P26" s="39"/>
      <c r="Q26" t="s">
        <v>336</v>
      </c>
    </row>
    <row r="27" spans="1:17">
      <c r="A27" s="39"/>
      <c r="B27" s="39" t="s">
        <v>1320</v>
      </c>
      <c r="C27" s="39" t="s">
        <v>1299</v>
      </c>
      <c r="D27" s="39" t="s">
        <v>1321</v>
      </c>
      <c r="E27" s="39" t="str" cm="1">
        <f t="array" ref="E27">_xll.BDP($B27,"crncy")</f>
        <v>EUR</v>
      </c>
      <c r="F27" s="52" cm="1">
        <f t="array" ref="F27">_xll.BDP($B27,"yas_ispread")</f>
        <v>117.76229029678609</v>
      </c>
      <c r="G27" s="52"/>
      <c r="H27" s="52"/>
      <c r="I27" s="41">
        <f>SUMIFS('Paladyne Dump'!I:I,'Paladyne Dump'!A:A,Q27,'Paladyne Dump'!X:X,"Redhedge RV Corporate Bonds Fund")</f>
        <v>-2600000</v>
      </c>
      <c r="J27" s="41" cm="1">
        <f t="array" ref="J27">_xll.BDP($B27,"yas_risk")*I27/10000</f>
        <v>-1106.9227140077517</v>
      </c>
      <c r="K27" s="42">
        <f t="shared" si="16"/>
        <v>-3.2230511539556015</v>
      </c>
      <c r="L27" s="39"/>
      <c r="M27" s="41">
        <f>SUMIFS('Paladyne Dump'!I:I,'Paladyne Dump'!B:B,Q27,'Paladyne Dump'!X:X,"Redhedge Relative Value UCITS Fund")</f>
        <v>0</v>
      </c>
      <c r="N27" s="41" cm="1">
        <f t="array" ref="N27">_xll.BDP($B27,"yas_risk")*M27/10000</f>
        <v>0</v>
      </c>
      <c r="O27" s="42">
        <f t="shared" si="17"/>
        <v>0</v>
      </c>
      <c r="P27" s="39"/>
      <c r="Q27" t="s">
        <v>792</v>
      </c>
    </row>
    <row r="28" spans="1:17">
      <c r="A28" s="39"/>
      <c r="B28" s="39" t="s">
        <v>1322</v>
      </c>
      <c r="C28" s="39" t="s">
        <v>1299</v>
      </c>
      <c r="D28" s="39" t="s">
        <v>1323</v>
      </c>
      <c r="E28" s="39" t="str" cm="1">
        <f t="array" ref="E28">_xll.BDP($B28,"crncy")</f>
        <v>EUR</v>
      </c>
      <c r="F28" s="52" cm="1">
        <f t="array" ref="F28">_xll.BDP($B28,"yas_ispread")</f>
        <v>116.26076809635792</v>
      </c>
      <c r="G28" s="52"/>
      <c r="H28" s="52"/>
      <c r="I28" s="41">
        <f>SUMIFS('Paladyne Dump'!I:I,'Paladyne Dump'!A:A,Q28,'Paladyne Dump'!X:X,"Redhedge RV Corporate Bonds Fund")</f>
        <v>-2950000</v>
      </c>
      <c r="J28" s="41" cm="1">
        <f t="array" ref="J28">_xll.BDP($B28,"yas_risk")*I28/10000</f>
        <v>-1796.6503483113811</v>
      </c>
      <c r="K28" s="42">
        <f t="shared" si="16"/>
        <v>-5.1646442214948936</v>
      </c>
      <c r="L28" s="39"/>
      <c r="M28" s="41">
        <f>SUMIFS('Paladyne Dump'!I:I,'Paladyne Dump'!B:B,Q28,'Paladyne Dump'!X:X,"Redhedge Relative Value UCITS Fund")</f>
        <v>-1150000</v>
      </c>
      <c r="N28" s="41" cm="1">
        <f t="array" ref="N28">_xll.BDP($B28,"yas_risk")*M28/10000</f>
        <v>-700.38911883325022</v>
      </c>
      <c r="O28" s="42">
        <f t="shared" si="17"/>
        <v>0</v>
      </c>
      <c r="P28" s="39"/>
      <c r="Q28" t="s">
        <v>351</v>
      </c>
    </row>
    <row r="29" spans="1:17">
      <c r="A29" s="39"/>
      <c r="B29" s="39" t="s">
        <v>1324</v>
      </c>
      <c r="C29" s="39" t="s">
        <v>1299</v>
      </c>
      <c r="D29" s="39" t="s">
        <v>1325</v>
      </c>
      <c r="E29" s="39" t="str" cm="1">
        <f t="array" ref="E29">_xll.BDP($B29,"crncy")</f>
        <v>EUR</v>
      </c>
      <c r="F29" s="52" cm="1">
        <f t="array" ref="F29">_xll.BDP($B29,"yas_ispread")</f>
        <v>108.85939073543902</v>
      </c>
      <c r="G29" s="52"/>
      <c r="H29" s="52"/>
      <c r="I29" s="41">
        <f>SUMIFS('Paladyne Dump'!I:I,'Paladyne Dump'!A:A,Q29,'Paladyne Dump'!X:X,"Redhedge RV Corporate Bonds Fund")</f>
        <v>7960000</v>
      </c>
      <c r="J29" s="41" cm="1">
        <f t="array" ref="J29">_xll.BDP($B29,"yas_risk")*I29/10000</f>
        <v>3794.7651420705283</v>
      </c>
      <c r="K29" s="42">
        <f t="shared" si="16"/>
        <v>10.21396717020296</v>
      </c>
      <c r="L29" s="39"/>
      <c r="M29" s="41">
        <f>SUMIFS('Paladyne Dump'!I:I,'Paladyne Dump'!B:B,Q29,'Paladyne Dump'!X:X,"Redhedge Relative Value UCITS Fund")</f>
        <v>3800000</v>
      </c>
      <c r="N29" s="41" cm="1">
        <f t="array" ref="N29">_xll.BDP($B29,"yas_risk")*M29/10000</f>
        <v>1811.5712989783931</v>
      </c>
      <c r="O29" s="42">
        <f t="shared" si="17"/>
        <v>0</v>
      </c>
      <c r="P29" s="39"/>
      <c r="Q29" t="s">
        <v>356</v>
      </c>
    </row>
    <row r="30" spans="1:17">
      <c r="A30" s="39"/>
      <c r="B30" s="39" t="s">
        <v>1326</v>
      </c>
      <c r="C30" s="39" t="s">
        <v>1299</v>
      </c>
      <c r="D30" s="39" t="s">
        <v>1327</v>
      </c>
      <c r="E30" s="39" t="str" cm="1">
        <f t="array" ref="E30">_xll.BDP($B30,"crncy")</f>
        <v>EUR</v>
      </c>
      <c r="F30" s="52" cm="1">
        <f t="array" ref="F30">_xll.BDP($B30,"yas_ispread")</f>
        <v>129.05844162730199</v>
      </c>
      <c r="G30" s="52"/>
      <c r="H30" s="52"/>
      <c r="I30" s="41">
        <f>SUMIFS('Paladyne Dump'!I:I,'Paladyne Dump'!A:A,Q30,'Paladyne Dump'!X:X,"Redhedge RV Corporate Bonds Fund")</f>
        <v>1500000</v>
      </c>
      <c r="J30" s="41" cm="1">
        <f t="array" ref="J30">_xll.BDP($B30,"yas_risk")*I30/10000</f>
        <v>1129.4216895528918</v>
      </c>
      <c r="K30" s="42">
        <f t="shared" si="16"/>
        <v>3.6040117327716108</v>
      </c>
      <c r="L30" s="39"/>
      <c r="M30" s="41">
        <f>SUMIFS('Paladyne Dump'!I:I,'Paladyne Dump'!B:B,Q30,'Paladyne Dump'!X:X,"Redhedge Relative Value UCITS Fund")</f>
        <v>700000</v>
      </c>
      <c r="N30" s="41" cm="1">
        <f t="array" ref="N30">_xll.BDP($B30,"yas_risk")*M30/10000</f>
        <v>527.06345512468295</v>
      </c>
      <c r="O30" s="42">
        <f t="shared" si="17"/>
        <v>0</v>
      </c>
      <c r="P30" s="39"/>
      <c r="Q30" t="s">
        <v>342</v>
      </c>
    </row>
    <row r="31" spans="1:17">
      <c r="A31" s="39"/>
      <c r="B31" s="43"/>
      <c r="C31" s="43"/>
      <c r="D31" s="43"/>
      <c r="E31" s="43"/>
      <c r="F31" s="53">
        <f>AVERAGE(F25:F28)-AVERAGE(F29:F30)</f>
        <v>9.940515991269848</v>
      </c>
      <c r="G31" s="53">
        <v>20</v>
      </c>
      <c r="H31" s="53">
        <v>0</v>
      </c>
      <c r="I31" s="44"/>
      <c r="J31" s="44">
        <f>J30+J29</f>
        <v>4924.1868316234204</v>
      </c>
      <c r="K31" s="45">
        <f>K30+K29</f>
        <v>13.81797890297457</v>
      </c>
      <c r="L31" s="39"/>
      <c r="M31" s="44"/>
      <c r="N31" s="44">
        <f>N30+N29</f>
        <v>2338.6347541030759</v>
      </c>
      <c r="O31" s="45">
        <f>O30+O29</f>
        <v>0</v>
      </c>
      <c r="P31" s="39"/>
      <c r="Q31" s="7"/>
    </row>
    <row r="32" spans="1:17">
      <c r="A32" s="39"/>
      <c r="B32" s="39"/>
      <c r="C32" s="39"/>
      <c r="D32" s="39"/>
      <c r="E32" s="39"/>
      <c r="F32" s="52"/>
      <c r="G32" s="52"/>
      <c r="H32" s="52"/>
      <c r="I32" s="41"/>
      <c r="J32" s="41"/>
      <c r="K32" s="42"/>
      <c r="L32" s="39"/>
      <c r="M32" s="39"/>
      <c r="N32" s="39"/>
      <c r="O32" s="39"/>
      <c r="P32" s="39"/>
    </row>
    <row r="33" spans="1:17">
      <c r="A33" s="39"/>
      <c r="B33" s="39" t="s">
        <v>1328</v>
      </c>
      <c r="C33" s="39" t="s">
        <v>1299</v>
      </c>
      <c r="D33" s="39" t="s">
        <v>1329</v>
      </c>
      <c r="E33" s="39" t="str" cm="1">
        <f t="array" ref="E33">_xll.BDP($B33,"crncy")</f>
        <v>EUR</v>
      </c>
      <c r="F33" s="52" cm="1">
        <f t="array" ref="F33">_xll.BDP($B33,"yas_ispread")</f>
        <v>151.06321411181739</v>
      </c>
      <c r="G33" s="52"/>
      <c r="H33" s="52"/>
      <c r="I33" s="41">
        <f>SUMIFS('Paladyne Dump'!I:I,'Paladyne Dump'!A:A,Q33,'Paladyne Dump'!X:X,"Redhedge RV Corporate Bonds Fund")</f>
        <v>7300000</v>
      </c>
      <c r="J33" s="41" cm="1">
        <f t="array" ref="J33">_xll.BDP($B33,"yas_risk")*I33/10000</f>
        <v>4485.5994297484831</v>
      </c>
      <c r="K33" s="42">
        <f>J33*F33*0.01/$V$10</f>
        <v>16.754167937911866</v>
      </c>
      <c r="L33" s="39"/>
      <c r="M33" s="41">
        <f>SUMIFS('Paladyne Dump'!I:I,'Paladyne Dump'!B:B,Q33,'Paladyne Dump'!X:X,"Redhedge Relative Value UCITS Fund")</f>
        <v>2700000</v>
      </c>
      <c r="N33" s="41" cm="1">
        <f t="array" ref="N33">_xll.BDP($B33,"yas_risk")*M33/10000</f>
        <v>1659.0573233316306</v>
      </c>
      <c r="O33" s="42">
        <f>N33*L33*0.01/$V$10</f>
        <v>0</v>
      </c>
      <c r="P33" s="39"/>
      <c r="Q33" t="s">
        <v>359</v>
      </c>
    </row>
    <row r="34" spans="1:17">
      <c r="A34" s="39"/>
      <c r="B34" s="39" t="s">
        <v>1330</v>
      </c>
      <c r="C34" s="39" t="s">
        <v>1299</v>
      </c>
      <c r="D34" s="39" t="s">
        <v>1331</v>
      </c>
      <c r="E34" s="39" t="str" cm="1">
        <f t="array" ref="E34">_xll.BDP($B34,"crncy")</f>
        <v>EUR</v>
      </c>
      <c r="F34" s="52" cm="1">
        <f t="array" ref="F34">_xll.BDP($B34,"yas_ispread")</f>
        <v>149.35534816559709</v>
      </c>
      <c r="G34" s="52"/>
      <c r="H34" s="52"/>
      <c r="I34" s="41">
        <f>SUMIFS('Paladyne Dump'!I:I,'Paladyne Dump'!A:A,Q34,'Paladyne Dump'!X:X,"Redhedge RV Corporate Bonds Fund")</f>
        <v>-740000</v>
      </c>
      <c r="J34" s="41" cm="1">
        <f t="array" ref="J34">_xll.BDP($B34,"yas_risk")*I34/10000</f>
        <v>-443.69307301523833</v>
      </c>
      <c r="K34" s="42">
        <f>J34*F34*0.01/$V$10</f>
        <v>-1.6385024035375535</v>
      </c>
      <c r="L34" s="39"/>
      <c r="M34" s="41">
        <f>SUMIFS('Paladyne Dump'!I:I,'Paladyne Dump'!B:B,Q34,'Paladyne Dump'!X:X,"Redhedge Relative Value UCITS Fund")</f>
        <v>0</v>
      </c>
      <c r="N34" s="41" cm="1">
        <f t="array" ref="N34">_xll.BDP($B34,"yas_risk")*M34/10000</f>
        <v>0</v>
      </c>
      <c r="O34" s="42">
        <f>N34*L34*0.01/$V$10</f>
        <v>0</v>
      </c>
      <c r="P34" s="39"/>
      <c r="Q34" t="s">
        <v>794</v>
      </c>
    </row>
    <row r="35" spans="1:17">
      <c r="A35" s="39"/>
      <c r="B35" s="39" t="s">
        <v>1332</v>
      </c>
      <c r="C35" s="39" t="s">
        <v>1299</v>
      </c>
      <c r="D35" s="39" t="s">
        <v>1333</v>
      </c>
      <c r="E35" s="39" t="str" cm="1">
        <f t="array" ref="E35">_xll.BDP($B35,"crncy")</f>
        <v>EUR</v>
      </c>
      <c r="F35" s="52" cm="1">
        <f t="array" ref="F35">_xll.BDP($B35,"yas_ispread")</f>
        <v>144.00124201008217</v>
      </c>
      <c r="G35" s="52"/>
      <c r="H35" s="52"/>
      <c r="I35" s="41">
        <f>SUMIFS('Paladyne Dump'!I:I,'Paladyne Dump'!A:A,Q35,'Paladyne Dump'!X:X,"Redhedge RV Corporate Bonds Fund")</f>
        <v>-5800000</v>
      </c>
      <c r="J35" s="41" cm="1">
        <f t="array" ref="J35">_xll.BDP($B35,"yas_risk")*I35/10000</f>
        <v>-3791.4755367934845</v>
      </c>
      <c r="K35" s="42">
        <f>J35*F35*0.01/$V$10</f>
        <v>-13.499514564990815</v>
      </c>
      <c r="L35" s="39"/>
      <c r="M35" s="41">
        <f>SUMIFS('Paladyne Dump'!I:I,'Paladyne Dump'!B:B,Q35,'Paladyne Dump'!X:X,"Redhedge Relative Value UCITS Fund")</f>
        <v>-3000000</v>
      </c>
      <c r="N35" s="41" cm="1">
        <f t="array" ref="N35">_xll.BDP($B35,"yas_risk")*M35/10000</f>
        <v>-1961.108036272492</v>
      </c>
      <c r="O35" s="42">
        <f>N35*L35*0.01/$V$10</f>
        <v>0</v>
      </c>
      <c r="P35" s="39"/>
      <c r="Q35" t="s">
        <v>346</v>
      </c>
    </row>
    <row r="36" spans="1:17">
      <c r="A36" s="39"/>
      <c r="B36" s="43"/>
      <c r="C36" s="43"/>
      <c r="D36" s="43"/>
      <c r="E36" s="43"/>
      <c r="F36" s="53">
        <f>F33-(F35+F34)/2</f>
        <v>4.3849190239777727</v>
      </c>
      <c r="G36" s="53">
        <v>-15</v>
      </c>
      <c r="H36" s="53">
        <v>15</v>
      </c>
      <c r="I36" s="44"/>
      <c r="J36" s="44">
        <f>J35+J34</f>
        <v>-4235.168609808723</v>
      </c>
      <c r="K36" s="45">
        <f>K35+K34</f>
        <v>-15.138016968528369</v>
      </c>
      <c r="L36" s="39"/>
      <c r="M36" s="44"/>
      <c r="N36" s="44">
        <f>N35+N34</f>
        <v>-1961.108036272492</v>
      </c>
      <c r="O36" s="45">
        <f>O35+O34</f>
        <v>0</v>
      </c>
      <c r="P36" s="39"/>
      <c r="Q36" s="7"/>
    </row>
    <row r="37" spans="1:17">
      <c r="A37" s="39"/>
      <c r="B37" s="39"/>
      <c r="C37" s="39"/>
      <c r="D37" s="39"/>
      <c r="E37" s="39"/>
      <c r="F37" s="52"/>
      <c r="G37" s="52"/>
      <c r="H37" s="52"/>
      <c r="I37" s="41"/>
      <c r="J37" s="41"/>
      <c r="K37" s="42"/>
      <c r="L37" s="39"/>
      <c r="M37" s="39"/>
      <c r="N37" s="39"/>
      <c r="O37" s="39"/>
      <c r="P37" s="39"/>
    </row>
    <row r="38" spans="1:17">
      <c r="A38" s="39"/>
      <c r="B38" s="39" t="s">
        <v>1334</v>
      </c>
      <c r="C38" s="39" t="s">
        <v>1299</v>
      </c>
      <c r="D38" s="39" t="s">
        <v>1335</v>
      </c>
      <c r="E38" s="39" t="str" cm="1">
        <f t="array" ref="E38">_xll.BDP($B38,"crncy")</f>
        <v>EUR</v>
      </c>
      <c r="F38" s="52" cm="1">
        <f t="array" ref="F38">_xll.BDP($B38,"yas_ispread")</f>
        <v>99.874575610670576</v>
      </c>
      <c r="G38" s="52"/>
      <c r="H38" s="52"/>
      <c r="I38" s="41">
        <f>SUMIFS('Paladyne Dump'!I:I,'Paladyne Dump'!A:A,Q38,'Paladyne Dump'!X:X,"Redhedge RV Corporate Bonds Fund")</f>
        <v>4600000</v>
      </c>
      <c r="J38" s="41" cm="1">
        <f t="array" ref="J38">_xll.BDP($B38,"yas_risk")*I38/10000</f>
        <v>1942.8387553395794</v>
      </c>
      <c r="K38" s="42">
        <f>J38*F38*0.01/$V$10</f>
        <v>4.797725106244612</v>
      </c>
      <c r="L38" s="39"/>
      <c r="M38" s="41">
        <f>SUMIFS('Paladyne Dump'!I:I,'Paladyne Dump'!B:B,Q38,'Paladyne Dump'!X:X,"Redhedge Relative Value UCITS Fund")</f>
        <v>900000</v>
      </c>
      <c r="N38" s="41" cm="1">
        <f t="array" ref="N38">_xll.BDP($B38,"yas_risk")*M38/10000</f>
        <v>380.12062604470032</v>
      </c>
      <c r="O38" s="42">
        <f>N38*L38*0.01/$V$10</f>
        <v>0</v>
      </c>
      <c r="P38" s="39"/>
      <c r="Q38" t="s">
        <v>354</v>
      </c>
    </row>
    <row r="39" spans="1:17">
      <c r="A39" s="39"/>
      <c r="B39" s="39" t="s">
        <v>1336</v>
      </c>
      <c r="C39" s="39" t="s">
        <v>1299</v>
      </c>
      <c r="D39" s="39" t="s">
        <v>1337</v>
      </c>
      <c r="E39" s="39" t="str" cm="1">
        <f t="array" ref="E39">_xll.BDP($B39,"crncy")</f>
        <v>EUR</v>
      </c>
      <c r="F39" s="52" cm="1">
        <f t="array" ref="F39">_xll.BDP($B39,"yas_ispread")</f>
        <v>150.69239629653742</v>
      </c>
      <c r="G39" s="52"/>
      <c r="H39" s="52"/>
      <c r="I39" s="41">
        <f>SUMIFS('Paladyne Dump'!I:I,'Paladyne Dump'!A:A,Q39,'Paladyne Dump'!X:X,"Redhedge RV Corporate Bonds Fund")</f>
        <v>-3249000</v>
      </c>
      <c r="J39" s="41" cm="1">
        <f t="array" ref="J39">_xll.BDP($B39,"yas_risk")*I39/10000</f>
        <v>-1519.6244668352424</v>
      </c>
      <c r="K39" s="42">
        <f>J39*F39*0.01/$V$10</f>
        <v>-5.6620183439790193</v>
      </c>
      <c r="L39" s="39"/>
      <c r="M39" s="41">
        <f>SUMIFS('Paladyne Dump'!I:I,'Paladyne Dump'!B:B,Q39,'Paladyne Dump'!X:X,"Redhedge Relative Value UCITS Fund")</f>
        <v>-1800000</v>
      </c>
      <c r="N39" s="41" cm="1">
        <f t="array" ref="N39">_xll.BDP($B39,"yas_risk")*M39/10000</f>
        <v>-841.89721154307051</v>
      </c>
      <c r="O39" s="42">
        <f>N39*L39*0.01/$V$10</f>
        <v>0</v>
      </c>
      <c r="P39" s="39"/>
      <c r="Q39" t="s">
        <v>368</v>
      </c>
    </row>
    <row r="40" spans="1:17">
      <c r="A40" s="39"/>
      <c r="B40" s="43" t="s">
        <v>1338</v>
      </c>
      <c r="C40" s="43"/>
      <c r="D40" s="43"/>
      <c r="E40" s="43"/>
      <c r="F40" s="53">
        <f>F38-F39</f>
        <v>-50.817820685866849</v>
      </c>
      <c r="G40" s="53">
        <v>-60</v>
      </c>
      <c r="H40" s="53">
        <v>-20</v>
      </c>
      <c r="I40" s="43"/>
      <c r="J40" s="44">
        <f>J39+J38</f>
        <v>423.21428850433699</v>
      </c>
      <c r="K40" s="45">
        <f>K39+K38</f>
        <v>-0.86429323773440725</v>
      </c>
      <c r="L40" s="39"/>
      <c r="M40" s="43"/>
      <c r="N40" s="44">
        <f>N39+N38</f>
        <v>-461.7765854983702</v>
      </c>
      <c r="O40" s="44">
        <f>O39+O38</f>
        <v>0</v>
      </c>
      <c r="P40" s="39"/>
      <c r="Q40" s="7"/>
    </row>
    <row r="41" spans="1:17">
      <c r="A41" s="39"/>
      <c r="B41" s="39"/>
      <c r="C41" s="39"/>
      <c r="D41" s="39"/>
      <c r="E41" s="39"/>
      <c r="F41" s="52"/>
      <c r="G41" s="52"/>
      <c r="H41" s="52"/>
      <c r="I41" s="41"/>
      <c r="J41" s="41"/>
      <c r="K41" s="42"/>
      <c r="L41" s="39"/>
      <c r="M41" s="39"/>
      <c r="N41" s="39"/>
      <c r="O41" s="39"/>
      <c r="P41" s="39"/>
    </row>
    <row r="42" spans="1:17">
      <c r="A42" s="39"/>
      <c r="B42" s="39" t="s">
        <v>1339</v>
      </c>
      <c r="C42" s="39" t="s">
        <v>1300</v>
      </c>
      <c r="D42" s="39" t="s">
        <v>334</v>
      </c>
      <c r="E42" s="39" t="str" cm="1">
        <f t="array" ref="E42">_xll.BDP($B42,"crncy")</f>
        <v>EUR</v>
      </c>
      <c r="F42" s="52" cm="1">
        <f t="array" ref="F42">_xll.BDP($B42,"yas_ispread")</f>
        <v>106.54330064675825</v>
      </c>
      <c r="G42" s="52"/>
      <c r="H42" s="52"/>
      <c r="I42" s="41">
        <f>SUMIFS('Paladyne Dump'!I:I,'Paladyne Dump'!A:A,Q42,'Paladyne Dump'!X:X,"Redhedge RV Corporate Bonds Fund")</f>
        <v>6800000</v>
      </c>
      <c r="J42" s="41" cm="1">
        <f t="array" ref="J42">_xll.BDP($B42,"yas_risk")*I42/10000</f>
        <v>6099.85915145947</v>
      </c>
      <c r="K42" s="42">
        <f>J42*F42*0.01/$V$10</f>
        <v>16.069028077554982</v>
      </c>
      <c r="L42" s="39"/>
      <c r="M42" s="41">
        <f>SUMIFS('Paladyne Dump'!I:I,'Paladyne Dump'!B:B,Q42,'Paladyne Dump'!X:X,"Redhedge Relative Value UCITS Fund")</f>
        <v>2200000</v>
      </c>
      <c r="N42" s="41" cm="1">
        <f t="array" ref="N42">_xll.BDP($B42,"yas_risk")*M42/10000</f>
        <v>1973.4838431192402</v>
      </c>
      <c r="O42" s="42">
        <f>N42*L42*0.01/$V$10</f>
        <v>0</v>
      </c>
      <c r="P42" s="39"/>
      <c r="Q42" t="s">
        <v>333</v>
      </c>
    </row>
    <row r="43" spans="1:17">
      <c r="A43" s="39"/>
      <c r="B43" s="46" t="s">
        <v>1340</v>
      </c>
      <c r="C43" s="46" t="s">
        <v>1300</v>
      </c>
      <c r="D43" s="46" t="s">
        <v>329</v>
      </c>
      <c r="E43" s="46" t="str" cm="1">
        <f t="array" ref="E43">_xll.BDP($B43,"crncy")</f>
        <v>EUR</v>
      </c>
      <c r="F43" s="55" cm="1">
        <f t="array" ref="F43">_xll.BDP($B43,"yas_ispread")</f>
        <v>110.83958372376431</v>
      </c>
      <c r="G43" s="55"/>
      <c r="H43" s="55"/>
      <c r="I43" s="48">
        <f>SUMIFS('Paladyne Dump'!I:I,'Paladyne Dump'!A:A,Q43,'Paladyne Dump'!X:X,"Redhedge RV Corporate Bonds Fund")</f>
        <v>-8400000</v>
      </c>
      <c r="J43" s="48" cm="1">
        <f t="array" ref="J43">_xll.BDP($B43,"yas_risk")*I43/10000</f>
        <v>-6658.1911839951154</v>
      </c>
      <c r="K43" s="47">
        <f>J43*F43*0.01/$V$10</f>
        <v>-18.247139956361401</v>
      </c>
      <c r="L43" s="39"/>
      <c r="M43" s="41">
        <f>SUMIFS('Paladyne Dump'!I:I,'Paladyne Dump'!B:B,Q43,'Paladyne Dump'!X:X,"Redhedge Relative Value UCITS Fund")</f>
        <v>-2800000</v>
      </c>
      <c r="N43" s="41" cm="1">
        <f t="array" ref="N43">_xll.BDP($B43,"yas_risk")*M43/10000</f>
        <v>-2219.3970613317051</v>
      </c>
      <c r="O43" s="42">
        <f>N43*L43*0.01/$V$10</f>
        <v>0</v>
      </c>
      <c r="P43" s="39"/>
      <c r="Q43" s="5" t="s">
        <v>328</v>
      </c>
    </row>
    <row r="44" spans="1:17">
      <c r="A44" s="39"/>
      <c r="B44" s="39" t="s">
        <v>1338</v>
      </c>
      <c r="C44" s="39"/>
      <c r="D44" s="39"/>
      <c r="E44" s="39"/>
      <c r="F44" s="52">
        <f>F42-F43</f>
        <v>-4.2962830770060521</v>
      </c>
      <c r="G44" s="52">
        <v>-23</v>
      </c>
      <c r="H44" s="52">
        <v>10</v>
      </c>
      <c r="I44" s="39"/>
      <c r="J44" s="41">
        <f>J43+J42</f>
        <v>-558.33203253564534</v>
      </c>
      <c r="K44" s="42">
        <f>K43+K42</f>
        <v>-2.1781118788064191</v>
      </c>
      <c r="L44" s="39"/>
      <c r="M44" s="43"/>
      <c r="N44" s="44">
        <f>N43+N42</f>
        <v>-245.91321821246493</v>
      </c>
      <c r="O44" s="44">
        <f>O43+O42</f>
        <v>0</v>
      </c>
      <c r="P44" s="39"/>
    </row>
    <row r="45" spans="1:17">
      <c r="A45" s="39"/>
      <c r="B45" s="39"/>
      <c r="C45" s="39"/>
      <c r="D45" s="39"/>
      <c r="E45" s="39"/>
      <c r="F45" s="54"/>
      <c r="G45" s="54"/>
      <c r="H45" s="54"/>
      <c r="I45" s="39"/>
      <c r="J45" s="39"/>
      <c r="K45" s="42"/>
      <c r="L45" s="39"/>
      <c r="M45" s="39"/>
      <c r="N45" s="39"/>
      <c r="O45" s="39"/>
      <c r="P45" s="39"/>
    </row>
    <row r="46" spans="1:17">
      <c r="A46" s="39"/>
      <c r="B46" s="39" t="s">
        <v>1341</v>
      </c>
      <c r="C46" s="39" t="s">
        <v>1301</v>
      </c>
      <c r="D46" s="39" t="s">
        <v>283</v>
      </c>
      <c r="E46" s="39" t="str" cm="1">
        <f t="array" ref="E46">_xll.BDP($B46,"crncy")</f>
        <v>EUR</v>
      </c>
      <c r="F46" s="52" cm="1">
        <f t="array" ref="F46">_xll.BDP($B46,"yas_ispread")</f>
        <v>190.66752925026026</v>
      </c>
      <c r="G46" s="52"/>
      <c r="H46" s="52"/>
      <c r="I46" s="41">
        <f>SUMIFS('Paladyne Dump'!I:I,'Paladyne Dump'!A:A,Q46,'Paladyne Dump'!X:X,"Redhedge RV Corporate Bonds Fund")</f>
        <v>2800000</v>
      </c>
      <c r="J46" s="41" cm="1">
        <f t="array" ref="J46">_xll.BDP($B46,"yas_risk")*I46/10000</f>
        <v>1581.5943747509209</v>
      </c>
      <c r="K46" s="42">
        <f>J46*F46*0.01/$V$10</f>
        <v>7.4561649327485995</v>
      </c>
      <c r="L46" s="39"/>
      <c r="M46" s="41">
        <f>SUMIFS('Paladyne Dump'!I:I,'Paladyne Dump'!B:B,Q46,'Paladyne Dump'!X:X,"Redhedge Relative Value UCITS Fund")</f>
        <v>600000</v>
      </c>
      <c r="N46" s="41" cm="1">
        <f t="array" ref="N46">_xll.BDP($B46,"yas_risk")*M46/10000</f>
        <v>338.91308030376877</v>
      </c>
      <c r="O46" s="42">
        <f>N46*L46*0.01/$V$10</f>
        <v>0</v>
      </c>
      <c r="P46" s="39"/>
      <c r="Q46" t="s">
        <v>282</v>
      </c>
    </row>
    <row r="47" spans="1:17">
      <c r="A47" s="39"/>
      <c r="B47" s="46" t="s">
        <v>1342</v>
      </c>
      <c r="C47" s="46" t="s">
        <v>1301</v>
      </c>
      <c r="D47" s="46" t="s">
        <v>280</v>
      </c>
      <c r="E47" s="46" t="str" cm="1">
        <f t="array" ref="E47">_xll.BDP($B47,"crncy")</f>
        <v>EUR</v>
      </c>
      <c r="F47" s="55" cm="1">
        <f t="array" ref="F47">_xll.BDP($B47,"yas_ispread")</f>
        <v>160.67150942029272</v>
      </c>
      <c r="G47" s="55"/>
      <c r="H47" s="55"/>
      <c r="I47" s="48">
        <f>SUMIFS('Paladyne Dump'!I:I,'Paladyne Dump'!A:A,Q47,'Paladyne Dump'!X:X,"Redhedge RV Corporate Bonds Fund")</f>
        <v>-2500000</v>
      </c>
      <c r="J47" s="48" cm="1">
        <f t="array" ref="J47">_xll.BDP($B47,"yas_risk")*I47/10000</f>
        <v>-1565.7342130927177</v>
      </c>
      <c r="K47" s="47">
        <f>J47*F47*0.01/$V$10</f>
        <v>-6.2201458889591157</v>
      </c>
      <c r="L47" s="39"/>
      <c r="M47" s="41">
        <f>SUMIFS('Paladyne Dump'!I:I,'Paladyne Dump'!B:B,Q47,'Paladyne Dump'!X:X,"Redhedge Relative Value UCITS Fund")</f>
        <v>-400000</v>
      </c>
      <c r="N47" s="41" cm="1">
        <f t="array" ref="N47">_xll.BDP($B47,"yas_risk")*M47/10000</f>
        <v>-250.51747409483482</v>
      </c>
      <c r="O47" s="42">
        <f>N47*L47*0.01/$V$10</f>
        <v>0</v>
      </c>
      <c r="P47" s="39"/>
      <c r="Q47" s="5" t="s">
        <v>279</v>
      </c>
    </row>
    <row r="48" spans="1:17">
      <c r="A48" s="39"/>
      <c r="B48" s="39" t="s">
        <v>1338</v>
      </c>
      <c r="C48" s="39"/>
      <c r="D48" s="39"/>
      <c r="E48" s="39"/>
      <c r="F48" s="52">
        <f>F46-F47</f>
        <v>29.996019829967537</v>
      </c>
      <c r="G48" s="52">
        <v>5</v>
      </c>
      <c r="H48" s="52">
        <v>45</v>
      </c>
      <c r="I48" s="39"/>
      <c r="J48" s="41">
        <f>J47+J46</f>
        <v>15.860161658203197</v>
      </c>
      <c r="K48" s="42">
        <f>K47+K46</f>
        <v>1.2360190437894838</v>
      </c>
      <c r="L48" s="39"/>
      <c r="M48" s="43"/>
      <c r="N48" s="44">
        <f>N47+N46</f>
        <v>88.395606208933941</v>
      </c>
      <c r="O48" s="44">
        <f>O47+O46</f>
        <v>0</v>
      </c>
      <c r="P48" s="39"/>
    </row>
    <row r="49" spans="1:17">
      <c r="A49" s="39"/>
      <c r="B49" s="39" t="s">
        <v>1338</v>
      </c>
      <c r="C49" s="39"/>
      <c r="D49" s="39"/>
      <c r="E49" s="39"/>
      <c r="F49" s="54"/>
      <c r="G49" s="54"/>
      <c r="H49" s="54"/>
      <c r="I49" s="39"/>
      <c r="J49" s="39"/>
      <c r="K49" s="42"/>
      <c r="L49" s="39"/>
      <c r="M49" s="39"/>
      <c r="N49" s="39"/>
      <c r="O49" s="39"/>
      <c r="P49" s="39"/>
    </row>
    <row r="50" spans="1:17">
      <c r="A50" s="39"/>
      <c r="B50" s="39" t="s">
        <v>1343</v>
      </c>
      <c r="C50" s="39" t="s">
        <v>1302</v>
      </c>
      <c r="D50" s="39" t="s">
        <v>1344</v>
      </c>
      <c r="E50" s="39" t="str" cm="1">
        <f t="array" ref="E50">_xll.BDP($B50,"crncy")</f>
        <v>EUR</v>
      </c>
      <c r="F50" s="52" cm="1">
        <f t="array" ref="F50">_xll.BDP($B50,"px_last")</f>
        <v>121</v>
      </c>
      <c r="G50" s="52"/>
      <c r="H50" s="52"/>
      <c r="I50" s="41">
        <f>SUMIFS('Paladyne Dump'!I:I,'Paladyne Dump'!A:A,Q50,'Paladyne Dump'!X:X,"Redhedge RV Corporate Bonds Fund")*-1</f>
        <v>4000000</v>
      </c>
      <c r="J50" s="41" cm="1">
        <f t="array" ref="J50">_xll.BDP($B50,"sw_cnv_risk")*I50/-10000</f>
        <v>1797.9665544010227</v>
      </c>
      <c r="K50" s="42">
        <f>J50*F50*0.01/$V$10</f>
        <v>5.3791125925012242</v>
      </c>
      <c r="L50" s="39"/>
      <c r="M50" s="41">
        <f>SUMIFS('Paladyne Dump'!I:I,'Paladyne Dump'!B:B,Q50,'Paladyne Dump'!X:X,"Redhedge Relative Value UCITS Fund")</f>
        <v>-2000000</v>
      </c>
      <c r="N50" s="41" cm="1">
        <f t="array" ref="N50">_xll.BDP($B50,"sw_cnv_risk")*M50/-10000</f>
        <v>-898.98327720051134</v>
      </c>
      <c r="O50" s="42">
        <f>N50*K50*0.01/$V$10</f>
        <v>-0.11956550530084811</v>
      </c>
      <c r="P50" s="39"/>
      <c r="Q50" t="s">
        <v>371</v>
      </c>
    </row>
    <row r="51" spans="1:17">
      <c r="A51" s="39"/>
      <c r="B51" s="39" t="s">
        <v>1345</v>
      </c>
      <c r="C51" s="39" t="s">
        <v>1302</v>
      </c>
      <c r="D51" s="39" t="s">
        <v>1346</v>
      </c>
      <c r="E51" s="39" t="str" cm="1">
        <f t="array" ref="E51">_xll.BDP($B51,"crncy")</f>
        <v>EUR</v>
      </c>
      <c r="F51" s="52" cm="1">
        <f t="array" ref="F51">_xll.BDP($B51,"px_last")</f>
        <v>128</v>
      </c>
      <c r="G51" s="52"/>
      <c r="H51" s="52"/>
      <c r="I51" s="41">
        <f>SUMIFS('Paladyne Dump'!I:I,'Paladyne Dump'!A:A,Q51,'Paladyne Dump'!X:X,"Redhedge RV Corporate Bonds Fund")*-1</f>
        <v>-1500000</v>
      </c>
      <c r="J51" s="41" cm="1">
        <f t="array" ref="J51">_xll.BDP($B51,"sw_cnv_risk")*I51/-10000</f>
        <v>-671.73459628408307</v>
      </c>
      <c r="K51" s="42">
        <f>J51*F51*0.01/$V$10</f>
        <v>-2.1259416560127287</v>
      </c>
      <c r="L51" s="39"/>
      <c r="M51" s="41">
        <f>SUMIFS('Paladyne Dump'!I:I,'Paladyne Dump'!B:B,Q51,'Paladyne Dump'!X:X,"Redhedge Relative Value UCITS Fund")</f>
        <v>750000</v>
      </c>
      <c r="N51" s="41" cm="1">
        <f t="array" ref="N51">_xll.BDP($B51,"sw_cnv_risk")*M51/-10000</f>
        <v>335.86729814204153</v>
      </c>
      <c r="O51" s="42">
        <f>N51*K51*0.01/$V$10</f>
        <v>-1.7654796581133374E-2</v>
      </c>
      <c r="P51" s="39"/>
      <c r="Q51" t="s">
        <v>387</v>
      </c>
    </row>
    <row r="52" spans="1:17">
      <c r="A52" s="39"/>
      <c r="B52" s="39" t="s">
        <v>1347</v>
      </c>
      <c r="C52" s="39" t="s">
        <v>1302</v>
      </c>
      <c r="D52" s="39" t="s">
        <v>1348</v>
      </c>
      <c r="E52" s="39" t="str" cm="1">
        <f t="array" ref="E52">_xll.BDP($B52,"crncy")</f>
        <v>EUR</v>
      </c>
      <c r="F52" s="52" cm="1">
        <f t="array" ref="F52">_xll.BDP($B52,"px_last")</f>
        <v>228</v>
      </c>
      <c r="G52" s="52"/>
      <c r="H52" s="52"/>
      <c r="I52" s="41">
        <f>SUMIFS('Paladyne Dump'!I:I,'Paladyne Dump'!A:A,Q52,'Paladyne Dump'!X:X,"Redhedge RV Corporate Bonds Fund")*-1</f>
        <v>-1000000</v>
      </c>
      <c r="J52" s="41" cm="1">
        <f t="array" ref="J52">_xll.BDP($B52,"sw_cnv_risk")*I52/-10000</f>
        <v>-427.23953700696251</v>
      </c>
      <c r="K52" s="42">
        <f>J52*F52*0.01/$V$10</f>
        <v>-2.4085182334781496</v>
      </c>
      <c r="L52" s="39"/>
      <c r="M52" s="41">
        <f>SUMIFS('Paladyne Dump'!I:I,'Paladyne Dump'!A:A,Q52,'Paladyne Dump'!X:X,"Redhedge Relative Value UCITS Fund")*-1</f>
        <v>-500000</v>
      </c>
      <c r="N52" s="41" cm="1">
        <f t="array" ref="N52">_xll.BDP($B52,"sw_cnv_risk")*M52/-10000</f>
        <v>-213.61976850348125</v>
      </c>
      <c r="O52" s="42">
        <f>N52*K52*0.01/$V$10</f>
        <v>1.2721403686396284E-2</v>
      </c>
      <c r="P52" s="39"/>
      <c r="Q52" t="s">
        <v>388</v>
      </c>
    </row>
    <row r="53" spans="1:17">
      <c r="A53" s="39"/>
      <c r="B53" s="43"/>
      <c r="C53" s="43"/>
      <c r="D53" s="43"/>
      <c r="E53" s="43"/>
      <c r="F53" s="53">
        <f>F50-(F52+F51)/2</f>
        <v>-57</v>
      </c>
      <c r="G53" s="53">
        <v>-90</v>
      </c>
      <c r="H53" s="53">
        <v>-40</v>
      </c>
      <c r="I53" s="44"/>
      <c r="J53" s="44">
        <f>J52+J51</f>
        <v>-1098.9741332910455</v>
      </c>
      <c r="K53" s="45">
        <f>K52+K51</f>
        <v>-4.5344598894908783</v>
      </c>
      <c r="L53" s="39"/>
      <c r="M53" s="44"/>
      <c r="N53" s="44">
        <f>N52+N51</f>
        <v>122.24752963856028</v>
      </c>
      <c r="O53" s="45">
        <f>O52+O51</f>
        <v>-4.93339289473709E-3</v>
      </c>
      <c r="P53" s="39"/>
      <c r="Q53" s="7"/>
    </row>
    <row r="54" spans="1:17">
      <c r="A54" s="39"/>
      <c r="B54" s="39"/>
      <c r="C54" s="39"/>
      <c r="D54" s="39"/>
      <c r="E54" s="39"/>
      <c r="F54" s="52"/>
      <c r="G54" s="52"/>
      <c r="H54" s="52"/>
      <c r="I54" s="41"/>
      <c r="J54" s="41"/>
      <c r="K54" s="42"/>
      <c r="L54" s="39"/>
      <c r="M54" s="39"/>
      <c r="N54" s="39"/>
      <c r="O54" s="39"/>
      <c r="P54" s="39"/>
    </row>
    <row r="55" spans="1:17">
      <c r="A55" s="39"/>
      <c r="B55" s="39" t="s">
        <v>1349</v>
      </c>
      <c r="C55" s="39" t="s">
        <v>1302</v>
      </c>
      <c r="D55" s="39" t="s">
        <v>1350</v>
      </c>
      <c r="E55" s="39" t="str" cm="1">
        <f t="array" ref="E55">_xll.BDP($B55,"crncy")</f>
        <v>EUR</v>
      </c>
      <c r="F55" s="52" cm="1">
        <f t="array" ref="F55">_xll.BDP($B55,"px_last")</f>
        <v>85</v>
      </c>
      <c r="G55" s="52"/>
      <c r="H55" s="52"/>
      <c r="I55" s="41">
        <f>SUMIFS('Paladyne Dump'!I:I,'Paladyne Dump'!A:A,Q55,'Paladyne Dump'!X:X,"Redhedge RV Corporate Bonds Fund")*-1</f>
        <v>3250000</v>
      </c>
      <c r="J55" s="41" cm="1">
        <f t="array" ref="J55">_xll.BDP($B55,"sw_cnv_risk")*I55/-10000</f>
        <v>1508.0933752806964</v>
      </c>
      <c r="K55" s="42">
        <f>J55*F55*0.01/$V$10</f>
        <v>3.1695004195940624</v>
      </c>
      <c r="L55" s="39"/>
      <c r="M55" s="41">
        <f>SUMIFS('Paladyne Dump'!I:I,'Paladyne Dump'!A:A,Q55,'Paladyne Dump'!X:X,"Redhedge Relative Value UCITS Fund")*-1</f>
        <v>1500000</v>
      </c>
      <c r="N55" s="41" cm="1">
        <f t="array" ref="N55">_xll.BDP($B55,"sw_cnv_risk")*M55/-10000</f>
        <v>696.04309628339831</v>
      </c>
      <c r="O55" s="42">
        <f>N55*K55*0.01/$V$10</f>
        <v>5.4546966026101013E-2</v>
      </c>
      <c r="P55" s="39"/>
      <c r="Q55" t="s">
        <v>385</v>
      </c>
    </row>
    <row r="56" spans="1:17">
      <c r="A56" s="39"/>
      <c r="B56" s="39" t="s">
        <v>1351</v>
      </c>
      <c r="C56" s="39" t="s">
        <v>1302</v>
      </c>
      <c r="D56" s="39" t="s">
        <v>1352</v>
      </c>
      <c r="E56" s="39" t="str" cm="1">
        <f t="array" ref="E56">_xll.BDP($B56,"crncy")</f>
        <v>EUR</v>
      </c>
      <c r="F56" s="52" cm="1">
        <f t="array" ref="F56">_xll.BDP($B56,"px_last")</f>
        <v>134.5</v>
      </c>
      <c r="G56" s="52"/>
      <c r="H56" s="52"/>
      <c r="I56" s="41">
        <f>SUMIFS('Paladyne Dump'!I:I,'Paladyne Dump'!A:A,Q56,'Paladyne Dump'!X:X,"Redhedge RV Corporate Bonds Fund")*-1</f>
        <v>-1800000</v>
      </c>
      <c r="J56" s="41" cm="1">
        <f t="array" ref="J56">_xll.BDP($B56,"sw_cnv_risk")*I56/-10000</f>
        <v>-815.06945080212336</v>
      </c>
      <c r="K56" s="42">
        <f>J56*F56*0.01/$V$10</f>
        <v>-2.7105695541664083</v>
      </c>
      <c r="L56" s="39"/>
      <c r="M56" s="41">
        <f>SUMIFS('Paladyne Dump'!I:I,'Paladyne Dump'!A:A,Q56,'Paladyne Dump'!X:X,"Redhedge Relative Value UCITS Fund")*-1</f>
        <v>-900000</v>
      </c>
      <c r="N56" s="41" cm="1">
        <f t="array" ref="N56">_xll.BDP($B56,"sw_cnv_risk")*M56/-10000</f>
        <v>-407.53472540106168</v>
      </c>
      <c r="O56" s="42">
        <f>N56*K56*0.01/$V$10</f>
        <v>2.731296397016313E-2</v>
      </c>
      <c r="P56" s="39"/>
      <c r="Q56" t="s">
        <v>381</v>
      </c>
    </row>
    <row r="57" spans="1:17">
      <c r="A57" s="39"/>
      <c r="B57" s="43"/>
      <c r="C57" s="43"/>
      <c r="D57" s="43"/>
      <c r="E57" s="43"/>
      <c r="F57" s="53">
        <f>F55-F56</f>
        <v>-49.5</v>
      </c>
      <c r="G57" s="53">
        <v>-90</v>
      </c>
      <c r="H57" s="53">
        <v>-40</v>
      </c>
      <c r="I57" s="44"/>
      <c r="J57" s="44">
        <f>J56+J55</f>
        <v>693.02392447857301</v>
      </c>
      <c r="K57" s="45">
        <f>K56+K55</f>
        <v>0.45893086542765404</v>
      </c>
      <c r="L57" s="39"/>
      <c r="M57" s="44"/>
      <c r="N57" s="44">
        <f>N56+N55</f>
        <v>288.50837088233664</v>
      </c>
      <c r="O57" s="45">
        <f>O56+O55</f>
        <v>8.1859929996264139E-2</v>
      </c>
      <c r="P57" s="39"/>
      <c r="Q57" s="7"/>
    </row>
    <row r="58" spans="1:17">
      <c r="A58" s="39"/>
      <c r="B58" s="39"/>
      <c r="C58" s="39"/>
      <c r="D58" s="39"/>
      <c r="E58" s="39"/>
      <c r="F58" s="52"/>
      <c r="G58" s="52"/>
      <c r="H58" s="52"/>
      <c r="I58" s="41"/>
      <c r="J58" s="41"/>
      <c r="K58" s="42"/>
      <c r="L58" s="39"/>
      <c r="M58" s="39"/>
      <c r="N58" s="39"/>
      <c r="O58" s="39"/>
      <c r="P58" s="39"/>
    </row>
    <row r="59" spans="1:17">
      <c r="A59" s="39"/>
      <c r="B59" s="39" t="s">
        <v>1353</v>
      </c>
      <c r="C59" s="39" t="s">
        <v>1302</v>
      </c>
      <c r="D59" s="39" t="s">
        <v>1354</v>
      </c>
      <c r="E59" s="39" t="str" cm="1">
        <f t="array" ref="E59">_xll.BDP($B59,"crncy")</f>
        <v>EUR</v>
      </c>
      <c r="F59" s="52" cm="1">
        <f t="array" ref="F59">_xll.BDP($B59,"px_last")</f>
        <v>136</v>
      </c>
      <c r="G59" s="52"/>
      <c r="H59" s="52"/>
      <c r="I59" s="41">
        <f>SUMIFS('Paladyne Dump'!I:I,'Paladyne Dump'!A:A,Q59,'Paladyne Dump'!X:X,"Redhedge RV Corporate Bonds Fund")*-1</f>
        <v>3600000</v>
      </c>
      <c r="J59" s="41" cm="1">
        <f t="array" ref="J59">_xll.BDP($B59,"sw_cnv_risk")*I59/-10000</f>
        <v>1601.5402064599821</v>
      </c>
      <c r="K59" s="42">
        <f>J59*F59*0.01/$V$10</f>
        <v>5.3854303077772014</v>
      </c>
      <c r="L59" s="39"/>
      <c r="M59" s="41">
        <f>SUMIFS('Paladyne Dump'!I:I,'Paladyne Dump'!A:A,Q59,'Paladyne Dump'!X:X,"Redhedge Relative Value UCITS Fund")*-1</f>
        <v>2000000</v>
      </c>
      <c r="N59" s="41" cm="1">
        <f t="array" ref="N59">_xll.BDP($B59,"sw_cnv_risk")*M59/-10000</f>
        <v>889.74455914443456</v>
      </c>
      <c r="O59" s="42">
        <f>N59*K59*0.01/$V$10</f>
        <v>0.11847573365982533</v>
      </c>
      <c r="P59" s="39"/>
      <c r="Q59" t="s">
        <v>395</v>
      </c>
    </row>
    <row r="60" spans="1:17">
      <c r="A60" s="39"/>
      <c r="B60" s="39" t="s">
        <v>1355</v>
      </c>
      <c r="C60" s="39" t="s">
        <v>1302</v>
      </c>
      <c r="D60" s="39" t="s">
        <v>1356</v>
      </c>
      <c r="E60" s="39" t="str" cm="1">
        <f t="array" ref="E60">_xll.BDP($B60,"crncy")</f>
        <v>EUR</v>
      </c>
      <c r="F60" s="52" cm="1">
        <f t="array" ref="F60">_xll.BDP($B60,"px_last")</f>
        <v>218.5</v>
      </c>
      <c r="G60" s="52"/>
      <c r="H60" s="52"/>
      <c r="I60" s="41">
        <f>SUMIFS('Paladyne Dump'!I:I,'Paladyne Dump'!A:A,Q60,'Paladyne Dump'!X:X,"Redhedge RV Corporate Bonds Fund")*-1</f>
        <v>-2100000</v>
      </c>
      <c r="J60" s="41" cm="1">
        <f t="array" ref="J60">_xll.BDP($B60,"sw_cnv_risk")*I60/-10000</f>
        <v>-902.51644823207255</v>
      </c>
      <c r="K60" s="42">
        <f>J60*F60*0.01/$V$10</f>
        <v>-4.8758487204670855</v>
      </c>
      <c r="L60" s="39"/>
      <c r="M60" s="41">
        <f>SUMIFS('Paladyne Dump'!I:I,'Paladyne Dump'!A:A,Q60,'Paladyne Dump'!X:X,"Redhedge Relative Value UCITS Fund")*-1</f>
        <v>-1100000</v>
      </c>
      <c r="N60" s="41" cm="1">
        <f t="array" ref="N60">_xll.BDP($B60,"sw_cnv_risk")*M60/-10000</f>
        <v>-472.7467109787047</v>
      </c>
      <c r="O60" s="42">
        <f>N60*K60*0.01/$V$10</f>
        <v>5.6993115003527446E-2</v>
      </c>
      <c r="P60" s="39"/>
      <c r="Q60" t="s">
        <v>376</v>
      </c>
    </row>
    <row r="61" spans="1:17">
      <c r="A61" s="39"/>
      <c r="B61" s="43"/>
      <c r="C61" s="43"/>
      <c r="D61" s="43"/>
      <c r="E61" s="43"/>
      <c r="F61" s="53">
        <f>F59-F60</f>
        <v>-82.5</v>
      </c>
      <c r="G61" s="53">
        <v>-125</v>
      </c>
      <c r="H61" s="53">
        <v>-50</v>
      </c>
      <c r="I61" s="44"/>
      <c r="J61" s="44">
        <f>J60+J59</f>
        <v>699.02375822790952</v>
      </c>
      <c r="K61" s="45">
        <f>K60+K59</f>
        <v>0.50958158731011594</v>
      </c>
      <c r="L61" s="39"/>
      <c r="M61" s="44"/>
      <c r="N61" s="44">
        <f>N60+N59</f>
        <v>416.99784816572986</v>
      </c>
      <c r="O61" s="45">
        <f>O60+O59</f>
        <v>0.17546884866335277</v>
      </c>
      <c r="P61" s="39"/>
      <c r="Q61" s="7"/>
    </row>
    <row r="62" spans="1:17">
      <c r="A62" s="39"/>
      <c r="B62" s="39"/>
      <c r="C62" s="39"/>
      <c r="D62" s="39"/>
      <c r="E62" s="39"/>
      <c r="F62" s="52"/>
      <c r="G62" s="52"/>
      <c r="H62" s="52"/>
      <c r="I62" s="41"/>
      <c r="J62" s="41"/>
      <c r="K62" s="42"/>
      <c r="L62" s="39"/>
      <c r="M62" s="39"/>
      <c r="N62" s="39"/>
      <c r="O62" s="39"/>
      <c r="P62" s="39"/>
    </row>
    <row r="63" spans="1:17">
      <c r="A63" s="39"/>
      <c r="B63" s="39" t="s">
        <v>1357</v>
      </c>
      <c r="C63" s="39" t="s">
        <v>1302</v>
      </c>
      <c r="D63" s="39" t="s">
        <v>1358</v>
      </c>
      <c r="E63" s="39" t="str" cm="1">
        <f t="array" ref="E63">_xll.BDP($B63,"crncy")</f>
        <v>EUR</v>
      </c>
      <c r="F63" s="52" cm="1">
        <f t="array" ref="F63">_xll.BDP($B63,"px_last")</f>
        <v>99.5</v>
      </c>
      <c r="G63" s="52"/>
      <c r="H63" s="52"/>
      <c r="I63" s="41">
        <f>SUMIFS('Paladyne Dump'!I:I,'Paladyne Dump'!A:A,Q63,'Paladyne Dump'!X:X,"Redhedge RV Corporate Bonds Fund")*-1</f>
        <v>6650000</v>
      </c>
      <c r="J63" s="41" cm="1">
        <f t="array" ref="J63">_xll.BDP($B63,"sw_cnv_risk")*I63/-10000</f>
        <v>3049.0137355666484</v>
      </c>
      <c r="K63" s="42">
        <f>J63*F63*0.01/$V$10</f>
        <v>7.501120070480666</v>
      </c>
      <c r="L63" s="39"/>
      <c r="M63" s="41">
        <f>SUMIFS('Paladyne Dump'!I:I,'Paladyne Dump'!A:A,Q63,'Paladyne Dump'!X:X,"Redhedge Relative Value UCITS Fund")*-1</f>
        <v>3200000</v>
      </c>
      <c r="N63" s="41" cm="1">
        <f t="array" ref="N63">_xll.BDP($B63,"sw_cnv_risk")*M63/-10000</f>
        <v>1467.1945795207932</v>
      </c>
      <c r="O63" s="42">
        <f>N63*K63*0.01/$V$10</f>
        <v>0.27211813563706833</v>
      </c>
      <c r="P63" s="39"/>
      <c r="Q63" t="s">
        <v>390</v>
      </c>
    </row>
    <row r="64" spans="1:17">
      <c r="A64" s="39"/>
      <c r="B64" s="39" t="s">
        <v>1359</v>
      </c>
      <c r="C64" s="39" t="s">
        <v>1302</v>
      </c>
      <c r="D64" s="39" t="s">
        <v>1360</v>
      </c>
      <c r="E64" s="39" t="str" cm="1">
        <f t="array" ref="E64">_xll.BDP($B64,"crncy")</f>
        <v>EUR</v>
      </c>
      <c r="F64" s="52" cm="1">
        <f t="array" ref="F64">_xll.BDP($B64,"px_last")</f>
        <v>91</v>
      </c>
      <c r="G64" s="52"/>
      <c r="H64" s="52"/>
      <c r="I64" s="41">
        <f>SUMIFS('Paladyne Dump'!I:I,'Paladyne Dump'!A:A,Q64,'Paladyne Dump'!X:X,"Redhedge RV Corporate Bonds Fund")*-1</f>
        <v>2350000</v>
      </c>
      <c r="J64" s="41" cm="1">
        <f t="array" ref="J64">_xll.BDP($B64,"sw_cnv_risk")*I64/-10000</f>
        <v>1085.070395320123</v>
      </c>
      <c r="K64" s="42">
        <f>J64*F64*0.01/$V$10</f>
        <v>2.4414226114992701</v>
      </c>
      <c r="L64" s="39"/>
      <c r="M64" s="41">
        <f>SUMIFS('Paladyne Dump'!I:I,'Paladyne Dump'!A:A,Q64,'Paladyne Dump'!X:X,"Redhedge Relative Value UCITS Fund")*-1</f>
        <v>1150000</v>
      </c>
      <c r="N64" s="41" cm="1">
        <f t="array" ref="N64">_xll.BDP($B64,"sw_cnv_risk")*M64/-10000</f>
        <v>530.99189558218791</v>
      </c>
      <c r="O64" s="42">
        <f>N64*K64*0.01/$V$10</f>
        <v>3.205343008244519E-2</v>
      </c>
      <c r="P64" s="39"/>
      <c r="Q64" t="s">
        <v>393</v>
      </c>
    </row>
    <row r="65" spans="1:17">
      <c r="A65" s="39"/>
      <c r="B65" s="46" t="s">
        <v>1361</v>
      </c>
      <c r="C65" s="46" t="s">
        <v>1302</v>
      </c>
      <c r="D65" s="46" t="s">
        <v>1362</v>
      </c>
      <c r="E65" s="46" t="str" cm="1">
        <f t="array" ref="E65">_xll.BDP($B65,"crncy")</f>
        <v>EUR</v>
      </c>
      <c r="F65" s="55" cm="1">
        <f t="array" ref="F65">_xll.BDP($B65,"px_last")</f>
        <v>151</v>
      </c>
      <c r="G65" s="55"/>
      <c r="H65" s="55"/>
      <c r="I65" s="48">
        <f>SUMIFS('Paladyne Dump'!I:I,'Paladyne Dump'!A:A,Q65,'Paladyne Dump'!X:X,"Redhedge RV Corporate Bonds Fund")*-1</f>
        <v>-5400000</v>
      </c>
      <c r="J65" s="48" cm="1">
        <f t="array" ref="J65">_xll.BDP($B65,"sw_cnv_risk")*I65/-10000</f>
        <v>-2372.7214377645319</v>
      </c>
      <c r="K65" s="47">
        <f>J65*F65*0.01/$V$10</f>
        <v>-8.8586462029942918</v>
      </c>
      <c r="L65" s="39"/>
      <c r="M65" s="41">
        <f>SUMIFS('Paladyne Dump'!I:I,'Paladyne Dump'!A:A,Q65,'Paladyne Dump'!X:X,"Redhedge Relative Value UCITS Fund")*-1</f>
        <v>-2600000</v>
      </c>
      <c r="N65" s="41" cm="1">
        <f t="array" ref="N65">_xll.BDP($B65,"sw_cnv_risk")*M65/-10000</f>
        <v>-1142.4214329977374</v>
      </c>
      <c r="O65" s="42">
        <f>N65*K65*0.01/$V$10</f>
        <v>0.25022883569971238</v>
      </c>
      <c r="P65" s="39"/>
      <c r="Q65" s="5" t="s">
        <v>397</v>
      </c>
    </row>
    <row r="66" spans="1:17">
      <c r="A66" s="39"/>
      <c r="B66" s="43"/>
      <c r="C66" s="43"/>
      <c r="D66" s="43"/>
      <c r="E66" s="43"/>
      <c r="F66" s="53">
        <f>(F64+F63)/2-F65</f>
        <v>-55.75</v>
      </c>
      <c r="G66" s="53">
        <v>-90</v>
      </c>
      <c r="H66" s="53">
        <v>-40</v>
      </c>
      <c r="I66" s="44"/>
      <c r="J66" s="44">
        <f>J65+J64</f>
        <v>-1287.6510424444089</v>
      </c>
      <c r="K66" s="45">
        <f>K65+K64</f>
        <v>-6.4172235914950218</v>
      </c>
      <c r="L66" s="39"/>
      <c r="M66" s="44"/>
      <c r="N66" s="44">
        <f>N65+N64</f>
        <v>-611.42953741554948</v>
      </c>
      <c r="O66" s="45">
        <f>O65+O64</f>
        <v>0.28228226578215759</v>
      </c>
      <c r="P66" s="39"/>
      <c r="Q66" s="7"/>
    </row>
    <row r="67" spans="1:17">
      <c r="A67" s="39"/>
      <c r="B67" s="39"/>
      <c r="C67" s="39"/>
      <c r="D67" s="39"/>
      <c r="E67" s="39"/>
      <c r="F67" s="54"/>
      <c r="G67" s="54"/>
      <c r="H67" s="54"/>
      <c r="I67" s="39"/>
      <c r="J67" s="39"/>
      <c r="K67" s="42"/>
      <c r="L67" s="39"/>
      <c r="M67" s="39"/>
      <c r="N67" s="39"/>
      <c r="O67" s="39"/>
      <c r="P67" s="39"/>
    </row>
    <row r="68" spans="1:17">
      <c r="A68" s="39"/>
      <c r="B68" s="39" t="s">
        <v>1363</v>
      </c>
      <c r="C68" s="39" t="s">
        <v>1303</v>
      </c>
      <c r="D68" s="39" t="s">
        <v>1364</v>
      </c>
      <c r="E68" s="39" t="str" cm="1">
        <f t="array" ref="E68">_xll.BDP($B68,"crncy")</f>
        <v>EUR</v>
      </c>
      <c r="F68" s="52" cm="1">
        <f t="array" ref="F68">_xll.BDP($B68,"px_last")</f>
        <v>91.5</v>
      </c>
      <c r="G68" s="52"/>
      <c r="H68" s="52"/>
      <c r="I68" s="41">
        <f>SUMIFS('Paladyne Dump'!I:I,'Paladyne Dump'!A:A,Q68,'Paladyne Dump'!X:X,"Redhedge RV Corporate Bonds Fund")*-1</f>
        <v>-1000000</v>
      </c>
      <c r="J68" s="41" cm="1">
        <f t="array" ref="J68">_xll.BDP($B68,"sw_cnv_risk")*I68/-10000</f>
        <v>-461.54121928548466</v>
      </c>
      <c r="K68" s="42">
        <f>J68*F68*0.01/$V$10</f>
        <v>-1.0441796927784557</v>
      </c>
      <c r="L68" s="39"/>
      <c r="M68" s="41">
        <f>SUMIFS('Paladyne Dump'!I:I,'Paladyne Dump'!A:A,Q68,'Paladyne Dump'!X:X,"Redhedge Relative Value UCITS Fund")*-1</f>
        <v>-500000</v>
      </c>
      <c r="N68" s="41" cm="1">
        <f t="array" ref="N68">_xll.BDP($B68,"sw_cnv_risk")*M68/-10000</f>
        <v>-230.77060964274233</v>
      </c>
      <c r="O68" s="42">
        <f>N68*K68*0.01/$V$10</f>
        <v>5.9579848678191806E-3</v>
      </c>
      <c r="P68" s="39"/>
      <c r="Q68" t="s">
        <v>380</v>
      </c>
    </row>
    <row r="69" spans="1:17">
      <c r="A69" s="39"/>
      <c r="B69" s="46" t="s">
        <v>1365</v>
      </c>
      <c r="C69" s="46" t="s">
        <v>1303</v>
      </c>
      <c r="D69" s="46" t="s">
        <v>1366</v>
      </c>
      <c r="E69" s="46" t="str" cm="1">
        <f t="array" ref="E69">_xll.BDP($B69,"crncy")</f>
        <v>EUR</v>
      </c>
      <c r="F69" s="55" cm="1">
        <f t="array" ref="F69">_xll.BDP($B69,"yas_ispread")</f>
        <v>168.92339926459235</v>
      </c>
      <c r="G69" s="55"/>
      <c r="H69" s="55"/>
      <c r="I69" s="48">
        <f>SUMIFS('Paladyne Dump'!I:I,'Paladyne Dump'!A:A,Q69,'Paladyne Dump'!X:X,"Redhedge RV Corporate Bonds Fund")</f>
        <v>1000000</v>
      </c>
      <c r="J69" s="48" cm="1">
        <f t="array" ref="J69">_xll.BDP($B69,"yas_risk")*I69/10000</f>
        <v>416.95426355190079</v>
      </c>
      <c r="K69" s="47">
        <f>J69*F69*0.01/$V$10</f>
        <v>1.7414936167997572</v>
      </c>
      <c r="L69" s="39"/>
      <c r="M69" s="41">
        <f>SUMIFS('Paladyne Dump'!I:I,'Paladyne Dump'!B:B,Q69,'Paladyne Dump'!X:X,"Redhedge Relative Value UCITS Fund")</f>
        <v>500000</v>
      </c>
      <c r="N69" s="41" cm="1">
        <f t="array" ref="N69">_xll.BDP($B69,"yas_risk")*M69/10000</f>
        <v>208.4771317759504</v>
      </c>
      <c r="O69" s="42">
        <f>N69*L69*0.01/$V$10</f>
        <v>0</v>
      </c>
      <c r="P69" s="39"/>
      <c r="Q69" s="5" t="s">
        <v>363</v>
      </c>
    </row>
    <row r="70" spans="1:17">
      <c r="A70" s="39"/>
      <c r="B70" s="39"/>
      <c r="C70" s="39"/>
      <c r="D70" s="39"/>
      <c r="E70" s="39"/>
      <c r="F70" s="52">
        <f>F68-F69</f>
        <v>-77.423399264592348</v>
      </c>
      <c r="G70" s="52">
        <v>-40</v>
      </c>
      <c r="H70" s="52">
        <v>-95</v>
      </c>
      <c r="I70" s="39"/>
      <c r="J70" s="41">
        <f>J69+J68</f>
        <v>-44.586955733583864</v>
      </c>
      <c r="K70" s="42">
        <f>K69+K68</f>
        <v>0.69731392402130155</v>
      </c>
      <c r="L70" s="39"/>
      <c r="M70" s="43"/>
      <c r="N70" s="44">
        <f>N69+N68</f>
        <v>-22.293477866791932</v>
      </c>
      <c r="O70" s="44">
        <f>O69+O68</f>
        <v>5.9579848678191806E-3</v>
      </c>
      <c r="P70" s="39"/>
    </row>
    <row r="71" spans="1:17">
      <c r="A71" s="39"/>
      <c r="B71" s="39"/>
      <c r="C71" s="39"/>
      <c r="D71" s="39"/>
      <c r="E71" s="39"/>
      <c r="F71" s="39"/>
      <c r="G71" s="39"/>
      <c r="H71" s="39"/>
      <c r="I71" s="39"/>
      <c r="J71" s="39"/>
      <c r="K71" s="39"/>
      <c r="L71" s="39"/>
      <c r="M71" s="39"/>
      <c r="N71" s="39"/>
      <c r="O71" s="39"/>
      <c r="P71" s="39"/>
    </row>
    <row r="72" spans="1:17">
      <c r="A72" s="39"/>
      <c r="B72" s="39"/>
      <c r="C72" s="39"/>
      <c r="D72" s="39"/>
      <c r="E72" s="39"/>
      <c r="F72" s="39"/>
      <c r="G72" s="39"/>
      <c r="H72" s="39"/>
      <c r="I72" s="39"/>
      <c r="J72" s="39"/>
      <c r="K72" s="39"/>
      <c r="L72" s="39"/>
      <c r="M72" s="39"/>
      <c r="N72" s="39"/>
      <c r="O72" s="39"/>
      <c r="P72" s="39"/>
    </row>
    <row r="73" spans="1:17">
      <c r="A73" s="39"/>
      <c r="B73" s="39"/>
      <c r="C73" s="39"/>
      <c r="D73" s="39"/>
      <c r="E73" s="39"/>
      <c r="F73" s="39"/>
      <c r="G73" s="39"/>
      <c r="H73" s="39"/>
      <c r="I73" s="39"/>
      <c r="J73" s="39"/>
      <c r="K73" s="39"/>
      <c r="L73" s="39"/>
      <c r="M73" s="39"/>
      <c r="N73" s="39"/>
      <c r="O73" s="39"/>
      <c r="P73" s="39"/>
    </row>
    <row r="74" spans="1:17">
      <c r="A74" s="39"/>
      <c r="B74" s="39"/>
      <c r="C74" s="39"/>
      <c r="D74" s="39"/>
      <c r="E74" s="39"/>
      <c r="F74" s="39"/>
      <c r="G74" s="39"/>
      <c r="H74" s="39"/>
      <c r="I74" s="39"/>
      <c r="J74" s="39"/>
      <c r="K74" s="39"/>
      <c r="L74" s="39"/>
      <c r="M74" s="39"/>
      <c r="N74" s="39"/>
      <c r="O74" s="39"/>
      <c r="P74" s="39"/>
    </row>
    <row r="75" spans="1:17">
      <c r="A75" s="39"/>
      <c r="B75" s="39"/>
      <c r="C75" s="39"/>
      <c r="D75" s="39"/>
      <c r="E75" s="39"/>
      <c r="F75" s="39"/>
      <c r="G75" s="39"/>
      <c r="H75" s="39"/>
      <c r="I75" s="39"/>
      <c r="J75" s="39"/>
      <c r="K75" s="39"/>
      <c r="L75" s="39"/>
      <c r="M75" s="39"/>
      <c r="N75" s="39"/>
      <c r="O75" s="39"/>
      <c r="P75" s="39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DFB080-7944-4018-A0F3-DF91D73DC071}">
  <dimension ref="A1:T150"/>
  <sheetViews>
    <sheetView workbookViewId="0">
      <selection activeCell="B7" sqref="B7:C10"/>
    </sheetView>
  </sheetViews>
  <sheetFormatPr defaultRowHeight="14.45"/>
  <cols>
    <col min="2" max="2" width="18.28515625" bestFit="1" customWidth="1"/>
    <col min="3" max="3" width="18.7109375" customWidth="1"/>
    <col min="4" max="4" width="26" customWidth="1"/>
    <col min="5" max="5" width="16.5703125" customWidth="1"/>
    <col min="6" max="6" width="15.85546875" customWidth="1"/>
    <col min="7" max="7" width="15.28515625" customWidth="1"/>
    <col min="8" max="8" width="14.28515625" customWidth="1"/>
    <col min="9" max="9" width="14.7109375" customWidth="1"/>
    <col min="10" max="10" width="15.5703125" customWidth="1"/>
    <col min="11" max="12" width="15.28515625" customWidth="1"/>
    <col min="15" max="15" width="12.42578125" customWidth="1"/>
    <col min="16" max="16" width="11.140625" customWidth="1"/>
  </cols>
  <sheetData>
    <row r="1" spans="1:18">
      <c r="A1" s="39"/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</row>
    <row r="2" spans="1:18">
      <c r="A2" s="39"/>
      <c r="B2" s="39"/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9"/>
      <c r="P2" s="39"/>
      <c r="Q2" s="39"/>
      <c r="R2" s="39"/>
    </row>
    <row r="3" spans="1:18">
      <c r="A3" s="39"/>
      <c r="B3" s="39"/>
      <c r="C3" s="39"/>
      <c r="D3" s="39"/>
      <c r="E3" s="39"/>
      <c r="F3" s="39"/>
      <c r="G3" s="39"/>
      <c r="H3" s="39"/>
      <c r="I3" s="39"/>
      <c r="J3" s="39"/>
      <c r="K3" s="39"/>
      <c r="L3" s="39"/>
      <c r="M3" s="39"/>
      <c r="N3" s="39"/>
      <c r="O3" s="39"/>
      <c r="P3" s="39"/>
      <c r="Q3" s="39"/>
      <c r="R3" s="39"/>
    </row>
    <row r="4" spans="1:18">
      <c r="A4" s="39"/>
      <c r="B4" s="39"/>
      <c r="C4" s="39"/>
      <c r="D4" s="39"/>
      <c r="E4" s="39"/>
      <c r="F4" s="39"/>
      <c r="G4" s="39"/>
      <c r="H4" s="39"/>
      <c r="I4" s="39"/>
      <c r="J4" s="39"/>
      <c r="K4" s="39"/>
      <c r="L4" s="39"/>
      <c r="M4" s="39"/>
      <c r="N4" s="39"/>
      <c r="O4" s="39"/>
      <c r="P4" s="39"/>
      <c r="Q4" s="39"/>
      <c r="R4" s="39"/>
    </row>
    <row r="5" spans="1:18">
      <c r="A5" s="39"/>
      <c r="B5" s="39"/>
      <c r="C5" s="39"/>
      <c r="D5" s="39"/>
      <c r="E5" s="39"/>
      <c r="F5" s="39"/>
      <c r="G5" s="39"/>
      <c r="H5" s="39"/>
      <c r="I5" s="39"/>
      <c r="J5" s="39"/>
      <c r="K5" s="39"/>
      <c r="L5" s="39"/>
      <c r="M5" s="39"/>
      <c r="N5" s="39"/>
      <c r="O5" s="39"/>
      <c r="P5" s="39"/>
      <c r="Q5" s="39"/>
      <c r="R5" s="39"/>
    </row>
    <row r="6" spans="1:18">
      <c r="A6" s="39"/>
      <c r="B6" s="39"/>
      <c r="C6" s="39"/>
      <c r="D6" s="39"/>
      <c r="E6" s="39"/>
      <c r="F6" s="39"/>
      <c r="G6" s="39"/>
      <c r="H6" s="39"/>
      <c r="I6" s="39"/>
      <c r="J6" s="39"/>
      <c r="K6" s="39"/>
      <c r="L6" s="39"/>
      <c r="M6" s="39"/>
      <c r="N6" s="39"/>
      <c r="O6" s="39"/>
      <c r="P6" s="39"/>
      <c r="Q6" s="39"/>
      <c r="R6" s="39"/>
    </row>
    <row r="7" spans="1:18">
      <c r="A7" s="39"/>
      <c r="B7" s="40" t="s">
        <v>1367</v>
      </c>
      <c r="C7" s="39"/>
      <c r="D7" s="39"/>
      <c r="E7" s="39"/>
      <c r="F7" s="39"/>
      <c r="G7" s="39"/>
      <c r="H7" s="39"/>
      <c r="I7" s="39"/>
      <c r="J7" s="39"/>
      <c r="K7" s="39"/>
      <c r="L7" s="39"/>
      <c r="M7" s="39"/>
      <c r="N7" s="39"/>
      <c r="O7" s="39"/>
      <c r="P7" s="39"/>
      <c r="Q7" s="39"/>
      <c r="R7" s="39"/>
    </row>
    <row r="8" spans="1:18">
      <c r="A8" s="39"/>
      <c r="B8" s="40"/>
      <c r="C8" s="39"/>
      <c r="D8" s="39"/>
      <c r="E8" s="39"/>
      <c r="F8" s="39"/>
      <c r="G8" s="39"/>
      <c r="H8" s="39"/>
      <c r="I8" s="39"/>
      <c r="J8" s="39"/>
      <c r="K8" s="39"/>
      <c r="L8" s="39"/>
      <c r="M8" s="39"/>
      <c r="N8" s="39"/>
      <c r="O8" s="39"/>
      <c r="P8" s="39"/>
      <c r="Q8" s="39"/>
      <c r="R8" s="39"/>
    </row>
    <row r="9" spans="1:18">
      <c r="A9" s="39"/>
      <c r="B9" s="49"/>
      <c r="C9" s="49" t="s">
        <v>1286</v>
      </c>
      <c r="D9" s="49"/>
      <c r="E9" s="49"/>
      <c r="F9" s="49" t="s">
        <v>1287</v>
      </c>
      <c r="G9" s="49"/>
      <c r="H9" s="49"/>
      <c r="I9" s="49" t="s">
        <v>1368</v>
      </c>
      <c r="J9" s="49"/>
      <c r="K9" s="49"/>
      <c r="L9" s="39"/>
      <c r="M9" s="39"/>
      <c r="N9" s="39"/>
      <c r="O9" s="39"/>
      <c r="P9" s="39"/>
      <c r="Q9" s="39"/>
      <c r="R9" s="39"/>
    </row>
    <row r="10" spans="1:18">
      <c r="A10" s="39"/>
      <c r="B10" s="50" t="s">
        <v>1289</v>
      </c>
      <c r="C10" s="50" t="s">
        <v>1290</v>
      </c>
      <c r="D10" s="50" t="s">
        <v>1291</v>
      </c>
      <c r="E10" s="50" t="s">
        <v>1292</v>
      </c>
      <c r="F10" s="50" t="s">
        <v>1293</v>
      </c>
      <c r="G10" s="50" t="s">
        <v>1294</v>
      </c>
      <c r="H10" s="50" t="s">
        <v>1295</v>
      </c>
      <c r="I10" s="50" t="s">
        <v>1296</v>
      </c>
      <c r="J10" s="50" t="s">
        <v>1297</v>
      </c>
      <c r="K10" s="50" t="s">
        <v>1298</v>
      </c>
      <c r="L10" s="39"/>
      <c r="M10" s="39"/>
      <c r="N10" s="39"/>
      <c r="O10" s="39"/>
      <c r="P10" s="39" t="s">
        <v>729</v>
      </c>
      <c r="Q10" s="39"/>
      <c r="R10" s="42">
        <f>_xll.BDP(P10&amp;" Curncy","px_last")*0.01*_xll.BDP(P10&amp;" Curncy","sw_cnv_risk")*-1*100</f>
        <v>404.44208843258974</v>
      </c>
    </row>
    <row r="11" spans="1:18">
      <c r="A11" s="39"/>
      <c r="B11" s="39" t="s">
        <v>1369</v>
      </c>
      <c r="C11" s="41">
        <f>D11-E11</f>
        <v>6200000</v>
      </c>
      <c r="D11" s="41">
        <f t="shared" ref="D11:D20" si="0">SUMIFS($I$29:$I$606,$C$29:$C$606,$B11,$J$29:$J$606,"&gt;0")</f>
        <v>6200000</v>
      </c>
      <c r="E11" s="41">
        <f t="shared" ref="E11:E20" si="1">SUMIFS($I$29:$I$606,$C$29:$C$606,$B11,$J$29:$J$606,"&lt;0")</f>
        <v>0</v>
      </c>
      <c r="F11" s="41">
        <f>G11+H11</f>
        <v>3511.6861752369991</v>
      </c>
      <c r="G11" s="41">
        <f t="shared" ref="G11:G20" si="2">SUMIFS($J$29:$J$606,$C$29:$C$606,$B11,$J$29:$J$606,"&gt;0")</f>
        <v>3511.6861752369991</v>
      </c>
      <c r="H11" s="41">
        <f t="shared" ref="H11:H20" si="3">SUMIFS($J$29:$J$606,$C$29:$C$606,$B11,$J$29:$J$606,"&lt;0")</f>
        <v>0</v>
      </c>
      <c r="I11" s="42">
        <f>J11+K11</f>
        <v>6.7899448213950002</v>
      </c>
      <c r="J11" s="42">
        <f t="shared" ref="J11:J20" si="4">SUMIFS($K$29:$K$606,$C$29:$C$606,$B11,$J$29:$J$606,"&gt;0")</f>
        <v>6.7899448213950002</v>
      </c>
      <c r="K11" s="42">
        <f t="shared" ref="K11:K20" si="5">SUMIFS($K$29:$K$606,$C$29:$C$606,$B11,$J$29:$J$606,"&lt;0")</f>
        <v>0</v>
      </c>
      <c r="L11" s="39"/>
      <c r="M11" s="39"/>
      <c r="N11" s="39"/>
      <c r="O11" s="39"/>
      <c r="P11" s="39"/>
      <c r="Q11" s="39"/>
      <c r="R11" s="39"/>
    </row>
    <row r="12" spans="1:18">
      <c r="A12" s="39"/>
      <c r="B12" s="39" t="s">
        <v>1370</v>
      </c>
      <c r="C12" s="41">
        <f t="shared" ref="C12:C17" si="6">D12-E12</f>
        <v>5768000</v>
      </c>
      <c r="D12" s="41">
        <f t="shared" si="0"/>
        <v>0</v>
      </c>
      <c r="E12" s="41">
        <f t="shared" si="1"/>
        <v>-5768000</v>
      </c>
      <c r="F12" s="41">
        <f t="shared" ref="F12:F17" si="7">G12+H12</f>
        <v>-3526.2085129578186</v>
      </c>
      <c r="G12" s="41">
        <f t="shared" si="2"/>
        <v>0</v>
      </c>
      <c r="H12" s="41">
        <f t="shared" si="3"/>
        <v>-3526.2085129578186</v>
      </c>
      <c r="I12" s="42">
        <f t="shared" ref="I12:I17" si="8">J12+K12</f>
        <v>-10.169024648303786</v>
      </c>
      <c r="J12" s="42">
        <f t="shared" si="4"/>
        <v>0</v>
      </c>
      <c r="K12" s="42">
        <f t="shared" si="5"/>
        <v>-10.169024648303786</v>
      </c>
      <c r="L12" s="39"/>
      <c r="M12" s="39"/>
      <c r="N12" s="39"/>
      <c r="O12" s="39"/>
      <c r="P12" s="39"/>
      <c r="Q12" s="39"/>
      <c r="R12" s="39"/>
    </row>
    <row r="13" spans="1:18">
      <c r="A13" s="39"/>
      <c r="B13" s="39" t="s">
        <v>1371</v>
      </c>
      <c r="C13" s="41">
        <f t="shared" si="6"/>
        <v>17592000</v>
      </c>
      <c r="D13" s="41">
        <f t="shared" si="0"/>
        <v>7210000</v>
      </c>
      <c r="E13" s="41">
        <f t="shared" si="1"/>
        <v>-10382000</v>
      </c>
      <c r="F13" s="41">
        <f t="shared" si="7"/>
        <v>-1849.1337880395076</v>
      </c>
      <c r="G13" s="41">
        <f t="shared" si="2"/>
        <v>6639.9606519597637</v>
      </c>
      <c r="H13" s="41">
        <f t="shared" si="3"/>
        <v>-8489.0944399992713</v>
      </c>
      <c r="I13" s="42">
        <f t="shared" si="8"/>
        <v>-3.2263110364090259</v>
      </c>
      <c r="J13" s="42">
        <f t="shared" si="4"/>
        <v>22.438275328743853</v>
      </c>
      <c r="K13" s="42">
        <f t="shared" si="5"/>
        <v>-25.664586365152878</v>
      </c>
      <c r="L13" s="39"/>
      <c r="M13" s="39"/>
      <c r="N13" s="39"/>
      <c r="O13" s="39"/>
      <c r="P13" s="39"/>
      <c r="Q13" s="39"/>
      <c r="R13" s="39"/>
    </row>
    <row r="14" spans="1:18">
      <c r="A14" s="39"/>
      <c r="B14" s="39" t="s">
        <v>1372</v>
      </c>
      <c r="C14" s="41">
        <f t="shared" si="6"/>
        <v>32576000</v>
      </c>
      <c r="D14" s="41">
        <f t="shared" si="0"/>
        <v>16400000</v>
      </c>
      <c r="E14" s="41">
        <f t="shared" si="1"/>
        <v>-16176000</v>
      </c>
      <c r="F14" s="41">
        <f t="shared" si="7"/>
        <v>-1745.7571123290145</v>
      </c>
      <c r="G14" s="41">
        <f t="shared" si="2"/>
        <v>9915.9439200855777</v>
      </c>
      <c r="H14" s="41">
        <f t="shared" si="3"/>
        <v>-11661.701032414592</v>
      </c>
      <c r="I14" s="42">
        <f t="shared" si="8"/>
        <v>-2.9672405158166555</v>
      </c>
      <c r="J14" s="42">
        <f t="shared" si="4"/>
        <v>16.401638403136914</v>
      </c>
      <c r="K14" s="42">
        <f t="shared" si="5"/>
        <v>-19.36887891895357</v>
      </c>
      <c r="L14" s="39"/>
      <c r="M14" s="39"/>
      <c r="N14" s="39"/>
      <c r="O14" s="39"/>
      <c r="P14" s="39"/>
      <c r="Q14" s="39"/>
      <c r="R14" s="39"/>
    </row>
    <row r="15" spans="1:18">
      <c r="A15" s="39"/>
      <c r="B15" s="39" t="s">
        <v>1373</v>
      </c>
      <c r="C15" s="41">
        <f t="shared" si="6"/>
        <v>4300000</v>
      </c>
      <c r="D15" s="41">
        <f t="shared" si="0"/>
        <v>4300000</v>
      </c>
      <c r="E15" s="41">
        <f t="shared" si="1"/>
        <v>0</v>
      </c>
      <c r="F15" s="41">
        <f t="shared" si="7"/>
        <v>2892.2440061736693</v>
      </c>
      <c r="G15" s="41">
        <f t="shared" si="2"/>
        <v>2892.2440061736693</v>
      </c>
      <c r="H15" s="41">
        <f t="shared" si="3"/>
        <v>0</v>
      </c>
      <c r="I15" s="42">
        <f t="shared" si="8"/>
        <v>2.0674892455567866</v>
      </c>
      <c r="J15" s="42">
        <f t="shared" si="4"/>
        <v>2.0674892455567866</v>
      </c>
      <c r="K15" s="42">
        <f t="shared" si="5"/>
        <v>0</v>
      </c>
      <c r="L15" s="39"/>
      <c r="M15" s="39"/>
      <c r="N15" s="39"/>
      <c r="O15" s="39"/>
      <c r="P15" s="39"/>
      <c r="Q15" s="39"/>
      <c r="R15" s="39"/>
    </row>
    <row r="16" spans="1:18">
      <c r="A16" s="39"/>
      <c r="B16" s="39" t="s">
        <v>1303</v>
      </c>
      <c r="C16" s="41">
        <f t="shared" si="6"/>
        <v>0</v>
      </c>
      <c r="D16" s="41">
        <f t="shared" si="0"/>
        <v>0</v>
      </c>
      <c r="E16" s="41">
        <f t="shared" si="1"/>
        <v>0</v>
      </c>
      <c r="F16" s="41">
        <f t="shared" si="7"/>
        <v>0</v>
      </c>
      <c r="G16" s="41">
        <f t="shared" si="2"/>
        <v>0</v>
      </c>
      <c r="H16" s="41">
        <f t="shared" si="3"/>
        <v>0</v>
      </c>
      <c r="I16" s="42">
        <f t="shared" si="8"/>
        <v>0</v>
      </c>
      <c r="J16" s="42">
        <f t="shared" si="4"/>
        <v>0</v>
      </c>
      <c r="K16" s="42">
        <f t="shared" si="5"/>
        <v>0</v>
      </c>
      <c r="L16" s="39"/>
      <c r="M16" s="39"/>
      <c r="N16" s="39"/>
      <c r="O16" s="39"/>
      <c r="P16" s="39"/>
      <c r="Q16" s="39"/>
      <c r="R16" s="39"/>
    </row>
    <row r="17" spans="1:20">
      <c r="A17" s="39"/>
      <c r="B17" s="39" t="s">
        <v>1304</v>
      </c>
      <c r="C17" s="41">
        <f t="shared" si="6"/>
        <v>10524000</v>
      </c>
      <c r="D17" s="41">
        <f t="shared" si="0"/>
        <v>0</v>
      </c>
      <c r="E17" s="41">
        <f t="shared" si="1"/>
        <v>-10524000</v>
      </c>
      <c r="F17" s="41">
        <f t="shared" si="7"/>
        <v>-8912.9953867872864</v>
      </c>
      <c r="G17" s="41">
        <f t="shared" si="2"/>
        <v>0</v>
      </c>
      <c r="H17" s="41">
        <f t="shared" si="3"/>
        <v>-8912.9953867872864</v>
      </c>
      <c r="I17" s="42">
        <f t="shared" si="8"/>
        <v>-25.954197153658832</v>
      </c>
      <c r="J17" s="42">
        <f t="shared" si="4"/>
        <v>0</v>
      </c>
      <c r="K17" s="42">
        <f t="shared" si="5"/>
        <v>-25.954197153658832</v>
      </c>
      <c r="L17" s="39"/>
      <c r="M17" s="39"/>
      <c r="N17" s="39"/>
      <c r="O17" s="39"/>
      <c r="P17" s="39"/>
      <c r="Q17" s="39"/>
      <c r="R17" s="39"/>
    </row>
    <row r="18" spans="1:20">
      <c r="A18" s="39"/>
      <c r="B18" s="39" t="s">
        <v>1305</v>
      </c>
      <c r="C18" s="41">
        <f t="shared" ref="C18:C20" si="9">D18-E18</f>
        <v>1150000</v>
      </c>
      <c r="D18" s="41">
        <f t="shared" si="0"/>
        <v>1150000</v>
      </c>
      <c r="E18" s="41">
        <f t="shared" si="1"/>
        <v>0</v>
      </c>
      <c r="F18" s="41">
        <f t="shared" ref="F18:F20" si="10">G18+H18</f>
        <v>683.4427537858935</v>
      </c>
      <c r="G18" s="41">
        <f t="shared" si="2"/>
        <v>683.4427537858935</v>
      </c>
      <c r="H18" s="41">
        <f t="shared" si="3"/>
        <v>0</v>
      </c>
      <c r="I18" s="42">
        <f t="shared" ref="I18:I20" si="11">J18+K18</f>
        <v>1.3352771772023806</v>
      </c>
      <c r="J18" s="42">
        <f t="shared" si="4"/>
        <v>1.3352771772023806</v>
      </c>
      <c r="K18" s="42">
        <f t="shared" si="5"/>
        <v>0</v>
      </c>
      <c r="L18" s="39"/>
      <c r="M18" s="39"/>
      <c r="N18" s="39"/>
      <c r="O18" s="39"/>
      <c r="P18" s="39"/>
      <c r="Q18" s="39"/>
      <c r="R18" s="39"/>
    </row>
    <row r="19" spans="1:20">
      <c r="A19" s="39"/>
      <c r="B19" s="39" t="s">
        <v>1374</v>
      </c>
      <c r="C19" s="41">
        <f t="shared" si="9"/>
        <v>10998000</v>
      </c>
      <c r="D19" s="41">
        <f t="shared" si="0"/>
        <v>8900000</v>
      </c>
      <c r="E19" s="41">
        <f t="shared" si="1"/>
        <v>-2098000</v>
      </c>
      <c r="F19" s="41">
        <f t="shared" si="10"/>
        <v>3274.688813887532</v>
      </c>
      <c r="G19" s="41">
        <f t="shared" si="2"/>
        <v>4089.2715067654922</v>
      </c>
      <c r="H19" s="41">
        <f t="shared" si="3"/>
        <v>-814.58269287796031</v>
      </c>
      <c r="I19" s="42">
        <f t="shared" si="11"/>
        <v>11.559029152878054</v>
      </c>
      <c r="J19" s="42">
        <f t="shared" si="4"/>
        <v>14.264450518400491</v>
      </c>
      <c r="K19" s="42">
        <f t="shared" si="5"/>
        <v>-2.7054213655224375</v>
      </c>
      <c r="L19" s="39"/>
      <c r="M19" s="39"/>
      <c r="N19" s="39"/>
      <c r="O19" s="39"/>
      <c r="P19" s="39"/>
      <c r="Q19" s="39"/>
      <c r="R19" s="39"/>
    </row>
    <row r="20" spans="1:20">
      <c r="A20" s="39"/>
      <c r="B20" s="39" t="s">
        <v>1375</v>
      </c>
      <c r="C20" s="41">
        <f t="shared" si="9"/>
        <v>14051000</v>
      </c>
      <c r="D20" s="41">
        <f t="shared" si="0"/>
        <v>0</v>
      </c>
      <c r="E20" s="41">
        <f t="shared" si="1"/>
        <v>-14051000</v>
      </c>
      <c r="F20" s="41">
        <f t="shared" si="10"/>
        <v>-5558.2990224752357</v>
      </c>
      <c r="G20" s="41">
        <f t="shared" si="2"/>
        <v>0</v>
      </c>
      <c r="H20" s="41">
        <f t="shared" si="3"/>
        <v>-5558.2990224752357</v>
      </c>
      <c r="I20" s="42">
        <f t="shared" si="11"/>
        <v>-6.9959228549505905</v>
      </c>
      <c r="J20" s="42">
        <f t="shared" si="4"/>
        <v>0</v>
      </c>
      <c r="K20" s="42">
        <f t="shared" si="5"/>
        <v>-6.9959228549505905</v>
      </c>
      <c r="L20" s="39"/>
      <c r="M20" s="39"/>
      <c r="N20" s="39"/>
      <c r="O20" s="39"/>
      <c r="P20" s="39"/>
      <c r="Q20" s="39"/>
      <c r="R20" s="39"/>
    </row>
    <row r="21" spans="1:20">
      <c r="A21" s="39"/>
      <c r="B21" s="43" t="s">
        <v>1306</v>
      </c>
      <c r="C21" s="44">
        <f t="shared" ref="C21:K21" si="12">SUM(C11:C20)</f>
        <v>103159000</v>
      </c>
      <c r="D21" s="44">
        <f t="shared" si="12"/>
        <v>44160000</v>
      </c>
      <c r="E21" s="44">
        <f t="shared" si="12"/>
        <v>-58999000</v>
      </c>
      <c r="F21" s="44">
        <f t="shared" si="12"/>
        <v>-11230.332073504767</v>
      </c>
      <c r="G21" s="44">
        <f t="shared" si="12"/>
        <v>27732.549014007396</v>
      </c>
      <c r="H21" s="44">
        <f t="shared" si="12"/>
        <v>-38962.881087512164</v>
      </c>
      <c r="I21" s="45">
        <f t="shared" si="12"/>
        <v>-27.56095581210667</v>
      </c>
      <c r="J21" s="45">
        <f t="shared" si="12"/>
        <v>63.297075494435418</v>
      </c>
      <c r="K21" s="45">
        <f t="shared" si="12"/>
        <v>-90.858031306542102</v>
      </c>
      <c r="L21" s="39"/>
      <c r="M21" s="39"/>
      <c r="N21" s="39"/>
      <c r="O21" s="39"/>
      <c r="P21" s="39"/>
      <c r="Q21" s="39"/>
      <c r="R21" s="39"/>
    </row>
    <row r="22" spans="1:20">
      <c r="A22" s="39"/>
      <c r="B22" s="39"/>
      <c r="C22" s="39"/>
      <c r="D22" s="39"/>
      <c r="E22" s="39"/>
      <c r="F22" s="39"/>
      <c r="G22" s="39"/>
      <c r="H22" s="39"/>
      <c r="I22" s="39"/>
      <c r="J22" s="39"/>
      <c r="K22" s="39"/>
      <c r="L22" s="39"/>
      <c r="M22" s="39"/>
      <c r="N22" s="39"/>
      <c r="O22" s="39"/>
      <c r="P22" s="39"/>
      <c r="Q22" s="39"/>
      <c r="R22" s="39"/>
    </row>
    <row r="23" spans="1:20">
      <c r="A23" s="39"/>
      <c r="B23" s="39"/>
      <c r="C23" s="39"/>
      <c r="D23" s="39"/>
      <c r="E23" s="39"/>
      <c r="F23" s="39"/>
      <c r="G23" s="39"/>
      <c r="H23" s="39"/>
      <c r="I23" s="39"/>
      <c r="J23" s="39"/>
      <c r="K23" s="39"/>
      <c r="L23" s="39"/>
      <c r="M23" s="39"/>
      <c r="N23" s="39"/>
      <c r="O23" s="39"/>
      <c r="P23" s="39"/>
      <c r="Q23" s="39"/>
      <c r="R23" s="39"/>
    </row>
    <row r="24" spans="1:20">
      <c r="A24" s="39"/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39"/>
      <c r="N24" s="39"/>
      <c r="O24" s="39"/>
      <c r="P24" s="39"/>
      <c r="Q24" s="39"/>
      <c r="R24" s="39"/>
    </row>
    <row r="25" spans="1:20">
      <c r="A25" s="39"/>
      <c r="B25" s="39"/>
      <c r="C25" s="39"/>
      <c r="D25" s="39"/>
      <c r="E25" s="39"/>
      <c r="F25" s="39"/>
      <c r="G25" s="39"/>
      <c r="H25" s="39"/>
      <c r="I25" s="39"/>
      <c r="J25" s="39"/>
      <c r="K25" s="39"/>
      <c r="L25" s="39"/>
      <c r="M25" s="39"/>
      <c r="N25" s="39"/>
      <c r="O25" s="39"/>
      <c r="P25" s="39"/>
      <c r="Q25" s="39"/>
      <c r="R25" s="39"/>
    </row>
    <row r="26" spans="1:20">
      <c r="A26" s="39"/>
      <c r="B26" s="39"/>
      <c r="C26" s="39"/>
      <c r="D26" s="39"/>
      <c r="E26" s="39"/>
      <c r="F26" s="39"/>
      <c r="G26" s="39"/>
      <c r="H26" s="39"/>
      <c r="I26" s="39"/>
      <c r="J26" s="39"/>
      <c r="K26" s="39"/>
      <c r="L26" s="39"/>
      <c r="M26" s="39"/>
      <c r="N26" s="39"/>
      <c r="O26" s="39"/>
      <c r="P26" s="39"/>
      <c r="Q26" s="39"/>
      <c r="R26" s="39"/>
    </row>
    <row r="27" spans="1:20">
      <c r="A27" s="39"/>
      <c r="B27" s="49"/>
      <c r="C27" s="49"/>
      <c r="D27" s="49"/>
      <c r="E27" s="49"/>
      <c r="F27" s="49"/>
      <c r="G27" s="49"/>
      <c r="H27" s="49"/>
      <c r="I27" s="49"/>
      <c r="J27" s="49"/>
      <c r="K27" s="49"/>
      <c r="L27" s="39"/>
      <c r="M27" s="39"/>
      <c r="N27" s="39"/>
      <c r="O27" s="39" t="s">
        <v>83</v>
      </c>
      <c r="P27" s="39"/>
      <c r="Q27" s="39"/>
      <c r="R27" s="39"/>
    </row>
    <row r="28" spans="1:20">
      <c r="A28" s="39"/>
      <c r="B28" s="50" t="s">
        <v>1307</v>
      </c>
      <c r="C28" s="50" t="s">
        <v>1289</v>
      </c>
      <c r="D28" s="50" t="s">
        <v>1308</v>
      </c>
      <c r="E28" s="50" t="s">
        <v>1309</v>
      </c>
      <c r="F28" s="50" t="s">
        <v>1310</v>
      </c>
      <c r="G28" s="50" t="s">
        <v>1311</v>
      </c>
      <c r="H28" s="50" t="s">
        <v>1312</v>
      </c>
      <c r="I28" s="50" t="s">
        <v>1313</v>
      </c>
      <c r="J28" s="51" t="s">
        <v>1287</v>
      </c>
      <c r="K28" s="51" t="s">
        <v>1314</v>
      </c>
      <c r="L28" s="39"/>
      <c r="M28" s="39"/>
      <c r="N28" s="39"/>
      <c r="O28" s="39" t="s">
        <v>1286</v>
      </c>
      <c r="P28" s="39" t="s">
        <v>1287</v>
      </c>
      <c r="Q28" s="39" t="s">
        <v>1314</v>
      </c>
      <c r="R28" s="39"/>
      <c r="T28" t="s">
        <v>1315</v>
      </c>
    </row>
    <row r="29" spans="1:20">
      <c r="A29" s="39"/>
      <c r="B29" s="39"/>
      <c r="C29" s="39"/>
      <c r="D29" s="39"/>
      <c r="E29" s="39"/>
      <c r="F29" s="42"/>
      <c r="G29" s="42"/>
      <c r="H29" s="42"/>
      <c r="I29" s="41"/>
      <c r="J29" s="41"/>
      <c r="K29" s="42"/>
      <c r="L29" s="39"/>
      <c r="M29" s="39"/>
      <c r="N29" s="39"/>
      <c r="O29" s="41"/>
      <c r="P29" s="41"/>
      <c r="Q29" s="42"/>
      <c r="R29" s="39"/>
    </row>
    <row r="30" spans="1:20">
      <c r="A30" s="39"/>
      <c r="B30" s="39" t="str">
        <f>T30&amp;" Corp"</f>
        <v>XS2624017070 Corp</v>
      </c>
      <c r="C30" s="39" t="s">
        <v>1305</v>
      </c>
      <c r="D30" s="39" t="s">
        <v>187</v>
      </c>
      <c r="E30" s="39" t="str" cm="1">
        <f t="array" ref="E30">_xll.BDP($B30,"crncy")</f>
        <v>EUR</v>
      </c>
      <c r="F30" s="42" cm="1">
        <f t="array" ref="F30">_xll.BDP($B30,"yas_ispread")</f>
        <v>46.656542434200652</v>
      </c>
      <c r="G30" s="42">
        <v>40</v>
      </c>
      <c r="H30" s="42">
        <v>60</v>
      </c>
      <c r="I30" s="41">
        <f>SUMIFS('Paladyne Dump'!I:I,'Paladyne Dump'!A:A,T30,'Paladyne Dump'!X:X,"Redhedge RV Corporate Bonds Fund")</f>
        <v>400000</v>
      </c>
      <c r="J30" s="41" cm="1">
        <f t="array" ref="J30">_xll.BDP($B30,"yas_risk")*I30/10000</f>
        <v>330.28390341490876</v>
      </c>
      <c r="K30" s="42">
        <f>J30*F30*0.01/$R$10</f>
        <v>0.38101635303912146</v>
      </c>
      <c r="L30" s="39"/>
      <c r="M30" s="39"/>
      <c r="N30" s="39"/>
      <c r="O30" s="41">
        <f>SUMIFS('Paladyne Dump'!I:I,'Paladyne Dump'!B:B,T30,'Paladyne Dump'!X:X,"Redhedge Relative Value UCITS Fund")</f>
        <v>100000</v>
      </c>
      <c r="P30" s="41" cm="1">
        <f t="array" ref="P30">_xll.BDP($B30,"yas_risk")*O30/10000</f>
        <v>82.570975853727191</v>
      </c>
      <c r="Q30" s="42">
        <f>P30*L30*0.01/$R$10</f>
        <v>0</v>
      </c>
      <c r="R30" s="39"/>
      <c r="T30" t="s">
        <v>186</v>
      </c>
    </row>
    <row r="31" spans="1:20">
      <c r="A31" s="39"/>
      <c r="B31" s="39" t="str">
        <f>T31&amp;" Corp"</f>
        <v>XS2615940215 Corp</v>
      </c>
      <c r="C31" s="39" t="s">
        <v>1305</v>
      </c>
      <c r="D31" s="39" t="s">
        <v>1376</v>
      </c>
      <c r="E31" s="39" t="str" cm="1">
        <f t="array" ref="E31">_xll.BDP($B31,"crncy")</f>
        <v>EUR</v>
      </c>
      <c r="F31" s="42" cm="1">
        <f t="array" ref="F31">_xll.BDP($B31,"yas_ispread")</f>
        <v>109.28318523762574</v>
      </c>
      <c r="G31" s="42">
        <v>100</v>
      </c>
      <c r="H31" s="42">
        <v>125</v>
      </c>
      <c r="I31" s="41">
        <f>SUMIFS('Paladyne Dump'!I:I,'Paladyne Dump'!A:A,T31,'Paladyne Dump'!X:X,"Redhedge RV Corporate Bonds Fund")</f>
        <v>750000</v>
      </c>
      <c r="J31" s="41" cm="1">
        <f t="array" ref="J31">_xll.BDP($B31,"yas_risk")*I31/10000</f>
        <v>353.15885037098479</v>
      </c>
      <c r="K31" s="42">
        <f>J31*F31*0.01/$R$10</f>
        <v>0.95426082416325919</v>
      </c>
      <c r="L31" s="39"/>
      <c r="M31" s="39"/>
      <c r="N31" s="39"/>
      <c r="O31" s="41"/>
      <c r="P31" s="41"/>
      <c r="Q31" s="42"/>
      <c r="R31" s="39"/>
      <c r="T31" t="s">
        <v>234</v>
      </c>
    </row>
    <row r="32" spans="1:20">
      <c r="A32" s="39"/>
      <c r="B32" s="43"/>
      <c r="C32" s="43"/>
      <c r="D32" s="43"/>
      <c r="E32" s="43"/>
      <c r="F32" s="45">
        <f>AVERAGE(F29:F31)</f>
        <v>77.969863835913202</v>
      </c>
      <c r="G32" s="45"/>
      <c r="H32" s="45"/>
      <c r="I32" s="44"/>
      <c r="J32" s="44">
        <f>SUM(J29:J31)</f>
        <v>683.4427537858935</v>
      </c>
      <c r="K32" s="45">
        <f>SUM(K29:K31)</f>
        <v>1.3352771772023806</v>
      </c>
      <c r="L32" s="39"/>
      <c r="M32" s="39"/>
      <c r="N32" s="39"/>
      <c r="O32" s="41"/>
      <c r="P32" s="41"/>
      <c r="Q32" s="42"/>
      <c r="R32" s="39"/>
    </row>
    <row r="33" spans="1:20">
      <c r="A33" s="39"/>
      <c r="B33" s="39"/>
      <c r="C33" s="39"/>
      <c r="D33" s="39"/>
      <c r="E33" s="39"/>
      <c r="F33" s="42"/>
      <c r="G33" s="42"/>
      <c r="H33" s="42"/>
      <c r="I33" s="41"/>
      <c r="J33" s="41"/>
      <c r="K33" s="42"/>
      <c r="L33" s="39"/>
      <c r="M33" s="39"/>
      <c r="N33" s="39"/>
      <c r="O33" s="41"/>
      <c r="P33" s="41"/>
      <c r="Q33" s="42"/>
      <c r="R33" s="39"/>
    </row>
    <row r="34" spans="1:20">
      <c r="A34" s="39"/>
      <c r="B34" s="39" t="str">
        <f>T34&amp;" Corp"</f>
        <v>BE6285457519 Corp</v>
      </c>
      <c r="C34" s="39" t="s">
        <v>1304</v>
      </c>
      <c r="D34" s="39" t="s">
        <v>759</v>
      </c>
      <c r="E34" s="39" t="str" cm="1">
        <f t="array" ref="E34">_xll.BDP($B34,"crncy")</f>
        <v>EUR</v>
      </c>
      <c r="F34" s="42" cm="1">
        <f t="array" ref="F34">_xll.BDP($B34,"yas_ispread")</f>
        <v>97.103981331805173</v>
      </c>
      <c r="G34" s="42">
        <v>100</v>
      </c>
      <c r="H34" s="42">
        <v>80</v>
      </c>
      <c r="I34" s="41">
        <f>SUMIFS('Paladyne Dump'!I:I,'Paladyne Dump'!A:A,T34,'Paladyne Dump'!X:X,"Redhedge RV Corporate Bonds Fund")</f>
        <v>-750000</v>
      </c>
      <c r="J34" s="41" cm="1">
        <f t="array" ref="J34">_xll.BDP($B34,"yas_risk")*I34/10000</f>
        <v>-686.49045525743804</v>
      </c>
      <c r="K34" s="42">
        <f>J34*F34*0.01/$R$10</f>
        <v>-1.648220060630297</v>
      </c>
      <c r="L34" s="39"/>
      <c r="M34" s="39"/>
      <c r="N34" s="39"/>
      <c r="O34" s="41"/>
      <c r="P34" s="41"/>
      <c r="Q34" s="42"/>
      <c r="R34" s="39"/>
      <c r="T34" t="s">
        <v>758</v>
      </c>
    </row>
    <row r="35" spans="1:20">
      <c r="A35" s="39"/>
      <c r="B35" s="39" t="str">
        <f>T35&amp;" Corp"</f>
        <v>BE6320936287 Corp</v>
      </c>
      <c r="C35" s="39" t="s">
        <v>1304</v>
      </c>
      <c r="D35" s="39" t="s">
        <v>1377</v>
      </c>
      <c r="E35" s="39" t="str" cm="1">
        <f t="array" ref="E35">_xll.BDP($B35,"crncy")</f>
        <v>EUR</v>
      </c>
      <c r="F35" s="42" cm="1">
        <f t="array" ref="F35">_xll.BDP($B35,"yas_ispread")</f>
        <v>129.27078041274197</v>
      </c>
      <c r="G35" s="42">
        <v>145</v>
      </c>
      <c r="H35" s="42">
        <v>115</v>
      </c>
      <c r="I35" s="41">
        <f>SUMIFS('Paladyne Dump'!I:I,'Paladyne Dump'!A:A,T35,'Paladyne Dump'!X:X,"Redhedge RV Corporate Bonds Fund")</f>
        <v>-2500000</v>
      </c>
      <c r="J35" s="41" cm="1">
        <f t="array" ref="J35">_xll.BDP($B35,"yas_risk")*I35/10000</f>
        <v>-2835.0695312338917</v>
      </c>
      <c r="K35" s="42">
        <f>J35*F35*0.01/$R$10</f>
        <v>-9.0616595381387128</v>
      </c>
      <c r="L35" s="39"/>
      <c r="M35" s="39"/>
      <c r="N35" s="39"/>
      <c r="O35" s="41"/>
      <c r="P35" s="41"/>
      <c r="Q35" s="42"/>
      <c r="R35" s="39"/>
      <c r="T35" t="s">
        <v>161</v>
      </c>
    </row>
    <row r="36" spans="1:20">
      <c r="A36" s="39"/>
      <c r="B36" s="39" t="str">
        <f>T36&amp;" Corp"</f>
        <v>XS2197349645 Corp</v>
      </c>
      <c r="C36" s="39" t="s">
        <v>1304</v>
      </c>
      <c r="D36" s="39" t="s">
        <v>1378</v>
      </c>
      <c r="E36" s="39" t="str" cm="1">
        <f t="array" ref="E36">_xll.BDP($B36,"crncy")</f>
        <v>EUR</v>
      </c>
      <c r="F36" s="42" cm="1">
        <f t="array" ref="F36">_xll.BDP($B36,"yas_ispread")</f>
        <v>97.449636795963059</v>
      </c>
      <c r="G36" s="42">
        <v>110</v>
      </c>
      <c r="H36" s="42">
        <v>85</v>
      </c>
      <c r="I36" s="41">
        <f>SUMIFS('Paladyne Dump'!I:I,'Paladyne Dump'!A:A,T36,'Paladyne Dump'!X:X,"Redhedge RV Corporate Bonds Fund")</f>
        <v>-5400000</v>
      </c>
      <c r="J36" s="41" cm="1">
        <f t="array" ref="J36">_xll.BDP($B36,"yas_risk")*I36/10000</f>
        <v>-3594.046913825508</v>
      </c>
      <c r="K36" s="42">
        <f>J36*F36*0.01/$R$10</f>
        <v>-8.6597952190706184</v>
      </c>
      <c r="L36" s="39"/>
      <c r="M36" s="39"/>
      <c r="N36" s="39"/>
      <c r="O36" s="41"/>
      <c r="P36" s="41"/>
      <c r="Q36" s="42"/>
      <c r="R36" s="39"/>
      <c r="T36" t="s">
        <v>257</v>
      </c>
    </row>
    <row r="37" spans="1:20">
      <c r="A37" s="39"/>
      <c r="B37" s="39" t="str">
        <f>T37&amp;" Corp"</f>
        <v>XS2198582301 Corp</v>
      </c>
      <c r="C37" s="39" t="s">
        <v>1304</v>
      </c>
      <c r="D37" s="39" t="s">
        <v>1379</v>
      </c>
      <c r="E37" s="39" t="str" cm="1">
        <f t="array" ref="E37">_xll.BDP($B37,"crncy")</f>
        <v>EUR</v>
      </c>
      <c r="F37" s="42" cm="1">
        <f t="array" ref="F37">_xll.BDP($B37,"yas_ispread")</f>
        <v>148.1626251016678</v>
      </c>
      <c r="G37" s="42">
        <v>165</v>
      </c>
      <c r="H37" s="42">
        <v>125</v>
      </c>
      <c r="I37" s="41">
        <f>SUMIFS('Paladyne Dump'!I:I,'Paladyne Dump'!A:A,T37,'Paladyne Dump'!X:X,"Redhedge RV Corporate Bonds Fund")</f>
        <v>-1874000</v>
      </c>
      <c r="J37" s="41" cm="1">
        <f t="array" ref="J37">_xll.BDP($B37,"yas_risk")*I37/10000</f>
        <v>-1797.3884864704482</v>
      </c>
      <c r="K37" s="42">
        <f>J37*F37*0.01/$R$10</f>
        <v>-6.5845223358191998</v>
      </c>
      <c r="L37" s="39"/>
      <c r="M37" s="39"/>
      <c r="N37" s="39"/>
      <c r="O37" s="41"/>
      <c r="P37" s="41"/>
      <c r="Q37" s="42"/>
      <c r="R37" s="39"/>
      <c r="T37" t="s">
        <v>263</v>
      </c>
    </row>
    <row r="38" spans="1:20">
      <c r="A38" s="39"/>
      <c r="B38" s="43"/>
      <c r="C38" s="43"/>
      <c r="D38" s="43"/>
      <c r="E38" s="43"/>
      <c r="F38" s="45">
        <f>AVERAGE(F34:F37)</f>
        <v>117.99675591054449</v>
      </c>
      <c r="G38" s="45">
        <f>AVERAGE(G34:G37)</f>
        <v>130</v>
      </c>
      <c r="H38" s="45">
        <f>AVERAGE(H34:H37)</f>
        <v>101.25</v>
      </c>
      <c r="I38" s="44"/>
      <c r="J38" s="44">
        <f>SUM(J34:J37)</f>
        <v>-8912.9953867872864</v>
      </c>
      <c r="K38" s="45">
        <f>SUM(K34:K37)</f>
        <v>-25.954197153658832</v>
      </c>
      <c r="L38" s="39"/>
      <c r="M38" s="39"/>
      <c r="N38" s="39"/>
      <c r="O38" s="41"/>
      <c r="P38" s="41"/>
      <c r="Q38" s="42"/>
      <c r="R38" s="39"/>
    </row>
    <row r="39" spans="1:20">
      <c r="A39" s="39"/>
      <c r="B39" s="39"/>
      <c r="C39" s="39"/>
      <c r="D39" s="39"/>
      <c r="E39" s="39"/>
      <c r="F39" s="42"/>
      <c r="G39" s="42"/>
      <c r="H39" s="42"/>
      <c r="I39" s="41"/>
      <c r="J39" s="41"/>
      <c r="K39" s="42"/>
      <c r="L39" s="39"/>
      <c r="M39" s="39"/>
      <c r="N39" s="39"/>
      <c r="O39" s="41"/>
      <c r="P39" s="41"/>
      <c r="Q39" s="42"/>
      <c r="R39" s="39"/>
    </row>
    <row r="40" spans="1:20">
      <c r="A40" s="39"/>
      <c r="B40" s="39" t="str">
        <f>T40&amp;" Corp"</f>
        <v>XS1960678412 Corp</v>
      </c>
      <c r="C40" s="39" t="s">
        <v>1371</v>
      </c>
      <c r="D40" s="39" t="s">
        <v>1380</v>
      </c>
      <c r="E40" s="39" t="str" cm="1">
        <f t="array" ref="E40">_xll.BDP($B40,"crncy")</f>
        <v>EUR</v>
      </c>
      <c r="F40" s="42" cm="1">
        <f t="array" ref="F40">_xll.BDP($B40,"yas_ispread")</f>
        <v>63.339481515119054</v>
      </c>
      <c r="G40" s="42"/>
      <c r="H40" s="42"/>
      <c r="I40" s="41">
        <f>SUMIFS('Paladyne Dump'!I:I,'Paladyne Dump'!A:A,T40,'Paladyne Dump'!X:X,"Redhedge RV Corporate Bonds Fund")</f>
        <v>-1475000</v>
      </c>
      <c r="J40" s="41" cm="1">
        <f t="array" ref="J40">_xll.BDP($B40,"yas_risk")*I40/10000</f>
        <v>-908.78253426161507</v>
      </c>
      <c r="K40" s="42">
        <f>J40*F40*0.01/$R$10</f>
        <v>-1.4232399687482258</v>
      </c>
      <c r="L40" s="39"/>
      <c r="M40" s="39"/>
      <c r="N40" s="39"/>
      <c r="O40" s="41"/>
      <c r="P40" s="41"/>
      <c r="Q40" s="42"/>
      <c r="R40" s="39"/>
      <c r="T40" t="s">
        <v>219</v>
      </c>
    </row>
    <row r="41" spans="1:20">
      <c r="A41" s="39"/>
      <c r="B41" s="39" t="str">
        <f>T41&amp;" Corp"</f>
        <v>XS2535309798 Corp</v>
      </c>
      <c r="C41" s="39" t="s">
        <v>1371</v>
      </c>
      <c r="D41" s="39" t="s">
        <v>1381</v>
      </c>
      <c r="E41" s="39" t="str" cm="1">
        <f t="array" ref="E41">_xll.BDP($B41,"crncy")</f>
        <v>EUR</v>
      </c>
      <c r="F41" s="42" cm="1">
        <f t="array" ref="F41">_xll.BDP($B41,"yas_ispread")</f>
        <v>95.480358172437676</v>
      </c>
      <c r="G41" s="42"/>
      <c r="H41" s="42"/>
      <c r="I41" s="41">
        <f>SUMIFS('Paladyne Dump'!I:I,'Paladyne Dump'!A:A,T41,'Paladyne Dump'!X:X,"Redhedge RV Corporate Bonds Fund")</f>
        <v>-2098000</v>
      </c>
      <c r="J41" s="41" cm="1">
        <f t="array" ref="J41">_xll.BDP($B41,"yas_risk")*I41/10000</f>
        <v>-1837.2661865464784</v>
      </c>
      <c r="K41" s="42">
        <f>J41*F41*0.01/$R$10</f>
        <v>-4.3374030192904867</v>
      </c>
      <c r="L41" s="39"/>
      <c r="M41" s="39"/>
      <c r="N41" s="39"/>
      <c r="O41" s="41"/>
      <c r="P41" s="41"/>
      <c r="Q41" s="42"/>
      <c r="R41" s="39"/>
      <c r="T41" t="s">
        <v>223</v>
      </c>
    </row>
    <row r="42" spans="1:20">
      <c r="A42" s="39"/>
      <c r="B42" s="39" t="str">
        <f>T42&amp;" Corp"</f>
        <v>XS2050406177 Corp</v>
      </c>
      <c r="C42" s="39" t="s">
        <v>1371</v>
      </c>
      <c r="D42" s="39" t="s">
        <v>1382</v>
      </c>
      <c r="E42" s="39" t="str" cm="1">
        <f t="array" ref="E42">_xll.BDP($B42,"crncy")</f>
        <v>EUR</v>
      </c>
      <c r="F42" s="42" cm="1">
        <f t="array" ref="F42">_xll.BDP($B42,"yas_ispread")</f>
        <v>106.55990744764772</v>
      </c>
      <c r="G42" s="42"/>
      <c r="H42" s="42"/>
      <c r="I42" s="41">
        <f>SUMIFS('Paladyne Dump'!I:I,'Paladyne Dump'!A:A,T42,'Paladyne Dump'!X:X,"Redhedge RV Corporate Bonds Fund")</f>
        <v>900000</v>
      </c>
      <c r="J42" s="41" cm="1">
        <f t="array" ref="J42">_xll.BDP($B42,"yas_risk")*I42/10000</f>
        <v>845.59698724397947</v>
      </c>
      <c r="K42" s="42">
        <f>J42*F42*0.01/$R$10</f>
        <v>2.2279267978250172</v>
      </c>
      <c r="L42" s="39"/>
      <c r="M42" s="39"/>
      <c r="N42" s="39"/>
      <c r="O42" s="41"/>
      <c r="P42" s="41"/>
      <c r="Q42" s="42"/>
      <c r="R42" s="39"/>
      <c r="T42" t="s">
        <v>189</v>
      </c>
    </row>
    <row r="43" spans="1:20">
      <c r="A43" s="39"/>
      <c r="B43" s="43"/>
      <c r="C43" s="43"/>
      <c r="D43" s="43"/>
      <c r="E43" s="43"/>
      <c r="F43" s="45">
        <f>F39-AVERAGE(F40:F42)</f>
        <v>-88.459915711734823</v>
      </c>
      <c r="G43" s="45">
        <v>-60</v>
      </c>
      <c r="H43" s="45">
        <v>-120</v>
      </c>
      <c r="I43" s="44"/>
      <c r="J43" s="44">
        <f>SUM(J39:J42)</f>
        <v>-1900.451733564114</v>
      </c>
      <c r="K43" s="45">
        <f>SUM(K39:K42)</f>
        <v>-3.5327161902136957</v>
      </c>
      <c r="L43" s="39"/>
      <c r="M43" s="39"/>
      <c r="N43" s="39"/>
      <c r="O43" s="41"/>
      <c r="P43" s="41"/>
      <c r="Q43" s="42"/>
      <c r="R43" s="39"/>
    </row>
    <row r="44" spans="1:20">
      <c r="A44" s="39"/>
      <c r="B44" s="39"/>
      <c r="C44" s="39"/>
      <c r="D44" s="39"/>
      <c r="E44" s="39"/>
      <c r="F44" s="42"/>
      <c r="G44" s="42"/>
      <c r="H44" s="42"/>
      <c r="I44" s="41"/>
      <c r="J44" s="41"/>
      <c r="K44" s="42"/>
      <c r="L44" s="39"/>
      <c r="M44" s="39"/>
      <c r="N44" s="39"/>
      <c r="O44" s="39"/>
      <c r="P44" s="39"/>
      <c r="Q44" s="39"/>
      <c r="R44" s="39"/>
    </row>
    <row r="45" spans="1:20">
      <c r="A45" s="39"/>
      <c r="B45" s="39" t="str">
        <f>T45&amp;" Corp"</f>
        <v>XS2052321093 Corp</v>
      </c>
      <c r="C45" s="39" t="s">
        <v>1371</v>
      </c>
      <c r="D45" s="39" t="s">
        <v>1383</v>
      </c>
      <c r="E45" s="39" t="str" cm="1">
        <f t="array" ref="E45">_xll.BDP($B45,"crncy")</f>
        <v>EUR</v>
      </c>
      <c r="F45" s="42" cm="1">
        <f t="array" ref="F45">_xll.BDP($B45,"yas_ispread")</f>
        <v>145.56477326233943</v>
      </c>
      <c r="G45" s="42"/>
      <c r="H45" s="42"/>
      <c r="I45" s="41">
        <f>SUMIFS('Paladyne Dump'!I:I,'Paladyne Dump'!A:A,T45,'Paladyne Dump'!X:X,"Redhedge RV Corporate Bonds Fund")</f>
        <v>-4084000</v>
      </c>
      <c r="J45" s="41" cm="1">
        <f t="array" ref="J45">_xll.BDP($B45,"yas_risk")*I45/10000</f>
        <v>-3658.3246657587865</v>
      </c>
      <c r="K45" s="42">
        <f>J45*F45*0.01/$R$10</f>
        <v>-13.16685913068515</v>
      </c>
      <c r="L45" s="39"/>
      <c r="M45" s="39"/>
      <c r="N45" s="39"/>
      <c r="O45" s="39"/>
      <c r="P45" s="39"/>
      <c r="Q45" s="39"/>
      <c r="R45" s="39"/>
      <c r="T45" t="s">
        <v>301</v>
      </c>
    </row>
    <row r="46" spans="1:20">
      <c r="A46" s="39"/>
      <c r="B46" s="39" t="str">
        <f>T46&amp;" Corp"</f>
        <v>XS2320760114 Corp</v>
      </c>
      <c r="C46" s="39" t="s">
        <v>1371</v>
      </c>
      <c r="D46" s="39" t="s">
        <v>1384</v>
      </c>
      <c r="E46" s="39" t="str" cm="1">
        <f t="array" ref="E46">_xll.BDP($B46,"crncy")</f>
        <v>EUR</v>
      </c>
      <c r="F46" s="42" cm="1">
        <f t="array" ref="F46">_xll.BDP($B46,"yas_ispread")</f>
        <v>130.70143931658703</v>
      </c>
      <c r="G46" s="42"/>
      <c r="H46" s="42"/>
      <c r="I46" s="41">
        <f>SUMIFS('Paladyne Dump'!I:I,'Paladyne Dump'!A:A,T46,'Paladyne Dump'!X:X,"Redhedge RV Corporate Bonds Fund")</f>
        <v>-2725000</v>
      </c>
      <c r="J46" s="41" cm="1">
        <f t="array" ref="J46">_xll.BDP($B46,"yas_risk")*I46/10000</f>
        <v>-2084.7210534323908</v>
      </c>
      <c r="K46" s="42">
        <f>J46*F46*0.01/$R$10</f>
        <v>-6.7370842464290135</v>
      </c>
      <c r="L46" s="39"/>
      <c r="M46" s="39"/>
      <c r="N46" s="39"/>
      <c r="O46" s="39"/>
      <c r="P46" s="39"/>
      <c r="Q46" s="39"/>
      <c r="R46" s="39"/>
      <c r="T46" t="s">
        <v>305</v>
      </c>
    </row>
    <row r="47" spans="1:20">
      <c r="A47" s="39"/>
      <c r="B47" s="39" t="str">
        <f>T47&amp;" Corp"</f>
        <v>XS2176561095 Corp</v>
      </c>
      <c r="C47" s="39" t="s">
        <v>1371</v>
      </c>
      <c r="D47" s="39" t="s">
        <v>1385</v>
      </c>
      <c r="E47" s="39" t="str" cm="1">
        <f t="array" ref="E47">_xll.BDP($B47,"crncy")</f>
        <v>EUR</v>
      </c>
      <c r="F47" s="42" cm="1">
        <f t="array" ref="F47">_xll.BDP($B47,"yas_ispread")</f>
        <v>148.05376727701361</v>
      </c>
      <c r="G47" s="42"/>
      <c r="H47" s="42"/>
      <c r="I47" s="41">
        <f>SUMIFS('Paladyne Dump'!I:I,'Paladyne Dump'!A:A,T47,'Paladyne Dump'!X:X,"Redhedge RV Corporate Bonds Fund")</f>
        <v>1500000</v>
      </c>
      <c r="J47" s="41" cm="1">
        <f t="array" ref="J47">_xll.BDP($B47,"yas_risk")*I47/10000</f>
        <v>1412.1059701335525</v>
      </c>
      <c r="K47" s="42">
        <f>J47*F47*0.01/$R$10</f>
        <v>5.1692841732390766</v>
      </c>
      <c r="L47" s="39"/>
      <c r="M47" s="39"/>
      <c r="N47" s="39"/>
      <c r="O47" s="39"/>
      <c r="P47" s="39"/>
      <c r="Q47" s="39"/>
      <c r="R47" s="39"/>
      <c r="T47" t="s">
        <v>307</v>
      </c>
    </row>
    <row r="48" spans="1:20">
      <c r="A48" s="39"/>
      <c r="B48" s="39" t="str">
        <f>T48&amp;" Corp"</f>
        <v>XS2550898204 Corp</v>
      </c>
      <c r="C48" s="39" t="s">
        <v>1371</v>
      </c>
      <c r="D48" s="39" t="s">
        <v>1386</v>
      </c>
      <c r="E48" s="39" t="str" cm="1">
        <f t="array" ref="E48">_xll.BDP($B48,"crncy")</f>
        <v>EUR</v>
      </c>
      <c r="F48" s="42" cm="1">
        <f t="array" ref="F48">_xll.BDP($B48,"yas_ispread")</f>
        <v>121.01527523178768</v>
      </c>
      <c r="G48" s="42"/>
      <c r="H48" s="42"/>
      <c r="I48" s="41">
        <f>SUMIFS('Paladyne Dump'!I:I,'Paladyne Dump'!A:A,T48,'Paladyne Dump'!X:X,"Redhedge RV Corporate Bonds Fund")</f>
        <v>2650000</v>
      </c>
      <c r="J48" s="41" cm="1">
        <f t="array" ref="J48">_xll.BDP($B48,"yas_risk")*I48/10000</f>
        <v>2399.2851743406936</v>
      </c>
      <c r="K48" s="42">
        <f>J48*F48*0.01/$R$10</f>
        <v>7.1790291870372629</v>
      </c>
      <c r="L48" s="39"/>
      <c r="M48" s="39"/>
      <c r="N48" s="39"/>
      <c r="O48" s="39"/>
      <c r="P48" s="39"/>
      <c r="Q48" s="39"/>
      <c r="R48" s="39"/>
      <c r="T48" t="s">
        <v>309</v>
      </c>
    </row>
    <row r="49" spans="1:20">
      <c r="A49" s="39"/>
      <c r="B49" s="39" t="str">
        <f>T49&amp;" Corp"</f>
        <v>XS2180009081 Corp</v>
      </c>
      <c r="C49" s="39" t="s">
        <v>1371</v>
      </c>
      <c r="D49" s="39" t="s">
        <v>1387</v>
      </c>
      <c r="E49" s="39" t="str" cm="1">
        <f t="array" ref="E49">_xll.BDP($B49,"crncy")</f>
        <v>EUR</v>
      </c>
      <c r="F49" s="42" cm="1">
        <f t="array" ref="F49">_xll.BDP($B49,"yas_ispread")</f>
        <v>160.35209218924592</v>
      </c>
      <c r="G49" s="42"/>
      <c r="H49" s="42"/>
      <c r="I49" s="41">
        <f>SUMIFS('Paladyne Dump'!I:I,'Paladyne Dump'!A:A,T49,'Paladyne Dump'!X:X,"Redhedge RV Corporate Bonds Fund")</f>
        <v>2160000</v>
      </c>
      <c r="J49" s="41" cm="1">
        <f t="array" ref="J49">_xll.BDP($B49,"yas_risk")*I49/10000</f>
        <v>1982.9725202415373</v>
      </c>
      <c r="K49" s="42">
        <f>J49*F49*0.01/$R$10</f>
        <v>7.8620351706424962</v>
      </c>
      <c r="L49" s="39"/>
      <c r="M49" s="39"/>
      <c r="N49" s="39"/>
      <c r="O49" s="39"/>
      <c r="P49" s="39"/>
      <c r="Q49" s="39"/>
      <c r="R49" s="39"/>
      <c r="T49" t="s">
        <v>253</v>
      </c>
    </row>
    <row r="50" spans="1:20">
      <c r="A50" s="39"/>
      <c r="B50" s="43"/>
      <c r="C50" s="43"/>
      <c r="D50" s="43"/>
      <c r="E50" s="43"/>
      <c r="F50" s="45">
        <f>F46-AVERAGE(F47:F49)</f>
        <v>-12.438938916095395</v>
      </c>
      <c r="G50" s="45">
        <v>5</v>
      </c>
      <c r="H50" s="45">
        <v>-15</v>
      </c>
      <c r="I50" s="44"/>
      <c r="J50" s="44">
        <f>SUM(J45:J49)</f>
        <v>51.317945524606102</v>
      </c>
      <c r="K50" s="44">
        <f>SUM(K45:K49)</f>
        <v>0.30640515380467281</v>
      </c>
      <c r="L50" s="39"/>
      <c r="M50" s="39"/>
      <c r="N50" s="39"/>
      <c r="O50" s="39"/>
      <c r="P50" s="39"/>
      <c r="Q50" s="39"/>
      <c r="R50" s="39"/>
    </row>
    <row r="51" spans="1:20">
      <c r="A51" s="39"/>
      <c r="B51" s="39"/>
      <c r="C51" s="39"/>
      <c r="D51" s="39"/>
      <c r="E51" s="39"/>
      <c r="F51" s="42"/>
      <c r="G51" s="42"/>
      <c r="H51" s="42"/>
      <c r="I51" s="41"/>
      <c r="J51" s="41"/>
      <c r="K51" s="42"/>
      <c r="L51" s="39"/>
      <c r="M51" s="39"/>
      <c r="N51" s="39"/>
      <c r="O51" s="39"/>
      <c r="P51" s="39"/>
      <c r="Q51" s="39"/>
      <c r="R51" s="39"/>
    </row>
    <row r="52" spans="1:20">
      <c r="A52" s="39"/>
      <c r="B52" s="39" t="str">
        <f>T52&amp;" Corp"</f>
        <v>XS2306988564 Corp</v>
      </c>
      <c r="C52" s="39" t="s">
        <v>1372</v>
      </c>
      <c r="D52" s="39" t="s">
        <v>1388</v>
      </c>
      <c r="E52" s="39" t="str" cm="1">
        <f t="array" ref="E52">_xll.BDP($B52,"crncy")</f>
        <v>EUR</v>
      </c>
      <c r="F52" s="42" cm="1">
        <f t="array" ref="F52">_xll.BDP($B52,"yas_ispread")</f>
        <v>95.429236279055857</v>
      </c>
      <c r="G52" s="42"/>
      <c r="H52" s="42"/>
      <c r="I52" s="41">
        <f>SUMIFS('Paladyne Dump'!I:I,'Paladyne Dump'!A:A,T52,'Paladyne Dump'!X:X,"Redhedge RV Corporate Bonds Fund")</f>
        <v>1200000</v>
      </c>
      <c r="J52" s="41" cm="1">
        <f t="array" ref="J52">_xll.BDP($B52,"yas_risk")*I52/10000</f>
        <v>798.23642586126198</v>
      </c>
      <c r="K52" s="42">
        <f>J52*F52*0.01/$R$10</f>
        <v>1.8834610607733493</v>
      </c>
      <c r="L52" s="39"/>
      <c r="M52" s="39"/>
      <c r="N52" s="39"/>
      <c r="O52" s="39"/>
      <c r="P52" s="39"/>
      <c r="Q52" s="39"/>
      <c r="R52" s="39"/>
      <c r="T52" t="s">
        <v>192</v>
      </c>
    </row>
    <row r="53" spans="1:20">
      <c r="A53" s="39"/>
      <c r="B53" s="39" t="str">
        <f>T53&amp;" Corp"</f>
        <v>XS1901055472 Corp</v>
      </c>
      <c r="C53" s="39" t="s">
        <v>1372</v>
      </c>
      <c r="D53" s="39" t="s">
        <v>1389</v>
      </c>
      <c r="E53" s="39" t="str" cm="1">
        <f t="array" ref="E53">_xll.BDP($B53,"crncy")</f>
        <v>EUR</v>
      </c>
      <c r="F53" s="42" cm="1">
        <f t="array" ref="F53">_xll.BDP($B53,"yas_ispread")</f>
        <v>83.671245708802729</v>
      </c>
      <c r="G53" s="42"/>
      <c r="H53" s="42"/>
      <c r="I53" s="41">
        <f>SUMIFS('Paladyne Dump'!I:I,'Paladyne Dump'!A:A,T53,'Paladyne Dump'!X:X,"Redhedge RV Corporate Bonds Fund")</f>
        <v>-1000000</v>
      </c>
      <c r="J53" s="41" cm="1">
        <f t="array" ref="J53">_xll.BDP($B53,"yas_risk")*I53/10000</f>
        <v>-763.05814929725102</v>
      </c>
      <c r="K53" s="42">
        <f>J53*F53*0.01/$R$10</f>
        <v>-1.5786197264332464</v>
      </c>
      <c r="L53" s="39"/>
      <c r="M53" s="39"/>
      <c r="N53" s="39"/>
      <c r="O53" s="39"/>
      <c r="P53" s="39"/>
      <c r="Q53" s="39"/>
      <c r="R53" s="39"/>
      <c r="T53" t="s">
        <v>195</v>
      </c>
    </row>
    <row r="54" spans="1:20">
      <c r="A54" s="39"/>
      <c r="B54" s="43"/>
      <c r="C54" s="43"/>
      <c r="D54" s="43"/>
      <c r="E54" s="43"/>
      <c r="F54" s="45">
        <f>F52-F53</f>
        <v>11.757990570253128</v>
      </c>
      <c r="G54" s="45">
        <v>0</v>
      </c>
      <c r="H54" s="45">
        <v>20</v>
      </c>
      <c r="I54" s="44"/>
      <c r="J54" s="44">
        <f>SUM(J52:J53)</f>
        <v>35.178276564010957</v>
      </c>
      <c r="K54" s="45">
        <f>SUM(K52:K53)</f>
        <v>0.30484133434010285</v>
      </c>
      <c r="L54" s="39"/>
      <c r="M54" s="39"/>
      <c r="N54" s="39"/>
      <c r="O54" s="39"/>
      <c r="P54" s="39"/>
      <c r="Q54" s="39"/>
      <c r="R54" s="39"/>
    </row>
    <row r="55" spans="1:20">
      <c r="A55" s="39"/>
      <c r="B55" s="39"/>
      <c r="C55" s="39"/>
      <c r="D55" s="39"/>
      <c r="E55" s="39"/>
      <c r="F55" s="42"/>
      <c r="G55" s="42"/>
      <c r="H55" s="42"/>
      <c r="I55" s="41"/>
      <c r="J55" s="41"/>
      <c r="K55" s="42"/>
      <c r="L55" s="39"/>
      <c r="M55" s="39"/>
      <c r="N55" s="39"/>
      <c r="O55" s="39"/>
      <c r="P55" s="39"/>
      <c r="Q55" s="39"/>
      <c r="R55" s="39"/>
    </row>
    <row r="56" spans="1:20">
      <c r="A56" s="39"/>
      <c r="B56" s="39" t="str">
        <f>T56&amp;" Corp"</f>
        <v>FR0013452620 Corp</v>
      </c>
      <c r="C56" s="39" t="s">
        <v>1372</v>
      </c>
      <c r="D56" s="39" t="s">
        <v>1390</v>
      </c>
      <c r="E56" s="39" t="str" cm="1">
        <f t="array" ref="E56">_xll.BDP($B56,"crncy")</f>
        <v>EUR</v>
      </c>
      <c r="F56" s="42" cm="1">
        <f t="array" ref="F56">_xll.BDP($B56,"yas_ispread")</f>
        <v>60.412642192827718</v>
      </c>
      <c r="G56" s="42"/>
      <c r="H56" s="42"/>
      <c r="I56" s="41">
        <f>SUMIFS('Paladyne Dump'!I:I,'Paladyne Dump'!A:A,T56,'Paladyne Dump'!X:X,"Redhedge RV Corporate Bonds Fund")</f>
        <v>-11100000</v>
      </c>
      <c r="J56" s="41" cm="1">
        <f t="array" ref="J56">_xll.BDP($B56,"yas_risk")*I56/10000</f>
        <v>-6882.5013084915836</v>
      </c>
      <c r="K56" s="42">
        <f>J56*F56*0.01/$R$10</f>
        <v>-10.280584064654594</v>
      </c>
      <c r="L56" s="39"/>
      <c r="M56" s="39"/>
      <c r="N56" s="39"/>
      <c r="O56" s="39"/>
      <c r="P56" s="39"/>
      <c r="Q56" s="39"/>
      <c r="R56" s="39"/>
      <c r="T56" t="s">
        <v>289</v>
      </c>
    </row>
    <row r="57" spans="1:20">
      <c r="A57" s="39"/>
      <c r="B57" s="39" t="str">
        <f>T57&amp;" Corp"</f>
        <v>FR0010033381 Corp</v>
      </c>
      <c r="C57" s="39" t="s">
        <v>1372</v>
      </c>
      <c r="D57" s="39" t="s">
        <v>293</v>
      </c>
      <c r="E57" s="39" t="str" cm="1">
        <f t="array" ref="E57">_xll.BDP($B57,"crncy")</f>
        <v>EUR</v>
      </c>
      <c r="F57" s="42" cm="1">
        <f t="array" ref="F57">_xll.BDP($B57,"yas_ispread")</f>
        <v>66.215059413844514</v>
      </c>
      <c r="G57" s="42"/>
      <c r="H57" s="42"/>
      <c r="I57" s="41">
        <f>SUMIFS('Paladyne Dump'!I:I,'Paladyne Dump'!A:A,T57,'Paladyne Dump'!X:X,"Redhedge RV Corporate Bonds Fund")</f>
        <v>2650000</v>
      </c>
      <c r="J57" s="41" cm="1">
        <f t="array" ref="J57">_xll.BDP($B57,"yas_risk")*I57/10000</f>
        <v>2579.557609393074</v>
      </c>
      <c r="K57" s="42">
        <f>J57*F57*0.01/$R$10</f>
        <v>4.2232390063396208</v>
      </c>
      <c r="L57" s="39"/>
      <c r="M57" s="39"/>
      <c r="N57" s="39"/>
      <c r="O57" s="39"/>
      <c r="P57" s="39"/>
      <c r="Q57" s="39"/>
      <c r="R57" s="39"/>
      <c r="T57" t="s">
        <v>292</v>
      </c>
    </row>
    <row r="58" spans="1:20">
      <c r="A58" s="39"/>
      <c r="B58" s="39" t="str">
        <f>T58&amp;" Corp"</f>
        <v>FR0013476595 Corp</v>
      </c>
      <c r="C58" s="39" t="s">
        <v>1372</v>
      </c>
      <c r="D58" s="39" t="s">
        <v>1391</v>
      </c>
      <c r="E58" s="39" t="str" cm="1">
        <f t="array" ref="E58">_xll.BDP($B58,"crncy")</f>
        <v>EUR</v>
      </c>
      <c r="F58" s="42" cm="1">
        <f t="array" ref="F58">_xll.BDP($B58,"yas_ispread")</f>
        <v>66.726989278501577</v>
      </c>
      <c r="G58" s="42"/>
      <c r="H58" s="42"/>
      <c r="I58" s="41">
        <f>SUMIFS('Paladyne Dump'!I:I,'Paladyne Dump'!A:A,T58,'Paladyne Dump'!X:X,"Redhedge RV Corporate Bonds Fund")</f>
        <v>1000000</v>
      </c>
      <c r="J58" s="41" cm="1">
        <f t="array" ref="J58">_xll.BDP($B58,"yas_risk")*I58/10000</f>
        <v>580.12642013736127</v>
      </c>
      <c r="K58" s="42">
        <f>J58*F58*0.01/$R$10</f>
        <v>0.95712317100086375</v>
      </c>
      <c r="L58" s="39"/>
      <c r="M58" s="39"/>
      <c r="N58" s="39"/>
      <c r="O58" s="39"/>
      <c r="P58" s="39"/>
      <c r="Q58" s="39"/>
      <c r="R58" s="39"/>
      <c r="T58" t="s">
        <v>779</v>
      </c>
    </row>
    <row r="59" spans="1:20">
      <c r="A59" s="39"/>
      <c r="B59" s="39" t="str">
        <f>T59&amp;" Corp"</f>
        <v>FR0013210416 Corp</v>
      </c>
      <c r="C59" s="39" t="s">
        <v>1372</v>
      </c>
      <c r="D59" s="39" t="s">
        <v>1392</v>
      </c>
      <c r="E59" s="39" t="str" cm="1">
        <f t="array" ref="E59">_xll.BDP($B59,"crncy")</f>
        <v>EUR</v>
      </c>
      <c r="F59" s="42" cm="1">
        <f t="array" ref="F59">_xll.BDP($B59,"yas_ispread")</f>
        <v>60.948265386599985</v>
      </c>
      <c r="G59" s="42"/>
      <c r="H59" s="42"/>
      <c r="I59" s="41">
        <f>SUMIFS('Paladyne Dump'!I:I,'Paladyne Dump'!A:A,T59,'Paladyne Dump'!X:X,"Redhedge RV Corporate Bonds Fund")</f>
        <v>6500000</v>
      </c>
      <c r="J59" s="41" cm="1">
        <f t="array" ref="J59">_xll.BDP($B59,"yas_risk")*I59/10000</f>
        <v>2989.2215410928811</v>
      </c>
      <c r="K59" s="42">
        <f>J59*F59*0.01/$R$10</f>
        <v>4.5046713236977167</v>
      </c>
      <c r="L59" s="39"/>
      <c r="M59" s="39"/>
      <c r="N59" s="39"/>
      <c r="O59" s="39"/>
      <c r="P59" s="39"/>
      <c r="Q59" s="39"/>
      <c r="R59" s="39"/>
      <c r="T59" t="s">
        <v>781</v>
      </c>
    </row>
    <row r="60" spans="1:20">
      <c r="A60" s="39"/>
      <c r="B60" s="43"/>
      <c r="C60" s="43"/>
      <c r="D60" s="43"/>
      <c r="E60" s="43"/>
      <c r="F60" s="45">
        <f>F56-AVERAGE(F57:F59)</f>
        <v>-4.2174625001542978</v>
      </c>
      <c r="G60" s="45">
        <v>5</v>
      </c>
      <c r="H60" s="45">
        <v>-15</v>
      </c>
      <c r="I60" s="44"/>
      <c r="J60" s="44">
        <f>SUM(J56:J59)</f>
        <v>-733.59573786826695</v>
      </c>
      <c r="K60" s="45">
        <f>SUM(K56:K59)</f>
        <v>-0.59555056361639291</v>
      </c>
      <c r="L60" s="39"/>
      <c r="M60" s="39"/>
      <c r="N60" s="39"/>
      <c r="O60" s="39"/>
      <c r="P60" s="39"/>
      <c r="Q60" s="39"/>
      <c r="R60" s="39"/>
    </row>
    <row r="61" spans="1:20">
      <c r="A61" s="39"/>
      <c r="B61" s="39"/>
      <c r="C61" s="39"/>
      <c r="D61" s="39"/>
      <c r="E61" s="39"/>
      <c r="F61" s="42"/>
      <c r="G61" s="42"/>
      <c r="H61" s="42"/>
      <c r="I61" s="41"/>
      <c r="J61" s="41"/>
      <c r="K61" s="42"/>
      <c r="L61" s="39"/>
      <c r="M61" s="39"/>
      <c r="N61" s="39"/>
      <c r="O61" s="39"/>
      <c r="P61" s="39"/>
      <c r="Q61" s="39"/>
      <c r="R61" s="39"/>
    </row>
    <row r="62" spans="1:20">
      <c r="A62" s="39"/>
      <c r="B62" s="39" t="str">
        <f>T62&amp;" Corp"</f>
        <v>FR0013444684 Corp</v>
      </c>
      <c r="C62" s="39" t="s">
        <v>1372</v>
      </c>
      <c r="D62" s="39" t="s">
        <v>1393</v>
      </c>
      <c r="E62" s="39" t="str" cm="1">
        <f t="array" ref="E62">_xll.BDP($B62,"crncy")</f>
        <v>EUR</v>
      </c>
      <c r="F62" s="42" cm="1">
        <f t="array" ref="F62">_xll.BDP($B62,"yas_ispread")</f>
        <v>59.356382763391437</v>
      </c>
      <c r="G62" s="42"/>
      <c r="H62" s="42"/>
      <c r="I62" s="41">
        <f>SUMIFS('Paladyne Dump'!I:I,'Paladyne Dump'!A:A,T62,'Paladyne Dump'!X:X,"Redhedge RV Corporate Bonds Fund")</f>
        <v>2600000</v>
      </c>
      <c r="J62" s="41" cm="1">
        <f t="array" ref="J62">_xll.BDP($B62,"yas_risk")*I62/10000</f>
        <v>1733.3672205519404</v>
      </c>
      <c r="K62" s="42">
        <f>J62*F62*0.01/$R$10</f>
        <v>2.5439095275996597</v>
      </c>
      <c r="L62" s="39"/>
      <c r="M62" s="39"/>
      <c r="N62" s="39"/>
      <c r="O62" s="39"/>
      <c r="P62" s="39"/>
      <c r="Q62" s="39"/>
      <c r="R62" s="39"/>
      <c r="T62" t="s">
        <v>225</v>
      </c>
    </row>
    <row r="63" spans="1:20">
      <c r="A63" s="39"/>
      <c r="B63" s="39" t="str">
        <f>T63&amp;" Corp"</f>
        <v>FR0013444692 Corp</v>
      </c>
      <c r="C63" s="39" t="s">
        <v>1372</v>
      </c>
      <c r="D63" s="39" t="s">
        <v>1394</v>
      </c>
      <c r="E63" s="39" t="str" cm="1">
        <f t="array" ref="E63">_xll.BDP($B63,"crncy")</f>
        <v>EUR</v>
      </c>
      <c r="F63" s="42" cm="1">
        <f t="array" ref="F63">_xll.BDP($B63,"yas_ispread")</f>
        <v>66.18131484875471</v>
      </c>
      <c r="G63" s="42"/>
      <c r="H63" s="42"/>
      <c r="I63" s="41">
        <f>SUMIFS('Paladyne Dump'!I:I,'Paladyne Dump'!A:A,T63,'Paladyne Dump'!X:X,"Redhedge RV Corporate Bonds Fund")</f>
        <v>-1500000</v>
      </c>
      <c r="J63" s="41" cm="1">
        <f t="array" ref="J63">_xll.BDP($B63,"yas_risk")*I63/10000</f>
        <v>-1983.0550684801906</v>
      </c>
      <c r="K63" s="42">
        <f>J63*F63*0.01/$R$10</f>
        <v>-3.2449934268248373</v>
      </c>
      <c r="L63" s="39"/>
      <c r="M63" s="39"/>
      <c r="N63" s="39"/>
      <c r="O63" s="39"/>
      <c r="P63" s="39"/>
      <c r="Q63" s="39"/>
      <c r="R63" s="39"/>
      <c r="T63" t="s">
        <v>229</v>
      </c>
    </row>
    <row r="64" spans="1:20">
      <c r="A64" s="39"/>
      <c r="B64" s="43"/>
      <c r="C64" s="43"/>
      <c r="D64" s="43"/>
      <c r="E64" s="43"/>
      <c r="F64" s="45">
        <f>F62-F63</f>
        <v>-6.8249320853632724</v>
      </c>
      <c r="G64" s="45">
        <v>-20</v>
      </c>
      <c r="H64" s="45">
        <v>10</v>
      </c>
      <c r="I64" s="44"/>
      <c r="J64" s="44">
        <f>SUM(J62:J63)</f>
        <v>-249.68784792825022</v>
      </c>
      <c r="K64" s="45">
        <f>SUM(K62:K63)</f>
        <v>-0.70108389922517755</v>
      </c>
      <c r="L64" s="39"/>
      <c r="M64" s="39"/>
      <c r="N64" s="39"/>
      <c r="O64" s="39"/>
      <c r="P64" s="39"/>
      <c r="Q64" s="39"/>
      <c r="R64" s="39"/>
    </row>
    <row r="65" spans="1:20">
      <c r="A65" s="39"/>
      <c r="B65" s="39"/>
      <c r="C65" s="39"/>
      <c r="D65" s="39"/>
      <c r="E65" s="39"/>
      <c r="F65" s="42"/>
      <c r="G65" s="42"/>
      <c r="H65" s="42"/>
      <c r="I65" s="41"/>
      <c r="J65" s="41"/>
      <c r="K65" s="42"/>
      <c r="L65" s="39"/>
      <c r="M65" s="39"/>
      <c r="N65" s="39"/>
      <c r="O65" s="39"/>
      <c r="P65" s="39"/>
      <c r="Q65" s="39"/>
      <c r="R65" s="39"/>
    </row>
    <row r="66" spans="1:20">
      <c r="A66" s="39"/>
      <c r="B66" s="39" t="str">
        <f>T66&amp;" Corp"</f>
        <v>XS2560495462 Corp</v>
      </c>
      <c r="C66" s="39" t="s">
        <v>1372</v>
      </c>
      <c r="D66" s="39" t="s">
        <v>1395</v>
      </c>
      <c r="E66" s="39" t="str" cm="1">
        <f t="array" ref="E66">_xll.BDP($B66,"crncy")</f>
        <v>EUR</v>
      </c>
      <c r="F66" s="42" cm="1">
        <f t="array" ref="F66">_xll.BDP($B66,"yas_ispread")</f>
        <v>74.942261575600583</v>
      </c>
      <c r="G66" s="42"/>
      <c r="H66" s="42"/>
      <c r="I66" s="41">
        <f>SUMIFS('Paladyne Dump'!I:I,'Paladyne Dump'!A:A,T66,'Paladyne Dump'!X:X,"Redhedge RV Corporate Bonds Fund")</f>
        <v>2450000</v>
      </c>
      <c r="J66" s="41" cm="1">
        <f t="array" ref="J66">_xll.BDP($B66,"yas_risk")*I66/10000</f>
        <v>1235.4347030490587</v>
      </c>
      <c r="K66" s="42">
        <f>J66*F66*0.01/$R$10</f>
        <v>2.2892343137257036</v>
      </c>
      <c r="L66" s="39"/>
      <c r="M66" s="39"/>
      <c r="N66" s="39"/>
      <c r="O66" s="39"/>
      <c r="P66" s="39"/>
      <c r="Q66" s="39"/>
      <c r="R66" s="39"/>
      <c r="T66" t="s">
        <v>297</v>
      </c>
    </row>
    <row r="67" spans="1:20">
      <c r="A67" s="39"/>
      <c r="B67" s="39" t="str">
        <f>T67&amp;" Corp"</f>
        <v>XS1953240261 Corp</v>
      </c>
      <c r="C67" s="39" t="s">
        <v>1372</v>
      </c>
      <c r="D67" s="39" t="s">
        <v>1396</v>
      </c>
      <c r="E67" s="39" t="str" cm="1">
        <f t="array" ref="E67">_xll.BDP($B67,"crncy")</f>
        <v>EUR</v>
      </c>
      <c r="F67" s="42" cm="1">
        <f t="array" ref="F67">_xll.BDP($B67,"yas_ispread")</f>
        <v>84.837352884665322</v>
      </c>
      <c r="G67" s="42"/>
      <c r="H67" s="42"/>
      <c r="I67" s="41">
        <f>SUMIFS('Paladyne Dump'!I:I,'Paladyne Dump'!A:A,T67,'Paladyne Dump'!X:X,"Redhedge RV Corporate Bonds Fund")</f>
        <v>-2576000</v>
      </c>
      <c r="J67" s="41" cm="1">
        <f t="array" ref="J67">_xll.BDP($B67,"yas_risk")*I67/10000</f>
        <v>-2033.0865061455668</v>
      </c>
      <c r="K67" s="42">
        <f>J67*F67*0.01/$R$10</f>
        <v>-4.2646817010408915</v>
      </c>
      <c r="L67" s="39"/>
      <c r="M67" s="39"/>
      <c r="N67" s="39"/>
      <c r="O67" s="39"/>
      <c r="P67" s="39"/>
      <c r="Q67" s="39"/>
      <c r="R67" s="39"/>
      <c r="T67" t="s">
        <v>266</v>
      </c>
    </row>
    <row r="68" spans="1:20">
      <c r="A68" s="39"/>
      <c r="B68" s="43"/>
      <c r="C68" s="43"/>
      <c r="D68" s="43"/>
      <c r="E68" s="43"/>
      <c r="F68" s="45">
        <f>F66-F67</f>
        <v>-9.895091309064739</v>
      </c>
      <c r="G68" s="45">
        <v>-25</v>
      </c>
      <c r="H68" s="45">
        <v>0</v>
      </c>
      <c r="I68" s="44"/>
      <c r="J68" s="44">
        <f>SUM(J66:J67)</f>
        <v>-797.65180309650805</v>
      </c>
      <c r="K68" s="45">
        <f>SUM(K66:K67)</f>
        <v>-1.9754473873151879</v>
      </c>
      <c r="L68" s="39"/>
      <c r="M68" s="39"/>
      <c r="N68" s="39"/>
      <c r="O68" s="39"/>
      <c r="P68" s="39"/>
      <c r="Q68" s="39"/>
      <c r="R68" s="39"/>
    </row>
    <row r="69" spans="1:20">
      <c r="A69" s="39"/>
      <c r="B69" s="39"/>
      <c r="C69" s="39"/>
      <c r="D69" s="39"/>
      <c r="E69" s="39"/>
      <c r="F69" s="42"/>
      <c r="G69" s="42"/>
      <c r="H69" s="42"/>
      <c r="I69" s="41"/>
      <c r="J69" s="41"/>
      <c r="K69" s="42"/>
      <c r="L69" s="39"/>
      <c r="M69" s="39"/>
      <c r="N69" s="39"/>
      <c r="O69" s="39"/>
      <c r="P69" s="39"/>
      <c r="Q69" s="39"/>
      <c r="R69" s="39"/>
    </row>
    <row r="70" spans="1:20">
      <c r="A70" s="39"/>
      <c r="B70" s="39" t="str">
        <f>T70&amp;" Corp"</f>
        <v>XS2477935345 Corp</v>
      </c>
      <c r="C70" s="39" t="s">
        <v>1373</v>
      </c>
      <c r="D70" s="39" t="s">
        <v>1397</v>
      </c>
      <c r="E70" s="39" t="str" cm="1">
        <f t="array" ref="E70">_xll.BDP($B70,"crncy")</f>
        <v>EUR</v>
      </c>
      <c r="F70" s="42" cm="1">
        <f t="array" ref="F70">_xll.BDP($B70,"yas_ispread")</f>
        <v>-17.603892370860397</v>
      </c>
      <c r="G70" s="42">
        <v>-60</v>
      </c>
      <c r="H70" s="42">
        <v>45</v>
      </c>
      <c r="I70" s="41">
        <f>SUMIFS('Paladyne Dump'!I:I,'Paladyne Dump'!A:A,T70,'Paladyne Dump'!X:X,"Redhedge RV Corporate Bonds Fund")</f>
        <v>700000</v>
      </c>
      <c r="J70" s="41" cm="1">
        <f t="array" ref="J70">_xll.BDP($B70,"yas_risk")*I70/10000</f>
        <v>223.04053478067942</v>
      </c>
      <c r="K70" s="42">
        <f>J70*F70*0.01/$R$10</f>
        <v>-9.7081428489177973E-2</v>
      </c>
      <c r="L70" s="39"/>
      <c r="M70" s="39"/>
      <c r="N70" s="39"/>
      <c r="O70" s="41"/>
      <c r="P70" s="41"/>
      <c r="Q70" s="42"/>
      <c r="R70" s="39"/>
      <c r="T70" t="s">
        <v>272</v>
      </c>
    </row>
    <row r="71" spans="1:20">
      <c r="A71" s="39"/>
      <c r="B71" s="39" t="str">
        <f>T71&amp;" Corp"</f>
        <v>XS2478299204 Corp</v>
      </c>
      <c r="C71" s="39" t="s">
        <v>1373</v>
      </c>
      <c r="D71" s="39" t="s">
        <v>1398</v>
      </c>
      <c r="E71" s="39" t="str" cm="1">
        <f t="array" ref="E71">_xll.BDP($B71,"crncy")</f>
        <v>EUR</v>
      </c>
      <c r="F71" s="42" cm="1">
        <f t="array" ref="F71">_xll.BDP($B71,"yas_ispread")</f>
        <v>21.375730948668803</v>
      </c>
      <c r="G71" s="42">
        <v>-40</v>
      </c>
      <c r="H71" s="42">
        <v>60</v>
      </c>
      <c r="I71" s="41">
        <f>SUMIFS('Paladyne Dump'!I:I,'Paladyne Dump'!A:A,T71,'Paladyne Dump'!X:X,"Redhedge RV Corporate Bonds Fund")</f>
        <v>1800000</v>
      </c>
      <c r="J71" s="41" cm="1">
        <f t="array" ref="J71">_xll.BDP($B71,"yas_risk")*I71/10000</f>
        <v>1003.1870967888779</v>
      </c>
      <c r="K71" s="42">
        <f>J71*F71*0.01/$R$10</f>
        <v>0.5302083557930537</v>
      </c>
      <c r="L71" s="39"/>
      <c r="M71" s="39"/>
      <c r="N71" s="39"/>
      <c r="O71" s="41"/>
      <c r="P71" s="41"/>
      <c r="Q71" s="42"/>
      <c r="R71" s="39"/>
      <c r="T71" t="s">
        <v>274</v>
      </c>
    </row>
    <row r="72" spans="1:20">
      <c r="A72" s="39"/>
      <c r="B72" s="39" t="str">
        <f>T72&amp;" Corp"</f>
        <v>XS2478299386 Corp</v>
      </c>
      <c r="C72" s="39" t="s">
        <v>1373</v>
      </c>
      <c r="D72" s="39" t="s">
        <v>1399</v>
      </c>
      <c r="E72" s="39" t="str" cm="1">
        <f t="array" ref="E72">_xll.BDP($B72,"crncy")</f>
        <v>EUR</v>
      </c>
      <c r="F72" s="42" cm="1">
        <f t="array" ref="F72">_xll.BDP($B72,"yas_ispread")</f>
        <v>39.699378224954259</v>
      </c>
      <c r="G72" s="42">
        <v>-40</v>
      </c>
      <c r="H72" s="42">
        <v>70</v>
      </c>
      <c r="I72" s="41">
        <f>SUMIFS('Paladyne Dump'!I:I,'Paladyne Dump'!A:A,T72,'Paladyne Dump'!X:X,"Redhedge RV Corporate Bonds Fund")</f>
        <v>1000000</v>
      </c>
      <c r="J72" s="41" cm="1">
        <f t="array" ref="J72">_xll.BDP($B72,"yas_risk")*I72/10000</f>
        <v>794.18894461184664</v>
      </c>
      <c r="K72" s="42">
        <f>J72*F72*0.01/$R$10</f>
        <v>0.77956296330118469</v>
      </c>
      <c r="L72" s="39"/>
      <c r="M72" s="39"/>
      <c r="N72" s="39"/>
      <c r="O72" s="41"/>
      <c r="P72" s="41"/>
      <c r="Q72" s="42"/>
      <c r="R72" s="39"/>
      <c r="T72" t="s">
        <v>276</v>
      </c>
    </row>
    <row r="73" spans="1:20">
      <c r="A73" s="39"/>
      <c r="B73" s="39" t="str">
        <f>T73&amp;" Corp"</f>
        <v>XS2348325650 Corp</v>
      </c>
      <c r="C73" s="39" t="s">
        <v>1373</v>
      </c>
      <c r="D73" s="39" t="s">
        <v>1400</v>
      </c>
      <c r="E73" s="39" t="str" cm="1">
        <f t="array" ref="E73">_xll.BDP($B73,"crncy")</f>
        <v>EUR</v>
      </c>
      <c r="F73" s="42" cm="1">
        <f t="array" ref="F73">_xll.BDP($B73,"yas_ispread")</f>
        <v>39.654273817763873</v>
      </c>
      <c r="G73" s="42">
        <v>-40</v>
      </c>
      <c r="H73" s="42">
        <v>70</v>
      </c>
      <c r="I73" s="41">
        <f>SUMIFS('Paladyne Dump'!I:I,'Paladyne Dump'!A:A,T73,'Paladyne Dump'!X:X,"Redhedge RV Corporate Bonds Fund")</f>
        <v>800000</v>
      </c>
      <c r="J73" s="41" cm="1">
        <f t="array" ref="J73">_xll.BDP($B73,"yas_risk")*I73/10000</f>
        <v>871.82742999226548</v>
      </c>
      <c r="K73" s="42">
        <f>J73*F73*0.01/$R$10</f>
        <v>0.85479935495172588</v>
      </c>
      <c r="L73" s="39"/>
      <c r="M73" s="39"/>
      <c r="N73" s="39"/>
      <c r="O73" s="41"/>
      <c r="P73" s="41"/>
      <c r="Q73" s="42"/>
      <c r="R73" s="39"/>
      <c r="T73" t="s">
        <v>269</v>
      </c>
    </row>
    <row r="74" spans="1:20">
      <c r="A74" s="39"/>
      <c r="B74" s="43"/>
      <c r="C74" s="43"/>
      <c r="D74" s="43"/>
      <c r="E74" s="43"/>
      <c r="F74" s="45">
        <f>AVERAGE(F70:F73)</f>
        <v>20.781372655131634</v>
      </c>
      <c r="G74" s="45">
        <f>AVERAGE(G70:G73)</f>
        <v>-45</v>
      </c>
      <c r="H74" s="45">
        <f>AVERAGE(H70:H73)</f>
        <v>61.25</v>
      </c>
      <c r="I74" s="44"/>
      <c r="J74" s="44">
        <f>SUM(J70:J73)</f>
        <v>2892.2440061736693</v>
      </c>
      <c r="K74" s="45">
        <f>SUM(K70:K73)</f>
        <v>2.0674892455567866</v>
      </c>
      <c r="L74" s="39"/>
      <c r="M74" s="39"/>
      <c r="N74" s="39"/>
      <c r="O74" s="41"/>
      <c r="P74" s="41"/>
      <c r="Q74" s="42"/>
      <c r="R74" s="39"/>
    </row>
    <row r="75" spans="1:20">
      <c r="A75" s="39"/>
      <c r="B75" s="39" t="s">
        <v>1338</v>
      </c>
      <c r="C75" s="39"/>
      <c r="D75" s="39"/>
      <c r="E75" s="39"/>
      <c r="F75" s="42"/>
      <c r="G75" s="42"/>
      <c r="H75" s="42"/>
      <c r="I75" s="41"/>
      <c r="J75" s="41"/>
      <c r="K75" s="42"/>
      <c r="L75" s="39"/>
      <c r="M75" s="39"/>
      <c r="N75" s="39"/>
      <c r="O75" s="39"/>
      <c r="P75" s="39"/>
      <c r="Q75" s="39"/>
      <c r="R75" s="39"/>
    </row>
    <row r="76" spans="1:20">
      <c r="A76" s="39"/>
      <c r="B76" s="39" t="str">
        <f>T76&amp;" Corp"</f>
        <v>XS1206411230 Corp</v>
      </c>
      <c r="C76" s="39" t="s">
        <v>1369</v>
      </c>
      <c r="D76" s="39" t="s">
        <v>1401</v>
      </c>
      <c r="E76" s="39" t="str" cm="1">
        <f t="array" ref="E76">_xll.BDP($B76,"crncy")</f>
        <v>EUR</v>
      </c>
      <c r="F76" s="42" cm="1">
        <f t="array" ref="F76">_xll.BDP($B76,"yas_ispread")</f>
        <v>57.697770477998176</v>
      </c>
      <c r="G76" s="42">
        <v>40</v>
      </c>
      <c r="H76" s="42">
        <v>60</v>
      </c>
      <c r="I76" s="41">
        <f>SUMIFS('Paladyne Dump'!I:I,'Paladyne Dump'!A:A,T76,'Paladyne Dump'!X:X,"Redhedge RV Corporate Bonds Fund")</f>
        <v>900000</v>
      </c>
      <c r="J76" s="41" cm="1">
        <f t="array" ref="J76">_xll.BDP($B76,"yas_risk")*I76/10000</f>
        <v>504.94658174953599</v>
      </c>
      <c r="K76" s="42">
        <f>J76*F76*0.01/$R$10</f>
        <v>0.72035756937029116</v>
      </c>
      <c r="L76" s="39"/>
      <c r="M76" s="39"/>
      <c r="N76" s="39"/>
      <c r="O76" s="39"/>
      <c r="P76" s="39"/>
      <c r="Q76" s="39"/>
      <c r="R76" s="39"/>
      <c r="T76" t="s">
        <v>179</v>
      </c>
    </row>
    <row r="77" spans="1:20">
      <c r="A77" s="39"/>
      <c r="B77" s="39" t="str">
        <f>T77&amp;" Corp"</f>
        <v>XS2452433910 Corp</v>
      </c>
      <c r="C77" s="39" t="s">
        <v>1369</v>
      </c>
      <c r="D77" s="39" t="s">
        <v>1402</v>
      </c>
      <c r="E77" s="39" t="str" cm="1">
        <f t="array" ref="E77">_xll.BDP($B77,"crncy")</f>
        <v>EUR</v>
      </c>
      <c r="F77" s="42" cm="1">
        <f t="array" ref="F77">_xll.BDP($B77,"yas_ispread")</f>
        <v>68.120848601801185</v>
      </c>
      <c r="G77" s="42">
        <v>45</v>
      </c>
      <c r="H77" s="42">
        <v>85</v>
      </c>
      <c r="I77" s="41">
        <f>SUMIFS('Paladyne Dump'!I:I,'Paladyne Dump'!A:A,T77,'Paladyne Dump'!X:X,"Redhedge RV Corporate Bonds Fund")</f>
        <v>4200000</v>
      </c>
      <c r="J77" s="41" cm="1">
        <f t="array" ref="J77">_xll.BDP($B77,"yas_risk")*I77/10000</f>
        <v>1702.3076806524671</v>
      </c>
      <c r="K77" s="42">
        <f>J77*F77*0.01/$R$10</f>
        <v>2.8672249279698319</v>
      </c>
      <c r="L77" s="39"/>
      <c r="M77" s="39"/>
      <c r="N77" s="39"/>
      <c r="O77" s="39"/>
      <c r="P77" s="39"/>
      <c r="Q77" s="39"/>
      <c r="R77" s="39"/>
      <c r="T77" t="s">
        <v>175</v>
      </c>
    </row>
    <row r="78" spans="1:20">
      <c r="A78" s="39"/>
      <c r="B78" s="39" t="str">
        <f>T78&amp;" Corp"</f>
        <v>XS2391865305 Corp</v>
      </c>
      <c r="C78" s="39" t="s">
        <v>1369</v>
      </c>
      <c r="D78" s="39" t="s">
        <v>1403</v>
      </c>
      <c r="E78" s="39" t="str" cm="1">
        <f t="array" ref="E78">_xll.BDP($B78,"crncy")</f>
        <v>EUR</v>
      </c>
      <c r="F78" s="42" cm="1">
        <f t="array" ref="F78">_xll.BDP($B78,"yas_ispread")</f>
        <v>99.289973935376167</v>
      </c>
      <c r="G78" s="42">
        <v>80</v>
      </c>
      <c r="H78" s="42">
        <v>105</v>
      </c>
      <c r="I78" s="41">
        <f>SUMIFS('Paladyne Dump'!I:I,'Paladyne Dump'!A:A,T78,'Paladyne Dump'!X:X,"Redhedge RV Corporate Bonds Fund")</f>
        <v>1100000</v>
      </c>
      <c r="J78" s="41" cm="1">
        <f t="array" ref="J78">_xll.BDP($B78,"yas_risk")*I78/10000</f>
        <v>1304.4319128349962</v>
      </c>
      <c r="K78" s="42">
        <f>J78*F78*0.01/$R$10</f>
        <v>3.2023623240548775</v>
      </c>
      <c r="L78" s="39"/>
      <c r="M78" s="39"/>
      <c r="N78" s="39"/>
      <c r="O78" s="39"/>
      <c r="P78" s="39"/>
      <c r="Q78" s="39"/>
      <c r="R78" s="39"/>
      <c r="T78" t="s">
        <v>215</v>
      </c>
    </row>
    <row r="79" spans="1:20">
      <c r="A79" s="39"/>
      <c r="B79" s="43"/>
      <c r="C79" s="43"/>
      <c r="D79" s="43"/>
      <c r="E79" s="43"/>
      <c r="F79" s="45">
        <f>AVERAGE(F76:F78)</f>
        <v>75.036197671725176</v>
      </c>
      <c r="G79" s="45">
        <f>AVERAGE(G76:G78)</f>
        <v>55</v>
      </c>
      <c r="H79" s="45">
        <f>AVERAGE(H76:H78)</f>
        <v>83.333333333333329</v>
      </c>
      <c r="I79" s="44"/>
      <c r="J79" s="44">
        <f>SUM(J75:J78)</f>
        <v>3511.6861752369991</v>
      </c>
      <c r="K79" s="45">
        <f>SUM(K75:K78)</f>
        <v>6.7899448213950002</v>
      </c>
      <c r="L79" s="39"/>
      <c r="M79" s="39"/>
      <c r="N79" s="39"/>
      <c r="O79" s="39"/>
      <c r="P79" s="39"/>
      <c r="Q79" s="39"/>
      <c r="R79" s="39"/>
    </row>
    <row r="80" spans="1:20">
      <c r="A80" s="39"/>
      <c r="B80" s="39"/>
      <c r="C80" s="39"/>
      <c r="D80" s="39"/>
      <c r="E80" s="39"/>
      <c r="F80" s="42"/>
      <c r="G80" s="42"/>
      <c r="H80" s="42"/>
      <c r="I80" s="41"/>
      <c r="J80" s="41"/>
      <c r="K80" s="42"/>
      <c r="L80" s="39"/>
      <c r="M80" s="39"/>
      <c r="N80" s="39"/>
      <c r="O80" s="39"/>
      <c r="P80" s="39"/>
      <c r="Q80" s="39"/>
      <c r="R80" s="39"/>
    </row>
    <row r="81" spans="1:20">
      <c r="A81" s="39"/>
      <c r="B81" s="39" t="str">
        <f>T81&amp;" Corp"</f>
        <v>XS2598746373 Corp</v>
      </c>
      <c r="C81" s="39" t="s">
        <v>1370</v>
      </c>
      <c r="D81" s="39" t="s">
        <v>1404</v>
      </c>
      <c r="E81" s="39" t="str" cm="1">
        <f t="array" ref="E81">_xll.BDP($B81,"crncy")</f>
        <v>EUR</v>
      </c>
      <c r="F81" s="42" cm="1">
        <f t="array" ref="F81">_xll.BDP($B81,"yas_ispread")</f>
        <v>192.69677288720294</v>
      </c>
      <c r="G81" s="42">
        <v>220</v>
      </c>
      <c r="H81" s="42">
        <v>165</v>
      </c>
      <c r="I81" s="41">
        <f>SUMIFS('Paladyne Dump'!I:I,'Paladyne Dump'!A:A,T81,'Paladyne Dump'!X:X,"Redhedge RV Corporate Bonds Fund")</f>
        <v>-2400000</v>
      </c>
      <c r="J81" s="41" cm="1">
        <f t="array" ref="J81">_xll.BDP($B81,"yas_risk")*I81/10000</f>
        <v>-1496.2447217528734</v>
      </c>
      <c r="K81" s="42">
        <f>J81*F81*0.01/$R$10</f>
        <v>-7.1288705497658782</v>
      </c>
      <c r="L81" s="39"/>
      <c r="M81" s="42"/>
      <c r="N81" s="39"/>
      <c r="O81" s="39"/>
      <c r="P81" s="39"/>
      <c r="Q81" s="39"/>
      <c r="R81" s="39"/>
      <c r="T81" t="s">
        <v>150</v>
      </c>
    </row>
    <row r="82" spans="1:20">
      <c r="A82" s="39"/>
      <c r="B82" s="39" t="str">
        <f>T82&amp;" Corp"</f>
        <v>XS2385398206 Corp</v>
      </c>
      <c r="C82" s="39" t="s">
        <v>1370</v>
      </c>
      <c r="D82" s="39" t="s">
        <v>1405</v>
      </c>
      <c r="E82" s="39" t="str" cm="1">
        <f t="array" ref="E82">_xll.BDP($B82,"crncy")</f>
        <v>EUR</v>
      </c>
      <c r="F82" s="42" cm="1">
        <f t="array" ref="F82">_xll.BDP($B82,"yas_ispread")</f>
        <v>52.579429550305569</v>
      </c>
      <c r="G82" s="42">
        <v>75</v>
      </c>
      <c r="H82" s="42">
        <v>20</v>
      </c>
      <c r="I82" s="41">
        <f>SUMIFS('Paladyne Dump'!I:I,'Paladyne Dump'!A:A,T82,'Paladyne Dump'!X:X,"Redhedge RV Corporate Bonds Fund")</f>
        <v>-733000</v>
      </c>
      <c r="J82" s="41" cm="1">
        <f t="array" ref="J82">_xll.BDP($B82,"yas_risk")*I82/10000</f>
        <v>-363.78583136401602</v>
      </c>
      <c r="K82" s="42">
        <f>J82*F82*0.01/$R$10</f>
        <v>-0.47293919299380027</v>
      </c>
      <c r="L82" s="39"/>
      <c r="M82" s="42"/>
      <c r="N82" s="39"/>
      <c r="O82" s="39"/>
      <c r="P82" s="39"/>
      <c r="Q82" s="39"/>
      <c r="R82" s="39"/>
      <c r="T82" t="s">
        <v>760</v>
      </c>
    </row>
    <row r="83" spans="1:20">
      <c r="A83" s="39"/>
      <c r="B83" s="39" t="str">
        <f>T83&amp;" Corp"</f>
        <v>XS2114852564 Corp</v>
      </c>
      <c r="C83" s="39" t="s">
        <v>1370</v>
      </c>
      <c r="D83" s="39" t="s">
        <v>1406</v>
      </c>
      <c r="E83" s="39" t="str" cm="1">
        <f t="array" ref="E83">_xll.BDP($B83,"crncy")</f>
        <v>EUR</v>
      </c>
      <c r="F83" s="42" cm="1">
        <f t="array" ref="F83">_xll.BDP($B83,"yas_ispread")</f>
        <v>58.922749303804032</v>
      </c>
      <c r="G83" s="42">
        <v>80</v>
      </c>
      <c r="H83" s="42">
        <v>25</v>
      </c>
      <c r="I83" s="41">
        <f>SUMIFS('Paladyne Dump'!I:I,'Paladyne Dump'!A:A,T83,'Paladyne Dump'!X:X,"Redhedge RV Corporate Bonds Fund")</f>
        <v>-2435000</v>
      </c>
      <c r="J83" s="41" cm="1">
        <f t="array" ref="J83">_xll.BDP($B83,"yas_risk")*I83/10000</f>
        <v>-1577.7997150754636</v>
      </c>
      <c r="K83" s="42">
        <f>J83*F83*0.01/$R$10</f>
        <v>-2.2986800761340751</v>
      </c>
      <c r="L83" s="39"/>
      <c r="M83" s="42"/>
      <c r="N83" s="39"/>
      <c r="O83" s="39"/>
      <c r="P83" s="39"/>
      <c r="Q83" s="39"/>
      <c r="R83" s="39"/>
      <c r="T83" t="s">
        <v>183</v>
      </c>
    </row>
    <row r="84" spans="1:20">
      <c r="A84" s="39"/>
      <c r="B84" s="39" t="str">
        <f>T84&amp;" Corp"</f>
        <v>XS2356040357 Corp</v>
      </c>
      <c r="C84" s="39" t="s">
        <v>1370</v>
      </c>
      <c r="D84" s="39" t="s">
        <v>1407</v>
      </c>
      <c r="E84" s="39" t="str" cm="1">
        <f t="array" ref="E84">_xll.BDP($B84,"crncy")</f>
        <v>EUR</v>
      </c>
      <c r="F84" s="42" cm="1">
        <f t="array" ref="F84">_xll.BDP($B84,"yas_ispread")</f>
        <v>122.88859946438136</v>
      </c>
      <c r="G84" s="42">
        <v>145</v>
      </c>
      <c r="H84" s="42">
        <v>80</v>
      </c>
      <c r="I84" s="41">
        <f>SUMIFS('Paladyne Dump'!I:I,'Paladyne Dump'!A:A,T84,'Paladyne Dump'!X:X,"Redhedge RV Corporate Bonds Fund")</f>
        <v>-200000</v>
      </c>
      <c r="J84" s="41" cm="1">
        <f t="array" ref="J84">_xll.BDP($B84,"yas_risk")*I84/10000</f>
        <v>-88.378244765465297</v>
      </c>
      <c r="K84" s="42">
        <f>J84*F84*0.01/$R$10</f>
        <v>-0.26853482941003365</v>
      </c>
      <c r="L84" s="39"/>
      <c r="M84" s="42"/>
      <c r="N84" s="39"/>
      <c r="O84" s="39"/>
      <c r="P84" s="39"/>
      <c r="Q84" s="39"/>
      <c r="R84" s="39"/>
      <c r="T84" t="s">
        <v>250</v>
      </c>
    </row>
    <row r="85" spans="1:20">
      <c r="A85" s="39"/>
      <c r="B85" s="43"/>
      <c r="C85" s="43"/>
      <c r="D85" s="43"/>
      <c r="E85" s="43"/>
      <c r="F85" s="45">
        <f>AVERAGE(F81:F84)</f>
        <v>106.77188780142347</v>
      </c>
      <c r="G85" s="45">
        <f>AVERAGE(G81:G84)</f>
        <v>130</v>
      </c>
      <c r="H85" s="45">
        <f>AVERAGE(H81:H84)</f>
        <v>72.5</v>
      </c>
      <c r="I85" s="44"/>
      <c r="J85" s="44">
        <f>SUM(J81:J84)</f>
        <v>-3526.2085129578186</v>
      </c>
      <c r="K85" s="45">
        <f>SUM(K81:K84)</f>
        <v>-10.169024648303786</v>
      </c>
      <c r="L85" s="39"/>
      <c r="M85" s="39"/>
      <c r="N85" s="39"/>
      <c r="O85" s="39"/>
      <c r="P85" s="39"/>
      <c r="Q85" s="39"/>
      <c r="R85" s="39"/>
    </row>
    <row r="86" spans="1:20">
      <c r="A86" s="39"/>
      <c r="B86" s="39"/>
      <c r="C86" s="39"/>
      <c r="D86" s="39"/>
      <c r="E86" s="39"/>
      <c r="F86" s="42"/>
      <c r="G86" s="42"/>
      <c r="H86" s="42"/>
      <c r="I86" s="41"/>
      <c r="J86" s="41"/>
      <c r="K86" s="42"/>
      <c r="L86" s="39"/>
      <c r="M86" s="39"/>
      <c r="N86" s="39"/>
      <c r="O86" s="39"/>
      <c r="P86" s="39"/>
      <c r="Q86" s="39"/>
      <c r="R86" s="39"/>
    </row>
    <row r="87" spans="1:20">
      <c r="A87" s="39"/>
      <c r="B87" s="39" t="str">
        <f>T87&amp;" Corp"</f>
        <v>XS2177013765 Corp</v>
      </c>
      <c r="C87" s="39" t="s">
        <v>1375</v>
      </c>
      <c r="D87" s="39" t="s">
        <v>1408</v>
      </c>
      <c r="E87" s="39" t="str" cm="1">
        <f t="array" ref="E87">_xll.BDP($B87,"crncy")</f>
        <v>EUR</v>
      </c>
      <c r="F87" s="42" cm="1">
        <f t="array" ref="F87">_xll.BDP($B87,"yas_ispread")</f>
        <v>24.476368500824684</v>
      </c>
      <c r="G87" s="42">
        <v>35</v>
      </c>
      <c r="H87" s="42">
        <v>20</v>
      </c>
      <c r="I87" s="41">
        <f>SUMIFS('Paladyne Dump'!I:I,'Paladyne Dump'!A:A,T87,'Paladyne Dump'!X:X,"Redhedge RV Corporate Bonds Fund")</f>
        <v>-1600000</v>
      </c>
      <c r="J87" s="41" cm="1">
        <f t="array" ref="J87">_xll.BDP($B87,"yas_risk")*I87/10000</f>
        <v>-897.70622746243589</v>
      </c>
      <c r="K87" s="42">
        <f>J87*F87*0.01/$R$10</f>
        <v>-0.54328145010847451</v>
      </c>
      <c r="L87" s="39"/>
      <c r="M87" s="39"/>
      <c r="N87" s="39"/>
      <c r="O87" s="39"/>
      <c r="P87" s="39"/>
      <c r="Q87" s="39"/>
      <c r="R87" s="39"/>
      <c r="T87" t="s">
        <v>764</v>
      </c>
    </row>
    <row r="88" spans="1:20">
      <c r="A88" s="39"/>
      <c r="B88" s="39" t="str">
        <f>T88&amp;" Corp"</f>
        <v>XS1682538183 Corp</v>
      </c>
      <c r="C88" s="39" t="s">
        <v>1375</v>
      </c>
      <c r="D88" s="39" t="s">
        <v>206</v>
      </c>
      <c r="E88" s="39" t="str" cm="1">
        <f t="array" ref="E88">_xll.BDP($B88,"crncy")</f>
        <v>EUR</v>
      </c>
      <c r="F88" s="42" cm="1">
        <f t="array" ref="F88">_xll.BDP($B88,"yas_ispread")</f>
        <v>-25.801651547102054</v>
      </c>
      <c r="G88" s="42">
        <v>0</v>
      </c>
      <c r="H88" s="42">
        <v>-30</v>
      </c>
      <c r="I88" s="41">
        <f>SUMIFS('Paladyne Dump'!I:I,'Paladyne Dump'!A:A,T88,'Paladyne Dump'!X:X,"Redhedge RV Corporate Bonds Fund")</f>
        <v>-600000</v>
      </c>
      <c r="J88" s="41" cm="1">
        <f t="array" ref="J88">_xll.BDP($B88,"yas_risk")*I88/10000</f>
        <v>-231.66333184759932</v>
      </c>
      <c r="K88" s="42">
        <f>J88*F88*0.01/$R$10</f>
        <v>0.1477911606019385</v>
      </c>
      <c r="L88" s="39"/>
      <c r="M88" s="39"/>
      <c r="N88" s="39"/>
      <c r="O88" s="39"/>
      <c r="P88" s="39"/>
      <c r="Q88" s="39"/>
      <c r="R88" s="39"/>
      <c r="T88" t="s">
        <v>205</v>
      </c>
    </row>
    <row r="89" spans="1:20">
      <c r="A89" s="39"/>
      <c r="B89" s="39" t="str">
        <f>T89&amp;" Corp"</f>
        <v>DE000A2TSTF5 Corp</v>
      </c>
      <c r="C89" s="39" t="s">
        <v>1375</v>
      </c>
      <c r="D89" s="39" t="s">
        <v>1409</v>
      </c>
      <c r="E89" s="39" t="str" cm="1">
        <f t="array" ref="E89">_xll.BDP($B89,"crncy")</f>
        <v>EUR</v>
      </c>
      <c r="F89" s="42" cm="1">
        <f t="array" ref="F89">_xll.BDP($B89,"yas_ispread")</f>
        <v>4.4275861705775021</v>
      </c>
      <c r="G89" s="42">
        <v>15</v>
      </c>
      <c r="H89" s="42">
        <v>0</v>
      </c>
      <c r="I89" s="41">
        <f>SUMIFS('Paladyne Dump'!I:I,'Paladyne Dump'!A:A,T89,'Paladyne Dump'!X:X,"Redhedge RV Corporate Bonds Fund")</f>
        <v>-1700000</v>
      </c>
      <c r="J89" s="41" cm="1">
        <f t="array" ref="J89">_xll.BDP($B89,"yas_risk")*I89/10000</f>
        <v>-711.99907542030155</v>
      </c>
      <c r="K89" s="42">
        <f>J89*F89*0.01/$R$10</f>
        <v>-7.7945331357874403E-2</v>
      </c>
      <c r="L89" s="39"/>
      <c r="M89" s="39"/>
      <c r="N89" s="39"/>
      <c r="O89" s="39"/>
      <c r="P89" s="39"/>
      <c r="Q89" s="39"/>
      <c r="R89" s="39"/>
      <c r="T89" t="s">
        <v>767</v>
      </c>
    </row>
    <row r="90" spans="1:20">
      <c r="A90" s="39"/>
      <c r="B90" s="39" t="str">
        <f>T90&amp;" Corp"</f>
        <v>XS2056396919 Corp</v>
      </c>
      <c r="C90" s="39" t="s">
        <v>1375</v>
      </c>
      <c r="D90" s="39" t="s">
        <v>1410</v>
      </c>
      <c r="E90" s="39" t="str" cm="1">
        <f t="array" ref="E90">_xll.BDP($B90,"crncy")</f>
        <v>EUR</v>
      </c>
      <c r="F90" s="42" cm="1">
        <f t="array" ref="F90">_xll.BDP($B90,"yas_ispread")</f>
        <v>42.883194874260688</v>
      </c>
      <c r="G90" s="42">
        <v>60</v>
      </c>
      <c r="H90" s="42">
        <v>35</v>
      </c>
      <c r="I90" s="41">
        <f>SUMIFS('Paladyne Dump'!I:I,'Paladyne Dump'!A:A,T90,'Paladyne Dump'!X:X,"Redhedge RV Corporate Bonds Fund")</f>
        <v>-2200000</v>
      </c>
      <c r="J90" s="41" cm="1">
        <f t="array" ref="J90">_xll.BDP($B90,"yas_risk")*I90/10000</f>
        <v>-803.22127692410561</v>
      </c>
      <c r="K90" s="42">
        <f>J90*F90*0.01/$R$10</f>
        <v>-0.85165949664088902</v>
      </c>
      <c r="L90" s="39"/>
      <c r="M90" s="39"/>
      <c r="N90" s="39"/>
      <c r="O90" s="39"/>
      <c r="P90" s="39"/>
      <c r="Q90" s="39"/>
      <c r="R90" s="39"/>
      <c r="T90" t="s">
        <v>773</v>
      </c>
    </row>
    <row r="91" spans="1:20">
      <c r="A91" s="39"/>
      <c r="B91" s="39" t="str">
        <f>T91&amp;" Corp"</f>
        <v>XS2496288593 Corp</v>
      </c>
      <c r="C91" s="39" t="s">
        <v>1375</v>
      </c>
      <c r="D91" s="39" t="s">
        <v>1411</v>
      </c>
      <c r="E91" s="39" t="str" cm="1">
        <f t="array" ref="E91">_xll.BDP($B91,"crncy")</f>
        <v>EUR</v>
      </c>
      <c r="F91" s="42" cm="1">
        <f t="array" ref="F91">_xll.BDP($B91,"yas_ispread")</f>
        <v>78.714838236811644</v>
      </c>
      <c r="G91" s="42">
        <v>90</v>
      </c>
      <c r="H91" s="42">
        <v>70</v>
      </c>
      <c r="I91" s="41">
        <f>SUMIFS('Paladyne Dump'!I:I,'Paladyne Dump'!A:A,T91,'Paladyne Dump'!X:X,"Redhedge RV Corporate Bonds Fund")</f>
        <v>-7951000</v>
      </c>
      <c r="J91" s="41" cm="1">
        <f t="array" ref="J91">_xll.BDP($B91,"yas_risk")*I91/10000</f>
        <v>-2913.7091108207937</v>
      </c>
      <c r="K91" s="42">
        <f>J91*F91*0.01/$R$10</f>
        <v>-5.6708277374452907</v>
      </c>
      <c r="L91" s="39"/>
      <c r="M91" s="39"/>
      <c r="N91" s="39"/>
      <c r="O91" s="39"/>
      <c r="P91" s="39"/>
      <c r="Q91" s="39"/>
      <c r="R91" s="39"/>
      <c r="T91" t="s">
        <v>285</v>
      </c>
    </row>
    <row r="92" spans="1:20">
      <c r="A92" s="39"/>
      <c r="B92" s="43"/>
      <c r="C92" s="43"/>
      <c r="D92" s="43"/>
      <c r="E92" s="43"/>
      <c r="F92" s="45">
        <f>AVERAGE(F87:F91)</f>
        <v>24.940067247074492</v>
      </c>
      <c r="G92" s="45"/>
      <c r="H92" s="45"/>
      <c r="I92" s="44"/>
      <c r="J92" s="44">
        <f>SUM(J87:J91)</f>
        <v>-5558.2990224752357</v>
      </c>
      <c r="K92" s="45">
        <f>SUM(K87:K91)</f>
        <v>-6.9959228549505905</v>
      </c>
      <c r="L92" s="39"/>
      <c r="M92" s="39"/>
      <c r="N92" s="39"/>
      <c r="O92" s="39"/>
      <c r="P92" s="39"/>
      <c r="Q92" s="39"/>
      <c r="R92" s="39"/>
    </row>
    <row r="93" spans="1:20">
      <c r="A93" s="39"/>
      <c r="B93" s="39"/>
      <c r="C93" s="39"/>
      <c r="D93" s="39"/>
      <c r="E93" s="39"/>
      <c r="F93" s="42"/>
      <c r="G93" s="42"/>
      <c r="H93" s="42"/>
      <c r="I93" s="41"/>
      <c r="J93" s="41"/>
      <c r="K93" s="42"/>
      <c r="L93" s="39"/>
      <c r="M93" s="39"/>
      <c r="N93" s="39"/>
      <c r="O93" s="39"/>
      <c r="P93" s="39"/>
      <c r="Q93" s="39"/>
      <c r="R93" s="39"/>
    </row>
    <row r="94" spans="1:20">
      <c r="A94" s="39"/>
      <c r="B94" s="39" t="str">
        <f t="shared" ref="B94:B99" si="13">T94&amp;" Corp"</f>
        <v>XS2389688875 Corp</v>
      </c>
      <c r="C94" s="39" t="s">
        <v>1374</v>
      </c>
      <c r="D94" s="39" t="s">
        <v>1412</v>
      </c>
      <c r="E94" s="39" t="str" cm="1">
        <f t="array" ref="E94">_xll.BDP($B94,"crncy")</f>
        <v>EUR</v>
      </c>
      <c r="F94" s="42" cm="1">
        <f t="array" ref="F94">_xll.BDP($B94,"yas_ispread")</f>
        <v>209.90475979416891</v>
      </c>
      <c r="G94" s="42">
        <v>180</v>
      </c>
      <c r="H94" s="42">
        <v>220</v>
      </c>
      <c r="I94" s="41">
        <f>SUMIFS('Paladyne Dump'!I:I,'Paladyne Dump'!A:A,T94,'Paladyne Dump'!X:X,"Redhedge RV Corporate Bonds Fund")</f>
        <v>3300000</v>
      </c>
      <c r="J94" s="41" cm="1">
        <f t="array" ref="J94">_xll.BDP($B94,"yas_risk")*I94/10000</f>
        <v>1331.9111052666628</v>
      </c>
      <c r="K94" s="42">
        <f t="shared" ref="K94:K99" si="14">J94*F94*0.01/$R$10</f>
        <v>6.9125961074346218</v>
      </c>
      <c r="L94" s="39"/>
      <c r="M94" s="39"/>
      <c r="N94" s="39"/>
      <c r="O94" s="39"/>
      <c r="P94" s="39"/>
      <c r="Q94" s="39"/>
      <c r="R94" s="39"/>
      <c r="T94" t="s">
        <v>294</v>
      </c>
    </row>
    <row r="95" spans="1:20">
      <c r="A95" s="39"/>
      <c r="B95" s="39" t="str">
        <f t="shared" si="13"/>
        <v>XS2481287634 Corp</v>
      </c>
      <c r="C95" s="39" t="s">
        <v>1374</v>
      </c>
      <c r="D95" s="39" t="s">
        <v>1413</v>
      </c>
      <c r="E95" s="39" t="str" cm="1">
        <f t="array" ref="E95">_xll.BDP($B95,"crncy")</f>
        <v>EUR</v>
      </c>
      <c r="F95" s="42" cm="1">
        <f t="array" ref="F95">_xll.BDP($B95,"yas_ispread")</f>
        <v>54.324692937130116</v>
      </c>
      <c r="G95" s="42">
        <v>40</v>
      </c>
      <c r="H95" s="42">
        <v>60</v>
      </c>
      <c r="I95" s="41">
        <f>SUMIFS('Paladyne Dump'!I:I,'Paladyne Dump'!A:A,T95,'Paladyne Dump'!X:X,"Redhedge RV Corporate Bonds Fund")</f>
        <v>700000</v>
      </c>
      <c r="J95" s="41" cm="1">
        <f t="array" ref="J95">_xll.BDP($B95,"yas_risk")*I95/10000</f>
        <v>516.48612046563619</v>
      </c>
      <c r="K95" s="42">
        <f t="shared" si="14"/>
        <v>0.69374456079295599</v>
      </c>
      <c r="L95" s="39"/>
      <c r="M95" s="39"/>
      <c r="N95" s="39"/>
      <c r="O95" s="39"/>
      <c r="P95" s="39"/>
      <c r="Q95" s="39"/>
      <c r="R95" s="39"/>
      <c r="T95" t="s">
        <v>212</v>
      </c>
    </row>
    <row r="96" spans="1:20">
      <c r="A96" s="39"/>
      <c r="B96" s="39" t="str">
        <f t="shared" si="13"/>
        <v>XS2388183381 Corp</v>
      </c>
      <c r="C96" s="39" t="s">
        <v>1374</v>
      </c>
      <c r="D96" s="39" t="s">
        <v>1414</v>
      </c>
      <c r="E96" s="39" t="str" cm="1">
        <f t="array" ref="E96">_xll.BDP($B96,"crncy")</f>
        <v>EUR</v>
      </c>
      <c r="F96" s="42" cm="1">
        <f t="array" ref="F96">_xll.BDP($B96,"yas_ispread")</f>
        <v>109.75533040475311</v>
      </c>
      <c r="G96" s="42">
        <v>100</v>
      </c>
      <c r="H96" s="42">
        <v>120</v>
      </c>
      <c r="I96" s="41">
        <f>SUMIFS('Paladyne Dump'!I:I,'Paladyne Dump'!A:A,T96,'Paladyne Dump'!X:X,"Redhedge RV Corporate Bonds Fund")</f>
        <v>800000</v>
      </c>
      <c r="J96" s="41" cm="1">
        <f t="array" ref="J96">_xll.BDP($B96,"yas_risk")*I96/10000</f>
        <v>559.74629638842543</v>
      </c>
      <c r="K96" s="42">
        <f t="shared" si="14"/>
        <v>1.5190095556335299</v>
      </c>
      <c r="L96" s="39"/>
      <c r="M96" s="39"/>
      <c r="N96" s="39"/>
      <c r="O96" s="39"/>
      <c r="P96" s="39"/>
      <c r="Q96" s="39"/>
      <c r="R96" s="39"/>
      <c r="T96" t="s">
        <v>246</v>
      </c>
    </row>
    <row r="97" spans="1:20">
      <c r="A97" s="39"/>
      <c r="B97" s="39" t="str">
        <f t="shared" si="13"/>
        <v>XS1765875718 Corp</v>
      </c>
      <c r="C97" s="39" t="s">
        <v>1374</v>
      </c>
      <c r="D97" s="39" t="s">
        <v>1415</v>
      </c>
      <c r="E97" s="39" t="str" cm="1">
        <f t="array" ref="E97">_xll.BDP($B97,"crncy")</f>
        <v>EUR</v>
      </c>
      <c r="F97" s="42" cm="1">
        <f t="array" ref="F97">_xll.BDP($B97,"yas_ispread")</f>
        <v>134.32476244937513</v>
      </c>
      <c r="G97" s="42">
        <v>155</v>
      </c>
      <c r="H97" s="42">
        <v>120</v>
      </c>
      <c r="I97" s="41">
        <f>SUMIFS('Paladyne Dump'!I:I,'Paladyne Dump'!A:A,T97,'Paladyne Dump'!X:X,"Redhedge RV Corporate Bonds Fund")</f>
        <v>-2098000</v>
      </c>
      <c r="J97" s="41" cm="1">
        <f t="array" ref="J97">_xll.BDP($B97,"yas_risk")*I97/10000</f>
        <v>-814.58269287796031</v>
      </c>
      <c r="K97" s="42">
        <f t="shared" si="14"/>
        <v>-2.7054213655224375</v>
      </c>
      <c r="L97" s="39"/>
      <c r="M97" s="39"/>
      <c r="N97" s="39"/>
      <c r="O97" s="39"/>
      <c r="P97" s="39"/>
      <c r="Q97" s="39"/>
      <c r="R97" s="39"/>
      <c r="T97" t="s">
        <v>171</v>
      </c>
    </row>
    <row r="98" spans="1:20">
      <c r="A98" s="39"/>
      <c r="B98" s="39" t="str">
        <f t="shared" si="13"/>
        <v>XS2324724645 Corp</v>
      </c>
      <c r="C98" s="39" t="s">
        <v>1374</v>
      </c>
      <c r="D98" s="39" t="s">
        <v>1416</v>
      </c>
      <c r="E98" s="39" t="str" cm="1">
        <f t="array" ref="E98">_xll.BDP($B98,"crncy")</f>
        <v>EUR</v>
      </c>
      <c r="F98" s="42" cm="1">
        <f t="array" ref="F98">_xll.BDP($B98,"yas_ispread")</f>
        <v>147.27015108202889</v>
      </c>
      <c r="G98" s="42">
        <v>140</v>
      </c>
      <c r="H98" s="42">
        <v>160</v>
      </c>
      <c r="I98" s="41">
        <f>SUMIFS('Paladyne Dump'!I:I,'Paladyne Dump'!A:A,T98,'Paladyne Dump'!X:X,"Redhedge RV Corporate Bonds Fund")</f>
        <v>3000000</v>
      </c>
      <c r="J98" s="41" cm="1">
        <f t="array" ref="J98">_xll.BDP($B98,"yas_risk")*I98/10000</f>
        <v>1194.2341086701447</v>
      </c>
      <c r="K98" s="42">
        <f t="shared" si="14"/>
        <v>4.3485839540777231</v>
      </c>
      <c r="L98" s="39"/>
      <c r="M98" s="39"/>
      <c r="N98" s="39"/>
      <c r="O98" s="39"/>
      <c r="P98" s="39"/>
      <c r="Q98" s="39"/>
      <c r="R98" s="39"/>
      <c r="T98" t="s">
        <v>201</v>
      </c>
    </row>
    <row r="99" spans="1:20">
      <c r="A99" s="39"/>
      <c r="B99" s="39" t="str">
        <f t="shared" si="13"/>
        <v>XS2411720233 Corp</v>
      </c>
      <c r="C99" s="39" t="s">
        <v>1374</v>
      </c>
      <c r="D99" s="39" t="s">
        <v>1417</v>
      </c>
      <c r="E99" s="39" t="str" cm="1">
        <f t="array" ref="E99">_xll.BDP($B99,"crncy")</f>
        <v>EUR</v>
      </c>
      <c r="F99" s="42" cm="1">
        <f t="array" ref="F99">_xll.BDP($B99,"yas_ispread")</f>
        <v>65.664838982913309</v>
      </c>
      <c r="G99" s="42">
        <v>50</v>
      </c>
      <c r="H99" s="42">
        <v>70</v>
      </c>
      <c r="I99" s="41">
        <f>SUMIFS('Paladyne Dump'!I:I,'Paladyne Dump'!A:A,T99,'Paladyne Dump'!X:X,"Redhedge RV Corporate Bonds Fund")</f>
        <v>1100000</v>
      </c>
      <c r="J99" s="41" cm="1">
        <f t="array" ref="J99">_xll.BDP($B99,"yas_risk")*I99/10000</f>
        <v>486.89387597462286</v>
      </c>
      <c r="K99" s="42">
        <f t="shared" si="14"/>
        <v>0.79051634046165953</v>
      </c>
      <c r="L99" s="39"/>
      <c r="M99" s="39"/>
      <c r="N99" s="39"/>
      <c r="O99" s="39"/>
      <c r="P99" s="39"/>
      <c r="Q99" s="39"/>
      <c r="R99" s="39"/>
      <c r="T99" t="s">
        <v>243</v>
      </c>
    </row>
    <row r="100" spans="1:20">
      <c r="A100" s="39"/>
      <c r="B100" s="43"/>
      <c r="C100" s="43"/>
      <c r="D100" s="43"/>
      <c r="E100" s="43"/>
      <c r="F100" s="45">
        <f>AVERAGE(F94:F99)</f>
        <v>120.20742260839491</v>
      </c>
      <c r="G100" s="45"/>
      <c r="H100" s="45"/>
      <c r="I100" s="44"/>
      <c r="J100" s="44">
        <f>SUM(J94:J99)</f>
        <v>3274.6888138875315</v>
      </c>
      <c r="K100" s="45">
        <f>SUM(K94:K99)</f>
        <v>11.559029152878052</v>
      </c>
      <c r="L100" s="39"/>
      <c r="M100" s="39"/>
      <c r="N100" s="39"/>
      <c r="O100" s="39"/>
      <c r="P100" s="39"/>
      <c r="Q100" s="39"/>
      <c r="R100" s="39"/>
    </row>
    <row r="101" spans="1:20">
      <c r="A101" s="39"/>
      <c r="B101" s="39"/>
      <c r="C101" s="39"/>
      <c r="D101" s="39"/>
      <c r="E101" s="39"/>
      <c r="F101" s="42"/>
      <c r="G101" s="42"/>
      <c r="H101" s="42"/>
      <c r="I101" s="41"/>
      <c r="J101" s="41"/>
      <c r="K101" s="42"/>
      <c r="L101" s="39"/>
      <c r="M101" s="39"/>
      <c r="N101" s="39"/>
      <c r="O101" s="39"/>
      <c r="P101" s="39"/>
      <c r="Q101" s="39"/>
      <c r="R101" s="39"/>
    </row>
    <row r="102" spans="1:20">
      <c r="A102" s="39"/>
      <c r="B102" s="39"/>
      <c r="C102" s="39"/>
      <c r="D102" s="39"/>
      <c r="E102" s="39"/>
      <c r="F102" s="42"/>
      <c r="G102" s="42"/>
      <c r="H102" s="42"/>
      <c r="I102" s="41"/>
      <c r="J102" s="41"/>
      <c r="K102" s="42"/>
      <c r="L102" s="39"/>
      <c r="M102" s="39"/>
      <c r="N102" s="39"/>
      <c r="O102" s="39"/>
      <c r="P102" s="39"/>
      <c r="Q102" s="39"/>
      <c r="R102" s="39"/>
    </row>
    <row r="103" spans="1:20">
      <c r="F103" s="4"/>
      <c r="G103" s="4"/>
      <c r="H103" s="4"/>
      <c r="I103" s="3"/>
      <c r="J103" s="3"/>
      <c r="K103" s="4"/>
    </row>
    <row r="104" spans="1:20">
      <c r="F104" s="4"/>
      <c r="G104" s="4"/>
      <c r="H104" s="4"/>
      <c r="I104" s="3"/>
      <c r="J104" s="3"/>
      <c r="K104" s="4"/>
    </row>
    <row r="105" spans="1:20">
      <c r="F105" s="4"/>
      <c r="G105" s="4"/>
      <c r="H105" s="4"/>
      <c r="I105" s="3"/>
      <c r="J105" s="3"/>
      <c r="K105" s="4"/>
    </row>
    <row r="106" spans="1:20">
      <c r="F106" s="4"/>
      <c r="G106" s="4"/>
      <c r="H106" s="4"/>
      <c r="I106" s="3"/>
      <c r="J106" s="3"/>
      <c r="K106" s="4"/>
    </row>
    <row r="107" spans="1:20">
      <c r="F107" s="4"/>
      <c r="G107" s="4"/>
      <c r="H107" s="4"/>
      <c r="I107" s="3"/>
      <c r="J107" s="3"/>
      <c r="K107" s="4"/>
    </row>
    <row r="108" spans="1:20">
      <c r="F108" s="4"/>
      <c r="G108" s="4"/>
      <c r="H108" s="4"/>
      <c r="I108" s="3"/>
      <c r="J108" s="3"/>
      <c r="K108" s="4"/>
    </row>
    <row r="109" spans="1:20">
      <c r="F109" s="4"/>
      <c r="G109" s="4"/>
      <c r="H109" s="4"/>
      <c r="I109" s="3"/>
      <c r="J109" s="3"/>
      <c r="K109" s="4"/>
    </row>
    <row r="110" spans="1:20">
      <c r="F110" s="4"/>
      <c r="G110" s="4"/>
      <c r="H110" s="4"/>
      <c r="I110" s="3"/>
      <c r="J110" s="3"/>
      <c r="K110" s="4"/>
    </row>
    <row r="111" spans="1:20">
      <c r="F111" s="4"/>
      <c r="G111" s="4"/>
      <c r="H111" s="4"/>
      <c r="I111" s="3"/>
      <c r="J111" s="3"/>
      <c r="K111" s="4"/>
    </row>
    <row r="112" spans="1:20">
      <c r="F112" s="4"/>
      <c r="G112" s="4"/>
      <c r="H112" s="4"/>
      <c r="I112" s="3"/>
      <c r="J112" s="3"/>
      <c r="K112" s="4"/>
    </row>
    <row r="113" spans="6:11">
      <c r="F113" s="4"/>
      <c r="G113" s="4"/>
      <c r="H113" s="4"/>
      <c r="I113" s="3"/>
      <c r="J113" s="3"/>
      <c r="K113" s="4"/>
    </row>
    <row r="114" spans="6:11">
      <c r="F114" s="4"/>
      <c r="G114" s="4"/>
      <c r="H114" s="4"/>
      <c r="I114" s="3"/>
      <c r="J114" s="3"/>
      <c r="K114" s="4"/>
    </row>
    <row r="115" spans="6:11">
      <c r="F115" s="4"/>
      <c r="G115" s="4"/>
      <c r="H115" s="4"/>
      <c r="I115" s="3"/>
      <c r="J115" s="3"/>
      <c r="K115" s="4"/>
    </row>
    <row r="116" spans="6:11">
      <c r="F116" s="4"/>
      <c r="G116" s="4"/>
      <c r="H116" s="4"/>
      <c r="I116" s="3"/>
      <c r="J116" s="3"/>
      <c r="K116" s="4"/>
    </row>
    <row r="117" spans="6:11">
      <c r="F117" s="4"/>
      <c r="G117" s="4"/>
      <c r="H117" s="4"/>
      <c r="I117" s="3"/>
      <c r="J117" s="3"/>
      <c r="K117" s="4"/>
    </row>
    <row r="118" spans="6:11">
      <c r="F118" s="4"/>
      <c r="G118" s="4"/>
      <c r="H118" s="4"/>
      <c r="I118" s="3"/>
      <c r="J118" s="3"/>
      <c r="K118" s="4"/>
    </row>
    <row r="119" spans="6:11">
      <c r="F119" s="4"/>
      <c r="G119" s="4"/>
      <c r="H119" s="4"/>
      <c r="I119" s="3"/>
      <c r="J119" s="3"/>
      <c r="K119" s="4"/>
    </row>
    <row r="120" spans="6:11">
      <c r="F120" s="4"/>
      <c r="G120" s="4"/>
      <c r="H120" s="4"/>
      <c r="I120" s="3"/>
      <c r="J120" s="3"/>
      <c r="K120" s="4"/>
    </row>
    <row r="121" spans="6:11">
      <c r="F121" s="4"/>
      <c r="G121" s="4"/>
      <c r="H121" s="4"/>
      <c r="I121" s="3"/>
      <c r="J121" s="3"/>
      <c r="K121" s="4"/>
    </row>
    <row r="122" spans="6:11">
      <c r="F122" s="4"/>
      <c r="G122" s="4"/>
      <c r="H122" s="4"/>
      <c r="I122" s="3"/>
      <c r="J122" s="3"/>
      <c r="K122" s="4"/>
    </row>
    <row r="123" spans="6:11">
      <c r="F123" s="4"/>
      <c r="G123" s="4"/>
      <c r="H123" s="4"/>
      <c r="I123" s="3"/>
      <c r="J123" s="3"/>
      <c r="K123" s="4"/>
    </row>
    <row r="124" spans="6:11">
      <c r="F124" s="4"/>
      <c r="G124" s="4"/>
      <c r="H124" s="4"/>
      <c r="I124" s="3"/>
      <c r="J124" s="3"/>
      <c r="K124" s="4"/>
    </row>
    <row r="125" spans="6:11">
      <c r="F125" s="4"/>
      <c r="G125" s="4"/>
      <c r="H125" s="4"/>
      <c r="I125" s="3"/>
      <c r="J125" s="3"/>
      <c r="K125" s="4"/>
    </row>
    <row r="126" spans="6:11">
      <c r="F126" s="4"/>
      <c r="G126" s="4"/>
      <c r="H126" s="4"/>
      <c r="I126" s="3"/>
      <c r="J126" s="3"/>
      <c r="K126" s="4"/>
    </row>
    <row r="127" spans="6:11">
      <c r="F127" s="4"/>
      <c r="G127" s="4"/>
      <c r="H127" s="4"/>
      <c r="I127" s="3"/>
      <c r="J127" s="3"/>
      <c r="K127" s="4"/>
    </row>
    <row r="128" spans="6:11">
      <c r="F128" s="4"/>
      <c r="G128" s="4"/>
      <c r="H128" s="4"/>
      <c r="I128" s="3"/>
      <c r="J128" s="3"/>
      <c r="K128" s="4"/>
    </row>
    <row r="129" spans="6:11">
      <c r="F129" s="4"/>
      <c r="G129" s="4"/>
      <c r="H129" s="4"/>
      <c r="I129" s="3"/>
      <c r="J129" s="3"/>
      <c r="K129" s="4"/>
    </row>
    <row r="130" spans="6:11">
      <c r="F130" s="4"/>
      <c r="G130" s="4"/>
      <c r="H130" s="4"/>
      <c r="I130" s="3"/>
      <c r="J130" s="3"/>
      <c r="K130" s="4"/>
    </row>
    <row r="131" spans="6:11">
      <c r="F131" s="4"/>
      <c r="G131" s="4"/>
      <c r="H131" s="4"/>
      <c r="I131" s="3"/>
      <c r="J131" s="3"/>
      <c r="K131" s="4"/>
    </row>
    <row r="132" spans="6:11">
      <c r="F132" s="4"/>
      <c r="G132" s="4"/>
      <c r="H132" s="4"/>
      <c r="I132" s="3"/>
      <c r="J132" s="3"/>
      <c r="K132" s="4"/>
    </row>
    <row r="133" spans="6:11">
      <c r="F133" s="4"/>
      <c r="G133" s="4"/>
      <c r="H133" s="4"/>
      <c r="I133" s="3"/>
      <c r="J133" s="3"/>
      <c r="K133" s="4"/>
    </row>
    <row r="134" spans="6:11">
      <c r="F134" s="4"/>
      <c r="G134" s="4"/>
      <c r="H134" s="4"/>
      <c r="I134" s="3"/>
      <c r="J134" s="3"/>
      <c r="K134" s="4"/>
    </row>
    <row r="135" spans="6:11">
      <c r="F135" s="4"/>
      <c r="G135" s="4"/>
      <c r="H135" s="4"/>
      <c r="I135" s="3"/>
      <c r="J135" s="3"/>
      <c r="K135" s="4"/>
    </row>
    <row r="136" spans="6:11">
      <c r="F136" s="4"/>
      <c r="G136" s="4"/>
      <c r="H136" s="4"/>
      <c r="I136" s="3"/>
      <c r="J136" s="3"/>
      <c r="K136" s="4"/>
    </row>
    <row r="137" spans="6:11">
      <c r="F137" s="4"/>
      <c r="G137" s="4"/>
      <c r="H137" s="4"/>
      <c r="I137" s="3"/>
      <c r="J137" s="3"/>
      <c r="K137" s="4"/>
    </row>
    <row r="138" spans="6:11">
      <c r="F138" s="4"/>
      <c r="G138" s="4"/>
      <c r="H138" s="4"/>
      <c r="I138" s="3"/>
      <c r="J138" s="3"/>
      <c r="K138" s="4"/>
    </row>
    <row r="139" spans="6:11">
      <c r="F139" s="4"/>
      <c r="G139" s="4"/>
      <c r="H139" s="4"/>
      <c r="I139" s="3"/>
      <c r="J139" s="3"/>
      <c r="K139" s="4"/>
    </row>
    <row r="140" spans="6:11">
      <c r="F140" s="4"/>
      <c r="G140" s="4"/>
      <c r="H140" s="4"/>
      <c r="I140" s="3"/>
      <c r="J140" s="3"/>
      <c r="K140" s="4"/>
    </row>
    <row r="141" spans="6:11">
      <c r="F141" s="4"/>
      <c r="G141" s="4"/>
      <c r="H141" s="4"/>
      <c r="I141" s="3"/>
      <c r="J141" s="3"/>
      <c r="K141" s="4"/>
    </row>
    <row r="142" spans="6:11">
      <c r="F142" s="4"/>
      <c r="G142" s="4"/>
      <c r="H142" s="4"/>
      <c r="I142" s="3"/>
      <c r="J142" s="3"/>
      <c r="K142" s="4"/>
    </row>
    <row r="143" spans="6:11">
      <c r="F143" s="4"/>
      <c r="G143" s="4"/>
      <c r="H143" s="4"/>
      <c r="I143" s="3"/>
      <c r="J143" s="3"/>
      <c r="K143" s="4"/>
    </row>
    <row r="144" spans="6:11">
      <c r="F144" s="4"/>
      <c r="G144" s="4"/>
      <c r="H144" s="4"/>
      <c r="I144" s="3"/>
      <c r="J144" s="3"/>
      <c r="K144" s="4"/>
    </row>
    <row r="145" spans="6:11">
      <c r="F145" s="4"/>
      <c r="G145" s="4"/>
      <c r="H145" s="4"/>
      <c r="I145" s="3"/>
      <c r="J145" s="3"/>
      <c r="K145" s="4"/>
    </row>
    <row r="146" spans="6:11">
      <c r="F146" s="4"/>
      <c r="G146" s="4"/>
      <c r="H146" s="4"/>
      <c r="I146" s="3"/>
      <c r="J146" s="3"/>
      <c r="K146" s="4"/>
    </row>
    <row r="147" spans="6:11">
      <c r="F147" s="4"/>
      <c r="G147" s="4"/>
      <c r="H147" s="4"/>
      <c r="I147" s="3"/>
      <c r="J147" s="3"/>
      <c r="K147" s="4"/>
    </row>
    <row r="148" spans="6:11">
      <c r="F148" s="4"/>
      <c r="G148" s="4"/>
      <c r="H148" s="4"/>
      <c r="I148" s="3"/>
      <c r="J148" s="3"/>
      <c r="K148" s="4"/>
    </row>
    <row r="149" spans="6:11">
      <c r="F149" s="4"/>
      <c r="G149" s="4"/>
      <c r="H149" s="4"/>
      <c r="I149" s="3"/>
      <c r="J149" s="3"/>
      <c r="K149" s="4"/>
    </row>
    <row r="150" spans="6:11">
      <c r="F150" s="4"/>
      <c r="G150" s="4"/>
      <c r="H150" s="4"/>
      <c r="I150" s="3"/>
      <c r="J150" s="3"/>
      <c r="K150" s="4"/>
    </row>
  </sheetData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33016-0B32-41B7-BE33-C538EFE3AA6C}">
  <dimension ref="C7:M178"/>
  <sheetViews>
    <sheetView showGridLines="0" workbookViewId="0">
      <selection activeCell="F33" sqref="F33"/>
    </sheetView>
  </sheetViews>
  <sheetFormatPr defaultColWidth="8.85546875" defaultRowHeight="14.45"/>
  <cols>
    <col min="3" max="3" width="18.28515625" customWidth="1"/>
    <col min="4" max="4" width="18.7109375" customWidth="1"/>
    <col min="5" max="5" width="14.85546875" bestFit="1" customWidth="1"/>
    <col min="6" max="6" width="30.28515625" customWidth="1"/>
    <col min="7" max="7" width="14.7109375" customWidth="1"/>
    <col min="8" max="8" width="15.28515625" customWidth="1"/>
    <col min="9" max="9" width="14.28515625" customWidth="1"/>
    <col min="10" max="10" width="16.140625" customWidth="1"/>
    <col min="11" max="11" width="15.85546875" bestFit="1" customWidth="1"/>
    <col min="12" max="12" width="15.5703125" customWidth="1"/>
  </cols>
  <sheetData>
    <row r="7" spans="3:12">
      <c r="C7" s="40" t="s">
        <v>1418</v>
      </c>
      <c r="D7" s="39"/>
    </row>
    <row r="8" spans="3:12">
      <c r="C8" s="40"/>
      <c r="D8" s="39"/>
    </row>
    <row r="9" spans="3:12">
      <c r="C9" s="49"/>
      <c r="D9" s="49" t="s">
        <v>1286</v>
      </c>
      <c r="E9" s="49"/>
      <c r="F9" s="49"/>
      <c r="G9" s="49" t="s">
        <v>1287</v>
      </c>
      <c r="H9" s="49"/>
      <c r="I9" s="49"/>
      <c r="J9" s="49" t="s">
        <v>1288</v>
      </c>
      <c r="K9" s="49"/>
      <c r="L9" s="49"/>
    </row>
    <row r="10" spans="3:12">
      <c r="C10" s="50" t="s">
        <v>1289</v>
      </c>
      <c r="D10" s="50" t="s">
        <v>1290</v>
      </c>
      <c r="E10" s="50" t="s">
        <v>1291</v>
      </c>
      <c r="F10" s="50" t="s">
        <v>1292</v>
      </c>
      <c r="G10" s="50" t="s">
        <v>1293</v>
      </c>
      <c r="H10" s="50" t="s">
        <v>1294</v>
      </c>
      <c r="I10" s="50" t="s">
        <v>1295</v>
      </c>
      <c r="J10" s="50" t="s">
        <v>1296</v>
      </c>
      <c r="K10" s="50" t="s">
        <v>1297</v>
      </c>
      <c r="L10" s="50" t="s">
        <v>1298</v>
      </c>
    </row>
    <row r="11" spans="3:12">
      <c r="C11" t="s">
        <v>1419</v>
      </c>
      <c r="D11" s="3">
        <v>2913000</v>
      </c>
      <c r="E11" s="3">
        <v>2063000</v>
      </c>
      <c r="F11" s="3">
        <v>-850000</v>
      </c>
      <c r="G11" s="3">
        <v>519</v>
      </c>
      <c r="H11" s="3">
        <v>791</v>
      </c>
      <c r="I11" s="3">
        <v>-272</v>
      </c>
      <c r="J11" s="4">
        <v>4</v>
      </c>
      <c r="K11" s="4">
        <v>5.82</v>
      </c>
      <c r="L11" s="4">
        <v>-1.82</v>
      </c>
    </row>
    <row r="12" spans="3:12">
      <c r="C12" t="s">
        <v>1420</v>
      </c>
      <c r="D12" s="3">
        <v>88643000</v>
      </c>
      <c r="E12" s="3">
        <v>36684000</v>
      </c>
      <c r="F12" s="3">
        <v>-51959000</v>
      </c>
      <c r="G12" s="3">
        <v>2646</v>
      </c>
      <c r="H12" s="3">
        <v>15943</v>
      </c>
      <c r="I12" s="3">
        <v>-13297</v>
      </c>
      <c r="J12" s="4">
        <v>32.059999999999988</v>
      </c>
      <c r="K12" s="4">
        <v>144.66</v>
      </c>
      <c r="L12" s="4">
        <v>-112.60000000000001</v>
      </c>
    </row>
    <row r="13" spans="3:12">
      <c r="C13" t="s">
        <v>1421</v>
      </c>
      <c r="D13" s="3">
        <v>66416000</v>
      </c>
      <c r="E13" s="3">
        <v>38800000</v>
      </c>
      <c r="F13" s="3">
        <v>-27616000</v>
      </c>
      <c r="G13" s="3">
        <v>-4206</v>
      </c>
      <c r="H13" s="3">
        <v>5456</v>
      </c>
      <c r="I13" s="3">
        <v>-9662</v>
      </c>
      <c r="J13" s="4">
        <v>-37.730000000000011</v>
      </c>
      <c r="K13" s="4">
        <v>43.76</v>
      </c>
      <c r="L13" s="4">
        <v>-81.490000000000009</v>
      </c>
    </row>
    <row r="14" spans="3:12">
      <c r="C14" t="s">
        <v>1422</v>
      </c>
      <c r="D14" s="3">
        <v>75228000</v>
      </c>
      <c r="E14" s="3">
        <v>33078000</v>
      </c>
      <c r="F14" s="3">
        <v>-42150000</v>
      </c>
      <c r="G14" s="3">
        <v>-1725</v>
      </c>
      <c r="H14" s="3">
        <v>11713</v>
      </c>
      <c r="I14" s="3">
        <v>-13438</v>
      </c>
      <c r="J14" s="4">
        <v>-19.429999999999978</v>
      </c>
      <c r="K14" s="4">
        <v>116.27000000000001</v>
      </c>
      <c r="L14" s="4">
        <v>-135.69999999999999</v>
      </c>
    </row>
    <row r="15" spans="3:12">
      <c r="C15" t="s">
        <v>1423</v>
      </c>
      <c r="D15" s="3">
        <v>4926000</v>
      </c>
      <c r="E15" s="3">
        <v>4926000</v>
      </c>
      <c r="F15" s="3">
        <v>0</v>
      </c>
      <c r="G15" s="3">
        <v>1064</v>
      </c>
      <c r="H15" s="3">
        <v>1064</v>
      </c>
      <c r="I15" s="3">
        <v>0</v>
      </c>
      <c r="J15" s="4">
        <v>6.160000000000001</v>
      </c>
      <c r="K15" s="4">
        <v>6.160000000000001</v>
      </c>
      <c r="L15" s="4">
        <v>0</v>
      </c>
    </row>
    <row r="16" spans="3:12">
      <c r="C16" t="s">
        <v>1424</v>
      </c>
      <c r="D16" s="3">
        <v>10520000</v>
      </c>
      <c r="E16" s="3">
        <v>0</v>
      </c>
      <c r="F16" s="3">
        <v>-10520000</v>
      </c>
      <c r="G16" s="3">
        <v>-3352</v>
      </c>
      <c r="H16" s="3">
        <v>0</v>
      </c>
      <c r="I16" s="3">
        <v>-3352</v>
      </c>
      <c r="J16" s="4">
        <v>-17.25</v>
      </c>
      <c r="K16" s="4">
        <v>0</v>
      </c>
      <c r="L16" s="4">
        <v>-17.25</v>
      </c>
    </row>
    <row r="17" spans="3:12">
      <c r="C17" t="s">
        <v>1425</v>
      </c>
      <c r="D17" s="3">
        <v>30678000</v>
      </c>
      <c r="E17" s="3">
        <v>14198000</v>
      </c>
      <c r="F17" s="3">
        <v>-16480000</v>
      </c>
      <c r="G17" s="3">
        <v>-1269</v>
      </c>
      <c r="H17" s="3">
        <v>4549</v>
      </c>
      <c r="I17" s="3">
        <v>-5818</v>
      </c>
      <c r="J17" s="4">
        <v>-8.4200000000000017</v>
      </c>
      <c r="K17" s="4">
        <v>44.849999999999994</v>
      </c>
      <c r="L17" s="4">
        <v>-53.269999999999996</v>
      </c>
    </row>
    <row r="18" spans="3:12">
      <c r="C18" t="s">
        <v>1426</v>
      </c>
      <c r="D18" s="3">
        <v>22710000</v>
      </c>
      <c r="E18" s="3">
        <v>0</v>
      </c>
      <c r="F18" s="3">
        <v>-22710000</v>
      </c>
      <c r="G18" s="3">
        <v>-7243</v>
      </c>
      <c r="H18" s="3">
        <v>0</v>
      </c>
      <c r="I18" s="3">
        <v>-7243</v>
      </c>
      <c r="J18" s="4">
        <v>-60.14</v>
      </c>
      <c r="K18" s="4">
        <v>0</v>
      </c>
      <c r="L18" s="4">
        <v>-60.14</v>
      </c>
    </row>
    <row r="19" spans="3:12">
      <c r="C19" t="s">
        <v>1427</v>
      </c>
      <c r="D19" s="3">
        <v>8500000</v>
      </c>
      <c r="E19" s="3">
        <v>8500000</v>
      </c>
      <c r="F19" s="3">
        <v>0</v>
      </c>
      <c r="G19" s="3">
        <v>2384</v>
      </c>
      <c r="H19" s="3">
        <v>2384</v>
      </c>
      <c r="I19" s="3">
        <v>0</v>
      </c>
      <c r="J19" s="4">
        <v>22.27</v>
      </c>
      <c r="K19" s="4">
        <v>22.27</v>
      </c>
      <c r="L19" s="4">
        <v>0</v>
      </c>
    </row>
    <row r="20" spans="3:12">
      <c r="C20" t="s">
        <v>1428</v>
      </c>
      <c r="D20" s="3">
        <v>17100000</v>
      </c>
      <c r="E20" s="3">
        <v>8400000</v>
      </c>
      <c r="F20" s="3">
        <v>-8700000</v>
      </c>
      <c r="G20" s="3">
        <v>-1259</v>
      </c>
      <c r="H20" s="3">
        <v>1282</v>
      </c>
      <c r="I20" s="3">
        <v>-2541</v>
      </c>
      <c r="J20" s="4">
        <v>-4.9699999999999989</v>
      </c>
      <c r="K20" s="4">
        <v>14.23</v>
      </c>
      <c r="L20" s="4">
        <v>-19.2</v>
      </c>
    </row>
    <row r="21" spans="3:12">
      <c r="C21" t="s">
        <v>1429</v>
      </c>
      <c r="D21" s="3">
        <v>9525000</v>
      </c>
      <c r="E21" s="3">
        <v>9525000</v>
      </c>
      <c r="F21" s="3">
        <v>0</v>
      </c>
      <c r="G21" s="3">
        <v>2850</v>
      </c>
      <c r="H21" s="3">
        <v>2850</v>
      </c>
      <c r="I21" s="3">
        <v>0</v>
      </c>
      <c r="J21" s="4">
        <v>31.22</v>
      </c>
      <c r="K21" s="4">
        <v>31.22</v>
      </c>
      <c r="L21" s="4">
        <v>0</v>
      </c>
    </row>
    <row r="22" spans="3:12">
      <c r="C22" t="s">
        <v>1430</v>
      </c>
      <c r="D22" s="3">
        <v>57943000</v>
      </c>
      <c r="E22" s="3">
        <v>25058000</v>
      </c>
      <c r="F22" s="3">
        <v>-32885000</v>
      </c>
      <c r="G22" s="3">
        <v>-295</v>
      </c>
      <c r="H22" s="3">
        <v>8622</v>
      </c>
      <c r="I22" s="3">
        <v>-8917</v>
      </c>
      <c r="J22" s="4">
        <v>15.049999999999983</v>
      </c>
      <c r="K22" s="4">
        <v>98.11999999999999</v>
      </c>
      <c r="L22" s="4">
        <v>-83.070000000000007</v>
      </c>
    </row>
    <row r="23" spans="3:12">
      <c r="C23" t="s">
        <v>1431</v>
      </c>
      <c r="D23" s="3">
        <v>47417000</v>
      </c>
      <c r="E23" s="3">
        <v>47417000</v>
      </c>
      <c r="F23" s="3">
        <v>0</v>
      </c>
      <c r="G23" s="3">
        <v>2563</v>
      </c>
      <c r="H23" s="3">
        <v>2563</v>
      </c>
      <c r="I23" s="3">
        <v>0</v>
      </c>
      <c r="J23" s="2">
        <v>12.780000000000001</v>
      </c>
      <c r="K23" s="136">
        <v>12.780000000000001</v>
      </c>
      <c r="L23" s="136">
        <v>0</v>
      </c>
    </row>
    <row r="24" spans="3:12">
      <c r="J24" s="4"/>
      <c r="K24" s="4"/>
      <c r="L24" s="4"/>
    </row>
    <row r="25" spans="3:12">
      <c r="C25" s="7" t="s">
        <v>1306</v>
      </c>
      <c r="D25" s="137">
        <f>SUM(D11:D24)</f>
        <v>442519000</v>
      </c>
      <c r="E25" s="137">
        <f>SUM(E11:E24)</f>
        <v>228649000</v>
      </c>
      <c r="F25" s="137">
        <f t="shared" ref="F25:L25" si="0">SUM(F11:F24)</f>
        <v>-213870000</v>
      </c>
      <c r="G25" s="137">
        <f t="shared" si="0"/>
        <v>-7323</v>
      </c>
      <c r="H25" s="137">
        <f t="shared" si="0"/>
        <v>57217</v>
      </c>
      <c r="I25" s="137">
        <f t="shared" si="0"/>
        <v>-64540</v>
      </c>
      <c r="J25" s="138">
        <f t="shared" si="0"/>
        <v>-24.40000000000002</v>
      </c>
      <c r="K25" s="138">
        <f t="shared" si="0"/>
        <v>540.14</v>
      </c>
      <c r="L25" s="138">
        <f t="shared" si="0"/>
        <v>-564.54</v>
      </c>
    </row>
    <row r="26" spans="3:12">
      <c r="J26" s="2"/>
      <c r="K26" s="136"/>
      <c r="L26" s="136"/>
    </row>
    <row r="27" spans="3:12">
      <c r="J27" s="2"/>
      <c r="K27" s="136"/>
      <c r="L27" s="136"/>
    </row>
    <row r="28" spans="3:12">
      <c r="J28" s="2"/>
      <c r="K28" s="136"/>
      <c r="L28" s="136"/>
    </row>
    <row r="29" spans="3:12">
      <c r="J29" s="2"/>
      <c r="K29" s="136"/>
      <c r="L29" s="136"/>
    </row>
    <row r="30" spans="3:12">
      <c r="J30" s="2"/>
      <c r="K30" s="136"/>
      <c r="L30" s="136"/>
    </row>
    <row r="34" spans="3:13">
      <c r="C34" s="49"/>
      <c r="D34" s="49"/>
      <c r="E34" s="49"/>
      <c r="F34" s="49"/>
      <c r="G34" s="49"/>
      <c r="H34" s="49"/>
      <c r="I34" s="49"/>
      <c r="J34" s="49"/>
      <c r="K34" s="49"/>
      <c r="L34" s="49"/>
      <c r="M34" s="49"/>
    </row>
    <row r="35" spans="3:13">
      <c r="C35" s="50" t="s">
        <v>1307</v>
      </c>
      <c r="D35" s="50" t="s">
        <v>1289</v>
      </c>
      <c r="E35" s="50" t="s">
        <v>1315</v>
      </c>
      <c r="F35" s="50" t="s">
        <v>1308</v>
      </c>
      <c r="G35" s="50" t="s">
        <v>1309</v>
      </c>
      <c r="H35" s="50" t="s">
        <v>1310</v>
      </c>
      <c r="I35" s="50" t="s">
        <v>1311</v>
      </c>
      <c r="J35" s="50" t="s">
        <v>1312</v>
      </c>
      <c r="K35" s="50" t="s">
        <v>1313</v>
      </c>
      <c r="L35" s="50" t="s">
        <v>1287</v>
      </c>
      <c r="M35" s="50" t="s">
        <v>1432</v>
      </c>
    </row>
    <row r="36" spans="3:13">
      <c r="C36" t="s">
        <v>1338</v>
      </c>
      <c r="D36" t="s">
        <v>1338</v>
      </c>
      <c r="F36" t="s">
        <v>1338</v>
      </c>
      <c r="G36" t="s">
        <v>1338</v>
      </c>
      <c r="H36" s="2" t="s">
        <v>1338</v>
      </c>
      <c r="K36" s="3" t="s">
        <v>1338</v>
      </c>
      <c r="L36" s="3" t="s">
        <v>1338</v>
      </c>
      <c r="M36" s="142" t="s">
        <v>1338</v>
      </c>
    </row>
    <row r="37" spans="3:13">
      <c r="C37" t="s">
        <v>1433</v>
      </c>
      <c r="D37" t="s">
        <v>1419</v>
      </c>
      <c r="E37" t="s">
        <v>669</v>
      </c>
      <c r="F37" t="s">
        <v>670</v>
      </c>
      <c r="G37" t="s">
        <v>404</v>
      </c>
      <c r="H37" s="2">
        <v>279.94825273013112</v>
      </c>
      <c r="J37" s="4"/>
      <c r="K37" s="3">
        <v>2063000</v>
      </c>
      <c r="L37" s="3">
        <v>791</v>
      </c>
      <c r="M37" s="142">
        <v>5.82</v>
      </c>
    </row>
    <row r="38" spans="3:13">
      <c r="C38" s="5" t="s">
        <v>1434</v>
      </c>
      <c r="D38" s="5" t="s">
        <v>1419</v>
      </c>
      <c r="E38" s="5" t="s">
        <v>673</v>
      </c>
      <c r="F38" s="5" t="s">
        <v>674</v>
      </c>
      <c r="G38" s="5" t="s">
        <v>153</v>
      </c>
      <c r="H38" s="139">
        <v>222.60306093544645</v>
      </c>
      <c r="I38" s="5"/>
      <c r="J38" s="5"/>
      <c r="K38" s="6">
        <v>-850000</v>
      </c>
      <c r="L38" s="6">
        <v>-272</v>
      </c>
      <c r="M38" s="141">
        <v>-1.82</v>
      </c>
    </row>
    <row r="39" spans="3:13">
      <c r="H39" s="2">
        <v>57.345191794684666</v>
      </c>
      <c r="I39">
        <v>25</v>
      </c>
      <c r="J39">
        <v>150</v>
      </c>
      <c r="K39" s="3">
        <v>1213000</v>
      </c>
      <c r="L39" s="3">
        <v>519</v>
      </c>
      <c r="M39" s="142">
        <v>4</v>
      </c>
    </row>
    <row r="40" spans="3:13">
      <c r="C40" t="s">
        <v>1338</v>
      </c>
      <c r="D40" t="s">
        <v>1338</v>
      </c>
      <c r="F40" t="s">
        <v>1338</v>
      </c>
      <c r="G40" t="s">
        <v>1338</v>
      </c>
      <c r="H40" s="2" t="s">
        <v>1338</v>
      </c>
      <c r="J40" s="4"/>
      <c r="K40" s="3" t="s">
        <v>1338</v>
      </c>
      <c r="L40" s="3" t="s">
        <v>1338</v>
      </c>
      <c r="M40" s="142" t="s">
        <v>1338</v>
      </c>
    </row>
    <row r="41" spans="3:13">
      <c r="C41" t="s">
        <v>1435</v>
      </c>
      <c r="D41" t="s">
        <v>1422</v>
      </c>
      <c r="E41" t="s">
        <v>530</v>
      </c>
      <c r="F41" t="s">
        <v>531</v>
      </c>
      <c r="G41" t="s">
        <v>404</v>
      </c>
      <c r="H41" s="2">
        <v>593.20028571856915</v>
      </c>
      <c r="K41" s="3">
        <v>900000</v>
      </c>
      <c r="L41" s="3">
        <v>222</v>
      </c>
      <c r="M41" s="142">
        <v>3.58</v>
      </c>
    </row>
    <row r="42" spans="3:13">
      <c r="C42" t="s">
        <v>1436</v>
      </c>
      <c r="D42" t="s">
        <v>1422</v>
      </c>
      <c r="E42" t="s">
        <v>520</v>
      </c>
      <c r="F42" t="s">
        <v>521</v>
      </c>
      <c r="G42" t="s">
        <v>153</v>
      </c>
      <c r="H42" s="2">
        <v>502.84485270158387</v>
      </c>
      <c r="J42" s="4"/>
      <c r="K42" s="3">
        <v>4600000</v>
      </c>
      <c r="L42" s="3">
        <v>1209</v>
      </c>
      <c r="M42" s="142">
        <v>18.63</v>
      </c>
    </row>
    <row r="43" spans="3:13">
      <c r="C43" t="s">
        <v>1437</v>
      </c>
      <c r="D43" t="s">
        <v>1422</v>
      </c>
      <c r="E43" t="s">
        <v>523</v>
      </c>
      <c r="F43" t="s">
        <v>524</v>
      </c>
      <c r="G43" t="s">
        <v>153</v>
      </c>
      <c r="H43" s="2">
        <v>463.25207314533384</v>
      </c>
      <c r="K43" s="3">
        <v>4400000</v>
      </c>
      <c r="L43" s="3">
        <v>1367</v>
      </c>
      <c r="M43" s="142">
        <v>19.079999999999998</v>
      </c>
    </row>
    <row r="44" spans="3:13">
      <c r="C44" t="s">
        <v>1438</v>
      </c>
      <c r="D44" t="s">
        <v>1422</v>
      </c>
      <c r="E44" t="s">
        <v>528</v>
      </c>
      <c r="F44" t="s">
        <v>529</v>
      </c>
      <c r="G44" t="s">
        <v>153</v>
      </c>
      <c r="H44" s="2">
        <v>392.47581018835274</v>
      </c>
      <c r="J44" s="4"/>
      <c r="K44" s="3">
        <v>-10700000</v>
      </c>
      <c r="L44" s="3">
        <v>-1604</v>
      </c>
      <c r="M44" s="142">
        <v>-19.329999999999998</v>
      </c>
    </row>
    <row r="45" spans="3:13">
      <c r="C45" t="s">
        <v>1439</v>
      </c>
      <c r="D45" t="s">
        <v>1422</v>
      </c>
      <c r="E45" t="s">
        <v>876</v>
      </c>
      <c r="F45" t="s">
        <v>877</v>
      </c>
      <c r="G45" t="s">
        <v>153</v>
      </c>
      <c r="H45" s="2">
        <v>487.52983206734302</v>
      </c>
      <c r="K45" s="3">
        <v>-3000000</v>
      </c>
      <c r="L45" s="3">
        <v>-937</v>
      </c>
      <c r="M45" s="142">
        <v>-14.4</v>
      </c>
    </row>
    <row r="46" spans="3:13">
      <c r="C46" s="5" t="s">
        <v>1440</v>
      </c>
      <c r="D46" s="5" t="s">
        <v>1422</v>
      </c>
      <c r="E46" s="5" t="s">
        <v>882</v>
      </c>
      <c r="F46" s="5" t="s">
        <v>883</v>
      </c>
      <c r="G46" s="5" t="s">
        <v>153</v>
      </c>
      <c r="H46" s="139">
        <v>489.64015864147206</v>
      </c>
      <c r="I46" s="5"/>
      <c r="J46" s="140"/>
      <c r="K46" s="6">
        <v>-1400000</v>
      </c>
      <c r="L46" s="6">
        <v>-580</v>
      </c>
      <c r="M46" s="141">
        <v>-8.0399999999999991</v>
      </c>
    </row>
    <row r="47" spans="3:13">
      <c r="H47" s="2">
        <v>63.217136889439701</v>
      </c>
      <c r="I47">
        <v>15</v>
      </c>
      <c r="J47">
        <v>120</v>
      </c>
      <c r="K47" s="3">
        <v>-5200000</v>
      </c>
      <c r="L47" s="3">
        <v>-323</v>
      </c>
      <c r="M47" s="142">
        <v>-0.47999999999999865</v>
      </c>
    </row>
    <row r="48" spans="3:13">
      <c r="C48" t="s">
        <v>1338</v>
      </c>
      <c r="D48" t="s">
        <v>1338</v>
      </c>
      <c r="F48" t="s">
        <v>1338</v>
      </c>
      <c r="G48" t="s">
        <v>1338</v>
      </c>
      <c r="H48" s="2" t="s">
        <v>1338</v>
      </c>
      <c r="K48" s="3" t="s">
        <v>1338</v>
      </c>
      <c r="L48" s="3" t="s">
        <v>1338</v>
      </c>
      <c r="M48" s="142" t="s">
        <v>1338</v>
      </c>
    </row>
    <row r="49" spans="3:13">
      <c r="C49" t="s">
        <v>1441</v>
      </c>
      <c r="D49" t="s">
        <v>1422</v>
      </c>
      <c r="E49" t="s">
        <v>577</v>
      </c>
      <c r="F49" t="s">
        <v>578</v>
      </c>
      <c r="G49" t="s">
        <v>153</v>
      </c>
      <c r="H49" s="2">
        <v>266.51958528846802</v>
      </c>
      <c r="J49" s="4"/>
      <c r="K49" s="3">
        <v>4200000</v>
      </c>
      <c r="L49" s="3">
        <v>1373</v>
      </c>
      <c r="M49" s="142">
        <v>11.45</v>
      </c>
    </row>
    <row r="50" spans="3:13">
      <c r="C50" s="5" t="s">
        <v>1442</v>
      </c>
      <c r="D50" s="5" t="s">
        <v>1422</v>
      </c>
      <c r="E50" s="5" t="s">
        <v>583</v>
      </c>
      <c r="F50" s="5" t="s">
        <v>584</v>
      </c>
      <c r="G50" s="5" t="s">
        <v>153</v>
      </c>
      <c r="H50" s="139">
        <v>254.03364198578745</v>
      </c>
      <c r="I50" s="5"/>
      <c r="J50" s="5"/>
      <c r="K50" s="6">
        <v>-4800000</v>
      </c>
      <c r="L50" s="6">
        <v>-1981</v>
      </c>
      <c r="M50" s="141">
        <v>-14.46</v>
      </c>
    </row>
    <row r="51" spans="3:13">
      <c r="H51" s="2">
        <v>12.485943302680568</v>
      </c>
      <c r="I51">
        <v>-10</v>
      </c>
      <c r="J51">
        <v>65</v>
      </c>
      <c r="K51" s="3">
        <v>-600000</v>
      </c>
      <c r="L51" s="3">
        <v>-608</v>
      </c>
      <c r="M51" s="142">
        <v>-3.0100000000000016</v>
      </c>
    </row>
    <row r="52" spans="3:13">
      <c r="C52" t="s">
        <v>1338</v>
      </c>
      <c r="D52" t="s">
        <v>1338</v>
      </c>
      <c r="F52" t="s">
        <v>1338</v>
      </c>
      <c r="G52" t="s">
        <v>1338</v>
      </c>
      <c r="H52" s="2" t="s">
        <v>1338</v>
      </c>
      <c r="J52" s="4"/>
      <c r="K52" s="3" t="s">
        <v>1338</v>
      </c>
      <c r="L52" s="3" t="s">
        <v>1338</v>
      </c>
      <c r="M52" s="142" t="s">
        <v>1338</v>
      </c>
    </row>
    <row r="53" spans="3:13">
      <c r="C53" t="s">
        <v>1443</v>
      </c>
      <c r="D53" t="s">
        <v>1422</v>
      </c>
      <c r="E53" t="s">
        <v>605</v>
      </c>
      <c r="F53" t="s">
        <v>606</v>
      </c>
      <c r="G53" t="s">
        <v>153</v>
      </c>
      <c r="H53" s="2">
        <v>275.15657818744563</v>
      </c>
      <c r="K53" s="3">
        <v>-5150000</v>
      </c>
      <c r="L53" s="3">
        <v>-2463</v>
      </c>
      <c r="M53" s="142">
        <v>-21.18</v>
      </c>
    </row>
    <row r="54" spans="3:13">
      <c r="C54" t="s">
        <v>1444</v>
      </c>
      <c r="D54" t="s">
        <v>1422</v>
      </c>
      <c r="E54" t="s">
        <v>608</v>
      </c>
      <c r="F54" t="s">
        <v>609</v>
      </c>
      <c r="G54" t="s">
        <v>153</v>
      </c>
      <c r="H54" s="2">
        <v>231.62558583669389</v>
      </c>
      <c r="J54" s="4"/>
      <c r="K54" s="3">
        <v>1268000</v>
      </c>
      <c r="L54" s="3">
        <v>845</v>
      </c>
      <c r="M54" s="142">
        <v>6.07</v>
      </c>
    </row>
    <row r="55" spans="3:13">
      <c r="C55" s="5" t="s">
        <v>1445</v>
      </c>
      <c r="D55" s="5" t="s">
        <v>1422</v>
      </c>
      <c r="E55" s="5" t="s">
        <v>610</v>
      </c>
      <c r="F55" s="5" t="s">
        <v>611</v>
      </c>
      <c r="G55" s="5" t="s">
        <v>153</v>
      </c>
      <c r="H55" s="139">
        <v>230.94171227562182</v>
      </c>
      <c r="I55" s="5"/>
      <c r="J55" s="5"/>
      <c r="K55" s="6">
        <v>5610000</v>
      </c>
      <c r="L55" s="6">
        <v>2878</v>
      </c>
      <c r="M55" s="141">
        <v>18.68</v>
      </c>
    </row>
    <row r="56" spans="3:13">
      <c r="H56" s="2">
        <v>-43.872929131287776</v>
      </c>
      <c r="I56">
        <v>-75</v>
      </c>
      <c r="J56">
        <v>25</v>
      </c>
      <c r="K56" s="3">
        <v>1728000</v>
      </c>
      <c r="L56" s="3">
        <v>1260</v>
      </c>
      <c r="M56" s="142">
        <v>3.5700000000000003</v>
      </c>
    </row>
    <row r="57" spans="3:13">
      <c r="C57" t="s">
        <v>1338</v>
      </c>
      <c r="D57" t="s">
        <v>1338</v>
      </c>
      <c r="F57" t="s">
        <v>1338</v>
      </c>
      <c r="G57" t="s">
        <v>1338</v>
      </c>
      <c r="H57" s="2" t="s">
        <v>1338</v>
      </c>
      <c r="J57" s="4"/>
      <c r="K57" s="3"/>
      <c r="L57" s="3"/>
      <c r="M57" s="142" t="s">
        <v>1338</v>
      </c>
    </row>
    <row r="58" spans="3:13">
      <c r="C58" t="s">
        <v>1446</v>
      </c>
      <c r="D58" t="s">
        <v>1422</v>
      </c>
      <c r="E58" t="s">
        <v>930</v>
      </c>
      <c r="F58" t="s">
        <v>931</v>
      </c>
      <c r="G58" t="s">
        <v>153</v>
      </c>
      <c r="H58" s="2">
        <v>373.00019407438521</v>
      </c>
      <c r="K58" s="3">
        <v>700000</v>
      </c>
      <c r="L58" s="3">
        <v>278</v>
      </c>
      <c r="M58" s="142">
        <v>3.09</v>
      </c>
    </row>
    <row r="59" spans="3:13">
      <c r="C59" t="s">
        <v>1447</v>
      </c>
      <c r="D59" t="s">
        <v>1422</v>
      </c>
      <c r="E59" t="s">
        <v>642</v>
      </c>
      <c r="F59" t="s">
        <v>643</v>
      </c>
      <c r="G59" t="s">
        <v>153</v>
      </c>
      <c r="H59" s="2">
        <v>369.48121799102063</v>
      </c>
      <c r="J59" s="4"/>
      <c r="K59" s="3">
        <v>1700000</v>
      </c>
      <c r="L59" s="3">
        <v>883</v>
      </c>
      <c r="M59" s="142">
        <v>9.07</v>
      </c>
    </row>
    <row r="60" spans="3:13">
      <c r="C60" t="s">
        <v>1448</v>
      </c>
      <c r="D60" t="s">
        <v>1422</v>
      </c>
      <c r="E60" t="s">
        <v>637</v>
      </c>
      <c r="F60" t="s">
        <v>638</v>
      </c>
      <c r="G60" t="s">
        <v>153</v>
      </c>
      <c r="H60" s="2">
        <v>311.6051276080471</v>
      </c>
      <c r="K60" s="3">
        <v>5600000</v>
      </c>
      <c r="L60" s="3">
        <v>1450</v>
      </c>
      <c r="M60" s="142">
        <v>13.81</v>
      </c>
    </row>
    <row r="61" spans="3:13">
      <c r="C61" t="s">
        <v>1449</v>
      </c>
      <c r="D61" t="s">
        <v>1422</v>
      </c>
      <c r="E61" t="s">
        <v>640</v>
      </c>
      <c r="F61" t="s">
        <v>641</v>
      </c>
      <c r="G61" t="s">
        <v>153</v>
      </c>
      <c r="H61" s="2">
        <v>200.12571891917509</v>
      </c>
      <c r="J61" s="4"/>
      <c r="K61" s="3">
        <v>-2200000</v>
      </c>
      <c r="L61" s="3">
        <v>-318</v>
      </c>
      <c r="M61" s="142">
        <v>-2.06</v>
      </c>
    </row>
    <row r="62" spans="3:13">
      <c r="C62" t="s">
        <v>1450</v>
      </c>
      <c r="D62" t="s">
        <v>1422</v>
      </c>
      <c r="E62" t="s">
        <v>932</v>
      </c>
      <c r="F62" t="s">
        <v>933</v>
      </c>
      <c r="G62" t="s">
        <v>153</v>
      </c>
      <c r="H62" s="2">
        <v>338.48412771475</v>
      </c>
      <c r="K62" s="3">
        <v>-1000000</v>
      </c>
      <c r="L62" s="3">
        <v>-290</v>
      </c>
      <c r="M62" s="142">
        <v>-3.04</v>
      </c>
    </row>
    <row r="63" spans="3:13">
      <c r="C63" s="5" t="s">
        <v>1451</v>
      </c>
      <c r="D63" s="5" t="s">
        <v>1422</v>
      </c>
      <c r="E63" s="5" t="s">
        <v>645</v>
      </c>
      <c r="F63" s="5" t="s">
        <v>646</v>
      </c>
      <c r="G63" s="5" t="s">
        <v>153</v>
      </c>
      <c r="H63" s="139">
        <v>358.26891534783931</v>
      </c>
      <c r="I63" s="5"/>
      <c r="J63" s="140"/>
      <c r="K63" s="6">
        <v>-7500000</v>
      </c>
      <c r="L63" s="6">
        <v>-3296</v>
      </c>
      <c r="M63" s="141">
        <v>-33.28</v>
      </c>
    </row>
    <row r="64" spans="3:13">
      <c r="H64" s="2">
        <v>52.402592563896178</v>
      </c>
      <c r="I64">
        <v>10</v>
      </c>
      <c r="J64">
        <v>125</v>
      </c>
      <c r="K64" s="3">
        <v>-2700000</v>
      </c>
      <c r="L64" s="3">
        <v>-1293</v>
      </c>
      <c r="M64" s="142">
        <v>-12.41</v>
      </c>
    </row>
    <row r="65" spans="3:13">
      <c r="C65" t="s">
        <v>1338</v>
      </c>
      <c r="D65" t="s">
        <v>1338</v>
      </c>
      <c r="F65" t="s">
        <v>1338</v>
      </c>
      <c r="G65" t="s">
        <v>1338</v>
      </c>
      <c r="H65" s="2" t="s">
        <v>1338</v>
      </c>
      <c r="K65" s="3" t="s">
        <v>1338</v>
      </c>
      <c r="L65" s="3" t="s">
        <v>1338</v>
      </c>
      <c r="M65" s="142" t="s">
        <v>1338</v>
      </c>
    </row>
    <row r="66" spans="3:13">
      <c r="C66" t="s">
        <v>1452</v>
      </c>
      <c r="D66" t="s">
        <v>1422</v>
      </c>
      <c r="E66" t="s">
        <v>692</v>
      </c>
      <c r="F66" t="s">
        <v>693</v>
      </c>
      <c r="G66" t="s">
        <v>153</v>
      </c>
      <c r="H66" s="2">
        <v>308.96527391584874</v>
      </c>
      <c r="J66" s="4"/>
      <c r="K66" s="3">
        <v>2500000</v>
      </c>
      <c r="L66" s="3">
        <v>452</v>
      </c>
      <c r="M66" s="142">
        <v>4.08</v>
      </c>
    </row>
    <row r="67" spans="3:13">
      <c r="C67" s="5" t="s">
        <v>1453</v>
      </c>
      <c r="D67" s="5" t="s">
        <v>1422</v>
      </c>
      <c r="E67" s="5" t="s">
        <v>947</v>
      </c>
      <c r="F67" s="5" t="s">
        <v>948</v>
      </c>
      <c r="G67" s="5" t="s">
        <v>153</v>
      </c>
      <c r="H67" s="139">
        <v>206.61467447004208</v>
      </c>
      <c r="I67" s="5"/>
      <c r="J67" s="5"/>
      <c r="K67" s="6">
        <v>-1000000</v>
      </c>
      <c r="L67" s="6">
        <v>-102</v>
      </c>
      <c r="M67" s="141">
        <v>-0.72</v>
      </c>
    </row>
    <row r="68" spans="3:13">
      <c r="H68" s="2">
        <v>102.35059944580667</v>
      </c>
      <c r="I68">
        <v>25</v>
      </c>
      <c r="J68">
        <v>200</v>
      </c>
      <c r="K68" s="3">
        <v>1500000</v>
      </c>
      <c r="L68" s="3">
        <v>350</v>
      </c>
      <c r="M68" s="142">
        <v>3.3600000000000003</v>
      </c>
    </row>
    <row r="69" spans="3:13">
      <c r="C69" t="s">
        <v>1338</v>
      </c>
      <c r="H69" s="2"/>
      <c r="J69" s="4"/>
      <c r="K69" s="3"/>
      <c r="L69" s="3"/>
      <c r="M69" s="142" t="s">
        <v>1338</v>
      </c>
    </row>
    <row r="70" spans="3:13">
      <c r="C70" t="s">
        <v>1454</v>
      </c>
      <c r="D70" t="s">
        <v>1422</v>
      </c>
      <c r="E70" t="s">
        <v>701</v>
      </c>
      <c r="F70" t="s">
        <v>702</v>
      </c>
      <c r="G70" t="s">
        <v>153</v>
      </c>
      <c r="H70" s="2">
        <v>416.9639029233789</v>
      </c>
      <c r="K70" s="3">
        <v>700000</v>
      </c>
      <c r="L70" s="3">
        <v>366</v>
      </c>
      <c r="M70" s="142">
        <v>4.29</v>
      </c>
    </row>
    <row r="71" spans="3:13">
      <c r="C71" t="s">
        <v>1455</v>
      </c>
      <c r="D71" t="s">
        <v>1422</v>
      </c>
      <c r="E71" t="s">
        <v>695</v>
      </c>
      <c r="F71" t="s">
        <v>696</v>
      </c>
      <c r="G71" t="s">
        <v>153</v>
      </c>
      <c r="H71" s="2">
        <v>402.98413770026082</v>
      </c>
      <c r="J71" s="4"/>
      <c r="K71" s="3">
        <v>900000</v>
      </c>
      <c r="L71" s="3">
        <v>390</v>
      </c>
      <c r="M71" s="142">
        <v>4.4400000000000004</v>
      </c>
    </row>
    <row r="72" spans="3:13">
      <c r="C72" t="s">
        <v>1456</v>
      </c>
      <c r="D72" t="s">
        <v>1422</v>
      </c>
      <c r="E72" t="s">
        <v>698</v>
      </c>
      <c r="F72" t="s">
        <v>696</v>
      </c>
      <c r="G72" t="s">
        <v>153</v>
      </c>
      <c r="H72" s="2">
        <v>349.91917050901691</v>
      </c>
      <c r="K72" s="3">
        <v>-3800000</v>
      </c>
      <c r="L72" s="3">
        <v>-1234</v>
      </c>
      <c r="M72" s="142">
        <v>-12.5</v>
      </c>
    </row>
    <row r="73" spans="3:13">
      <c r="C73" s="5" t="s">
        <v>1457</v>
      </c>
      <c r="D73" s="5" t="s">
        <v>1422</v>
      </c>
      <c r="E73" s="5" t="s">
        <v>949</v>
      </c>
      <c r="F73" s="5" t="s">
        <v>950</v>
      </c>
      <c r="G73" s="5" t="s">
        <v>153</v>
      </c>
      <c r="H73" s="139">
        <v>369.92452275509464</v>
      </c>
      <c r="I73" s="5"/>
      <c r="J73" s="140"/>
      <c r="K73" s="6">
        <v>-1600000</v>
      </c>
      <c r="L73" s="6">
        <v>-633</v>
      </c>
      <c r="M73" s="141">
        <v>-6.69</v>
      </c>
    </row>
    <row r="74" spans="3:13">
      <c r="H74" s="2">
        <v>50.052173679764053</v>
      </c>
      <c r="I74">
        <v>-5</v>
      </c>
      <c r="J74">
        <v>125</v>
      </c>
      <c r="K74" s="3">
        <v>-3800000</v>
      </c>
      <c r="L74" s="3">
        <v>-1111</v>
      </c>
      <c r="M74" s="142">
        <v>-10.46</v>
      </c>
    </row>
    <row r="75" spans="3:13">
      <c r="C75" t="s">
        <v>1338</v>
      </c>
      <c r="D75" t="s">
        <v>1338</v>
      </c>
      <c r="F75" t="s">
        <v>1338</v>
      </c>
      <c r="G75" t="s">
        <v>1338</v>
      </c>
      <c r="H75" s="2" t="s">
        <v>1338</v>
      </c>
      <c r="K75" s="3" t="s">
        <v>1338</v>
      </c>
      <c r="L75" s="3" t="s">
        <v>1338</v>
      </c>
      <c r="M75" s="142" t="s">
        <v>1338</v>
      </c>
    </row>
    <row r="76" spans="3:13">
      <c r="C76" t="s">
        <v>1458</v>
      </c>
      <c r="D76" t="s">
        <v>1420</v>
      </c>
      <c r="E76" t="s">
        <v>546</v>
      </c>
      <c r="F76" t="s">
        <v>547</v>
      </c>
      <c r="G76" t="s">
        <v>153</v>
      </c>
      <c r="H76" s="2">
        <v>193.94192013992472</v>
      </c>
      <c r="J76" s="4"/>
      <c r="K76" s="3">
        <v>-2500000</v>
      </c>
      <c r="L76" s="3">
        <v>-267</v>
      </c>
      <c r="M76" s="142">
        <v>-2.35</v>
      </c>
    </row>
    <row r="77" spans="3:13">
      <c r="C77" t="s">
        <v>1459</v>
      </c>
      <c r="D77" t="s">
        <v>1420</v>
      </c>
      <c r="E77" t="s">
        <v>549</v>
      </c>
      <c r="F77" t="s">
        <v>550</v>
      </c>
      <c r="G77" t="s">
        <v>153</v>
      </c>
      <c r="H77" s="2">
        <v>305.83142072262189</v>
      </c>
      <c r="K77" s="3">
        <v>-7100000</v>
      </c>
      <c r="L77" s="3">
        <v>-2571</v>
      </c>
      <c r="M77" s="142">
        <v>-24.57</v>
      </c>
    </row>
    <row r="78" spans="3:13">
      <c r="C78" t="s">
        <v>1460</v>
      </c>
      <c r="D78" t="s">
        <v>1420</v>
      </c>
      <c r="E78" t="s">
        <v>884</v>
      </c>
      <c r="F78" t="s">
        <v>885</v>
      </c>
      <c r="G78" t="s">
        <v>153</v>
      </c>
      <c r="H78" s="2">
        <v>264.91201081581789</v>
      </c>
      <c r="J78" s="4"/>
      <c r="K78" s="3">
        <v>2500000</v>
      </c>
      <c r="L78" s="3">
        <v>773</v>
      </c>
      <c r="M78" s="142">
        <v>6.5</v>
      </c>
    </row>
    <row r="79" spans="3:13">
      <c r="C79" s="5" t="s">
        <v>1461</v>
      </c>
      <c r="D79" s="5" t="s">
        <v>1420</v>
      </c>
      <c r="E79" s="5" t="s">
        <v>551</v>
      </c>
      <c r="F79" s="5" t="s">
        <v>552</v>
      </c>
      <c r="G79" s="5" t="s">
        <v>153</v>
      </c>
      <c r="H79" s="139">
        <v>250.34045636399759</v>
      </c>
      <c r="I79" s="5"/>
      <c r="J79" s="5"/>
      <c r="K79" s="6">
        <v>5500000</v>
      </c>
      <c r="L79" s="6">
        <v>1301</v>
      </c>
      <c r="M79" s="141">
        <v>10.74</v>
      </c>
    </row>
    <row r="80" spans="3:13">
      <c r="H80" s="2">
        <v>-7.7395631586344678</v>
      </c>
      <c r="I80">
        <v>35</v>
      </c>
      <c r="J80">
        <v>-75</v>
      </c>
      <c r="K80" s="3">
        <v>-1600000</v>
      </c>
      <c r="L80" s="3">
        <v>-764</v>
      </c>
      <c r="M80" s="142">
        <v>-9.6800000000000015</v>
      </c>
    </row>
    <row r="81" spans="3:13">
      <c r="C81" t="s">
        <v>1338</v>
      </c>
      <c r="D81" t="s">
        <v>1338</v>
      </c>
      <c r="F81" t="s">
        <v>1338</v>
      </c>
      <c r="G81" t="s">
        <v>1338</v>
      </c>
      <c r="H81" s="2" t="s">
        <v>1338</v>
      </c>
      <c r="J81" s="4"/>
      <c r="K81" s="3" t="s">
        <v>1338</v>
      </c>
      <c r="L81" s="3" t="s">
        <v>1338</v>
      </c>
      <c r="M81" s="142" t="s">
        <v>1338</v>
      </c>
    </row>
    <row r="82" spans="3:13">
      <c r="C82" t="s">
        <v>1462</v>
      </c>
      <c r="D82" t="s">
        <v>1420</v>
      </c>
      <c r="E82" t="s">
        <v>560</v>
      </c>
      <c r="F82" t="s">
        <v>561</v>
      </c>
      <c r="G82" t="s">
        <v>153</v>
      </c>
      <c r="H82" s="2">
        <v>257.98729916802284</v>
      </c>
      <c r="K82" s="3">
        <v>-5573000</v>
      </c>
      <c r="L82" s="3">
        <v>-1529</v>
      </c>
      <c r="M82" s="142">
        <v>-12.32</v>
      </c>
    </row>
    <row r="83" spans="3:13">
      <c r="C83" t="s">
        <v>1463</v>
      </c>
      <c r="D83" t="s">
        <v>1420</v>
      </c>
      <c r="E83" t="s">
        <v>556</v>
      </c>
      <c r="F83" t="s">
        <v>557</v>
      </c>
      <c r="G83" t="s">
        <v>153</v>
      </c>
      <c r="H83" s="2">
        <v>222.8241477891971</v>
      </c>
      <c r="J83" s="4"/>
      <c r="K83" s="3">
        <v>-4953000</v>
      </c>
      <c r="L83" s="3">
        <v>-783</v>
      </c>
      <c r="M83" s="142">
        <v>-5.87</v>
      </c>
    </row>
    <row r="84" spans="3:13">
      <c r="C84" t="s">
        <v>1464</v>
      </c>
      <c r="D84" t="s">
        <v>1420</v>
      </c>
      <c r="E84" t="s">
        <v>886</v>
      </c>
      <c r="F84" t="s">
        <v>887</v>
      </c>
      <c r="G84" t="s">
        <v>153</v>
      </c>
      <c r="H84" s="2">
        <v>327.65852508558851</v>
      </c>
      <c r="K84" s="3">
        <v>4791000</v>
      </c>
      <c r="L84" s="3">
        <v>1453</v>
      </c>
      <c r="M84" s="142">
        <v>14.95</v>
      </c>
    </row>
    <row r="85" spans="3:13">
      <c r="C85" s="5" t="s">
        <v>1465</v>
      </c>
      <c r="D85" s="5" t="s">
        <v>1420</v>
      </c>
      <c r="E85" s="5" t="s">
        <v>888</v>
      </c>
      <c r="F85" s="5" t="s">
        <v>889</v>
      </c>
      <c r="G85" s="5" t="s">
        <v>153</v>
      </c>
      <c r="H85" s="139">
        <v>352.4637330090963</v>
      </c>
      <c r="I85" s="5"/>
      <c r="J85" s="140"/>
      <c r="K85" s="6">
        <v>2200000</v>
      </c>
      <c r="L85" s="6">
        <v>1304</v>
      </c>
      <c r="M85" s="141">
        <v>12.73</v>
      </c>
    </row>
    <row r="86" spans="3:13">
      <c r="H86" s="2">
        <v>-99.655405568732462</v>
      </c>
      <c r="I86">
        <v>-25</v>
      </c>
      <c r="J86">
        <v>-175</v>
      </c>
      <c r="K86" s="3">
        <v>-3535000</v>
      </c>
      <c r="L86" s="3">
        <v>445</v>
      </c>
      <c r="M86" s="142">
        <v>9.4899999999999984</v>
      </c>
    </row>
    <row r="87" spans="3:13">
      <c r="C87" t="s">
        <v>1338</v>
      </c>
      <c r="D87" t="s">
        <v>1338</v>
      </c>
      <c r="F87" t="s">
        <v>1338</v>
      </c>
      <c r="G87" t="s">
        <v>1338</v>
      </c>
      <c r="H87" s="2" t="s">
        <v>1338</v>
      </c>
      <c r="K87" s="3" t="s">
        <v>1338</v>
      </c>
      <c r="L87" s="3" t="s">
        <v>1338</v>
      </c>
      <c r="M87" s="142" t="s">
        <v>1338</v>
      </c>
    </row>
    <row r="88" spans="3:13">
      <c r="C88" t="s">
        <v>1466</v>
      </c>
      <c r="D88" t="s">
        <v>1420</v>
      </c>
      <c r="E88" t="s">
        <v>655</v>
      </c>
      <c r="F88" t="s">
        <v>656</v>
      </c>
      <c r="G88" t="s">
        <v>153</v>
      </c>
      <c r="H88" s="2">
        <v>165.85880152463847</v>
      </c>
      <c r="J88" s="4"/>
      <c r="K88" s="3">
        <v>-2172000</v>
      </c>
      <c r="L88" s="3">
        <v>-176</v>
      </c>
      <c r="M88" s="142">
        <v>-1.04</v>
      </c>
    </row>
    <row r="89" spans="3:13">
      <c r="C89" t="s">
        <v>1467</v>
      </c>
      <c r="D89" t="s">
        <v>1420</v>
      </c>
      <c r="E89" t="s">
        <v>658</v>
      </c>
      <c r="F89" t="s">
        <v>659</v>
      </c>
      <c r="G89" t="s">
        <v>153</v>
      </c>
      <c r="H89" s="2">
        <v>271.82870618422464</v>
      </c>
      <c r="K89" s="3">
        <v>-2970000</v>
      </c>
      <c r="L89" s="3">
        <v>-1006</v>
      </c>
      <c r="M89" s="142">
        <v>-8.4700000000000006</v>
      </c>
    </row>
    <row r="90" spans="3:13">
      <c r="C90" t="s">
        <v>1468</v>
      </c>
      <c r="D90" t="s">
        <v>1420</v>
      </c>
      <c r="E90" t="s">
        <v>667</v>
      </c>
      <c r="F90" t="s">
        <v>668</v>
      </c>
      <c r="G90" t="s">
        <v>153</v>
      </c>
      <c r="H90" s="2">
        <v>260.47383038958736</v>
      </c>
      <c r="J90" s="4"/>
      <c r="K90" s="3">
        <v>-3741000</v>
      </c>
      <c r="L90" s="3">
        <v>-1097</v>
      </c>
      <c r="M90" s="142">
        <v>-9.0299999999999994</v>
      </c>
    </row>
    <row r="91" spans="3:13">
      <c r="C91" t="s">
        <v>1469</v>
      </c>
      <c r="D91" t="s">
        <v>1420</v>
      </c>
      <c r="E91" t="s">
        <v>664</v>
      </c>
      <c r="F91" t="s">
        <v>665</v>
      </c>
      <c r="G91" t="s">
        <v>153</v>
      </c>
      <c r="H91" s="2">
        <v>193.02111802604475</v>
      </c>
      <c r="K91" s="3">
        <v>-5550000</v>
      </c>
      <c r="L91" s="3">
        <v>-881</v>
      </c>
      <c r="M91" s="142">
        <v>-5.33</v>
      </c>
    </row>
    <row r="92" spans="3:13">
      <c r="C92" t="s">
        <v>1470</v>
      </c>
      <c r="D92" t="s">
        <v>1420</v>
      </c>
      <c r="E92" t="s">
        <v>936</v>
      </c>
      <c r="F92" t="s">
        <v>668</v>
      </c>
      <c r="G92" t="s">
        <v>153</v>
      </c>
      <c r="H92" s="2">
        <v>290.8036842834905</v>
      </c>
      <c r="J92" s="4"/>
      <c r="K92" s="3">
        <v>-1500000</v>
      </c>
      <c r="L92" s="3">
        <v>-718</v>
      </c>
      <c r="M92" s="142">
        <v>-6.2</v>
      </c>
    </row>
    <row r="93" spans="3:13">
      <c r="C93" t="s">
        <v>1471</v>
      </c>
      <c r="D93" t="s">
        <v>1420</v>
      </c>
      <c r="E93" t="s">
        <v>660</v>
      </c>
      <c r="F93" t="s">
        <v>661</v>
      </c>
      <c r="G93" t="s">
        <v>153</v>
      </c>
      <c r="H93" s="2">
        <v>292.9758772257872</v>
      </c>
      <c r="K93" s="3">
        <v>10500000</v>
      </c>
      <c r="L93" s="3">
        <v>5945</v>
      </c>
      <c r="M93" s="142">
        <v>52.33</v>
      </c>
    </row>
    <row r="94" spans="3:13">
      <c r="C94" s="5" t="s">
        <v>1472</v>
      </c>
      <c r="D94" s="5" t="s">
        <v>1420</v>
      </c>
      <c r="E94" s="5" t="s">
        <v>937</v>
      </c>
      <c r="F94" s="5" t="s">
        <v>938</v>
      </c>
      <c r="G94" s="5" t="s">
        <v>153</v>
      </c>
      <c r="H94" s="139">
        <v>180.27923704356974</v>
      </c>
      <c r="I94" s="5"/>
      <c r="J94" s="140"/>
      <c r="K94" s="6">
        <v>1693000</v>
      </c>
      <c r="L94" s="6">
        <v>499</v>
      </c>
      <c r="M94" s="141">
        <v>2.65</v>
      </c>
    </row>
    <row r="95" spans="3:13">
      <c r="H95" s="2">
        <v>-56.578649144190081</v>
      </c>
      <c r="I95">
        <v>-15</v>
      </c>
      <c r="J95">
        <v>-135</v>
      </c>
      <c r="K95" s="3">
        <v>-3740000</v>
      </c>
      <c r="L95" s="3">
        <v>2566</v>
      </c>
      <c r="M95" s="142">
        <v>24.91</v>
      </c>
    </row>
    <row r="96" spans="3:13">
      <c r="C96" t="s">
        <v>1338</v>
      </c>
      <c r="D96" t="s">
        <v>1338</v>
      </c>
      <c r="F96" t="s">
        <v>1338</v>
      </c>
      <c r="G96" t="s">
        <v>1338</v>
      </c>
      <c r="H96" s="2" t="s">
        <v>1338</v>
      </c>
      <c r="K96" s="3" t="s">
        <v>1338</v>
      </c>
      <c r="L96" s="3" t="s">
        <v>1338</v>
      </c>
      <c r="M96" s="142" t="s">
        <v>1338</v>
      </c>
    </row>
    <row r="97" spans="3:13">
      <c r="C97" t="s">
        <v>1473</v>
      </c>
      <c r="D97" t="s">
        <v>1420</v>
      </c>
      <c r="E97" t="s">
        <v>941</v>
      </c>
      <c r="F97" t="s">
        <v>942</v>
      </c>
      <c r="G97" t="s">
        <v>153</v>
      </c>
      <c r="H97" s="2">
        <v>273.63555998836915</v>
      </c>
      <c r="J97" s="4"/>
      <c r="K97" s="3">
        <v>-14000000</v>
      </c>
      <c r="L97" s="3">
        <v>-3499</v>
      </c>
      <c r="M97" s="142">
        <v>-30.58</v>
      </c>
    </row>
    <row r="98" spans="3:13">
      <c r="C98" t="s">
        <v>1474</v>
      </c>
      <c r="D98" t="s">
        <v>1420</v>
      </c>
      <c r="E98" t="s">
        <v>686</v>
      </c>
      <c r="F98" t="s">
        <v>687</v>
      </c>
      <c r="G98" t="s">
        <v>153</v>
      </c>
      <c r="H98" s="2">
        <v>302.49848090663397</v>
      </c>
      <c r="K98" s="3">
        <v>-1900000</v>
      </c>
      <c r="L98" s="3">
        <v>-770</v>
      </c>
      <c r="M98" s="142">
        <v>-6.84</v>
      </c>
    </row>
    <row r="99" spans="3:13">
      <c r="C99" s="5" t="s">
        <v>1475</v>
      </c>
      <c r="D99" s="5" t="s">
        <v>1420</v>
      </c>
      <c r="E99" s="5" t="s">
        <v>683</v>
      </c>
      <c r="F99" s="5" t="s">
        <v>684</v>
      </c>
      <c r="G99" s="5" t="s">
        <v>153</v>
      </c>
      <c r="H99" s="139">
        <v>326.45345530010394</v>
      </c>
      <c r="I99" s="5"/>
      <c r="J99" s="140"/>
      <c r="K99" s="6">
        <v>9500000</v>
      </c>
      <c r="L99" s="6">
        <v>4668</v>
      </c>
      <c r="M99" s="141">
        <v>44.76</v>
      </c>
    </row>
    <row r="100" spans="3:13">
      <c r="H100" s="2">
        <v>-38.386434852602349</v>
      </c>
      <c r="I100">
        <v>-10</v>
      </c>
      <c r="J100">
        <v>-75</v>
      </c>
      <c r="K100" s="3">
        <v>-6400000</v>
      </c>
      <c r="L100" s="3">
        <v>399</v>
      </c>
      <c r="M100" s="142">
        <v>7.3399999999999963</v>
      </c>
    </row>
    <row r="101" spans="3:13">
      <c r="C101" t="s">
        <v>1338</v>
      </c>
      <c r="D101" t="s">
        <v>1338</v>
      </c>
      <c r="F101" t="s">
        <v>1338</v>
      </c>
      <c r="G101" t="s">
        <v>1338</v>
      </c>
      <c r="H101" s="2" t="s">
        <v>1338</v>
      </c>
      <c r="K101" s="3" t="s">
        <v>1338</v>
      </c>
      <c r="L101" s="3" t="s">
        <v>1338</v>
      </c>
      <c r="M101" s="142" t="s">
        <v>1338</v>
      </c>
    </row>
    <row r="102" spans="3:13">
      <c r="C102" t="s">
        <v>1476</v>
      </c>
      <c r="D102" t="s">
        <v>1421</v>
      </c>
      <c r="E102" t="s">
        <v>840</v>
      </c>
      <c r="F102" t="s">
        <v>841</v>
      </c>
      <c r="G102" t="s">
        <v>153</v>
      </c>
      <c r="H102" s="2">
        <v>327.41198968235585</v>
      </c>
      <c r="J102" s="4"/>
      <c r="K102" s="3">
        <v>-2100000</v>
      </c>
      <c r="L102" s="3">
        <v>-412</v>
      </c>
      <c r="M102" s="142">
        <v>-4.59</v>
      </c>
    </row>
    <row r="103" spans="3:13">
      <c r="C103" s="5" t="s">
        <v>1477</v>
      </c>
      <c r="D103" s="5" t="s">
        <v>1421</v>
      </c>
      <c r="E103" s="5" t="s">
        <v>843</v>
      </c>
      <c r="F103" s="5" t="s">
        <v>844</v>
      </c>
      <c r="G103" s="5" t="s">
        <v>153</v>
      </c>
      <c r="H103" s="139">
        <v>161.87959902647236</v>
      </c>
      <c r="I103" s="5"/>
      <c r="J103" s="5"/>
      <c r="K103" s="6">
        <v>1800000</v>
      </c>
      <c r="L103" s="6">
        <v>177</v>
      </c>
      <c r="M103" s="141">
        <v>1.32</v>
      </c>
    </row>
    <row r="104" spans="3:13">
      <c r="H104" s="2">
        <v>165.53239065588349</v>
      </c>
      <c r="I104">
        <v>165</v>
      </c>
      <c r="J104">
        <v>30</v>
      </c>
      <c r="K104" s="3">
        <v>-300000</v>
      </c>
      <c r="L104" s="3">
        <v>-235</v>
      </c>
      <c r="M104" s="142">
        <v>-3.2699999999999996</v>
      </c>
    </row>
    <row r="105" spans="3:13">
      <c r="C105" t="s">
        <v>1338</v>
      </c>
      <c r="D105" t="s">
        <v>1338</v>
      </c>
      <c r="F105" t="s">
        <v>1338</v>
      </c>
      <c r="G105" t="s">
        <v>1338</v>
      </c>
      <c r="H105" s="2" t="s">
        <v>1338</v>
      </c>
      <c r="J105" s="4"/>
      <c r="K105" s="3" t="s">
        <v>1338</v>
      </c>
      <c r="L105" s="3" t="s">
        <v>1338</v>
      </c>
      <c r="M105" s="142" t="s">
        <v>1338</v>
      </c>
    </row>
    <row r="106" spans="3:13">
      <c r="C106" t="s">
        <v>1478</v>
      </c>
      <c r="D106" t="s">
        <v>1421</v>
      </c>
      <c r="E106" t="s">
        <v>495</v>
      </c>
      <c r="F106" t="s">
        <v>496</v>
      </c>
      <c r="G106" t="s">
        <v>153</v>
      </c>
      <c r="H106" s="2">
        <v>245.54754788458428</v>
      </c>
      <c r="K106" s="3">
        <v>21600000</v>
      </c>
      <c r="L106" s="3">
        <v>3250</v>
      </c>
      <c r="M106" s="142">
        <v>29.5</v>
      </c>
    </row>
    <row r="107" spans="3:13">
      <c r="C107" t="s">
        <v>1479</v>
      </c>
      <c r="D107" t="s">
        <v>1421</v>
      </c>
      <c r="E107" t="s">
        <v>851</v>
      </c>
      <c r="F107" t="s">
        <v>852</v>
      </c>
      <c r="G107" t="s">
        <v>153</v>
      </c>
      <c r="H107" s="2">
        <v>334.04998506500124</v>
      </c>
      <c r="J107" s="4"/>
      <c r="K107" s="3">
        <v>-6500000</v>
      </c>
      <c r="L107" s="3">
        <v>-2130</v>
      </c>
      <c r="M107" s="142">
        <v>-22.19</v>
      </c>
    </row>
    <row r="108" spans="3:13">
      <c r="C108" t="s">
        <v>1480</v>
      </c>
      <c r="D108" t="s">
        <v>1421</v>
      </c>
      <c r="E108" t="s">
        <v>853</v>
      </c>
      <c r="F108" t="s">
        <v>854</v>
      </c>
      <c r="G108" t="s">
        <v>153</v>
      </c>
      <c r="H108" s="2">
        <v>281.43672795263853</v>
      </c>
      <c r="K108" s="3">
        <v>-2900000</v>
      </c>
      <c r="L108" s="3">
        <v>-986</v>
      </c>
      <c r="M108" s="142">
        <v>-8.6</v>
      </c>
    </row>
    <row r="109" spans="3:13">
      <c r="C109" s="5" t="s">
        <v>1481</v>
      </c>
      <c r="D109" s="5" t="s">
        <v>1421</v>
      </c>
      <c r="E109" s="5" t="s">
        <v>855</v>
      </c>
      <c r="F109" s="5" t="s">
        <v>856</v>
      </c>
      <c r="G109" s="5" t="s">
        <v>153</v>
      </c>
      <c r="H109" s="139">
        <v>365.89205020497155</v>
      </c>
      <c r="I109" s="5"/>
      <c r="J109" s="140"/>
      <c r="K109" s="6">
        <v>-200000</v>
      </c>
      <c r="L109" s="6">
        <v>-105</v>
      </c>
      <c r="M109" s="141">
        <v>-1.1000000000000001</v>
      </c>
    </row>
    <row r="110" spans="3:13">
      <c r="H110" s="2">
        <v>81.578706522952814</v>
      </c>
      <c r="I110">
        <v>25</v>
      </c>
      <c r="J110">
        <v>150</v>
      </c>
      <c r="K110" s="3">
        <v>12000000</v>
      </c>
      <c r="L110" s="3">
        <v>29</v>
      </c>
      <c r="M110" s="142">
        <v>-2.390000000000001</v>
      </c>
    </row>
    <row r="111" spans="3:13">
      <c r="C111" t="s">
        <v>1338</v>
      </c>
      <c r="D111" t="s">
        <v>1338</v>
      </c>
      <c r="F111" t="s">
        <v>1338</v>
      </c>
      <c r="G111" t="s">
        <v>1338</v>
      </c>
      <c r="H111" s="2" t="s">
        <v>1338</v>
      </c>
      <c r="K111" s="3" t="s">
        <v>1338</v>
      </c>
      <c r="L111" s="3" t="s">
        <v>1338</v>
      </c>
      <c r="M111" s="142" t="s">
        <v>1338</v>
      </c>
    </row>
    <row r="112" spans="3:13">
      <c r="C112" t="s">
        <v>1482</v>
      </c>
      <c r="D112" t="s">
        <v>1421</v>
      </c>
      <c r="E112" t="s">
        <v>585</v>
      </c>
      <c r="F112" t="s">
        <v>586</v>
      </c>
      <c r="G112" t="s">
        <v>153</v>
      </c>
      <c r="H112" s="2">
        <v>147.33597145546028</v>
      </c>
      <c r="J112" s="4"/>
      <c r="K112" s="3">
        <v>15400000</v>
      </c>
      <c r="L112" s="3">
        <v>2029</v>
      </c>
      <c r="M112" s="142">
        <v>12.94</v>
      </c>
    </row>
    <row r="113" spans="3:13">
      <c r="C113" s="5" t="s">
        <v>1483</v>
      </c>
      <c r="D113" s="5" t="s">
        <v>1421</v>
      </c>
      <c r="E113" s="5" t="s">
        <v>588</v>
      </c>
      <c r="F113" s="5" t="s">
        <v>589</v>
      </c>
      <c r="G113" s="5" t="s">
        <v>153</v>
      </c>
      <c r="H113" s="139">
        <v>262.35891509964546</v>
      </c>
      <c r="I113" s="5"/>
      <c r="J113" s="5"/>
      <c r="K113" s="6">
        <v>-15916000</v>
      </c>
      <c r="L113" s="6">
        <v>-6029</v>
      </c>
      <c r="M113" s="141">
        <v>-45.01</v>
      </c>
    </row>
    <row r="114" spans="3:13">
      <c r="H114" s="2">
        <v>115.02294364418518</v>
      </c>
      <c r="I114">
        <v>150</v>
      </c>
      <c r="J114">
        <v>25</v>
      </c>
      <c r="K114" s="3">
        <v>-516000</v>
      </c>
      <c r="L114" s="3">
        <v>-4000</v>
      </c>
      <c r="M114" s="142">
        <v>-32.07</v>
      </c>
    </row>
    <row r="115" spans="3:13">
      <c r="H115" s="2"/>
      <c r="K115" s="3"/>
      <c r="L115" s="3"/>
      <c r="M115" s="142"/>
    </row>
    <row r="116" spans="3:13">
      <c r="C116" t="s">
        <v>1484</v>
      </c>
      <c r="D116" t="s">
        <v>1423</v>
      </c>
      <c r="E116" t="s">
        <v>518</v>
      </c>
      <c r="F116" t="s">
        <v>519</v>
      </c>
      <c r="G116" t="s">
        <v>153</v>
      </c>
      <c r="H116" s="2">
        <v>148.73396566879228</v>
      </c>
      <c r="K116" s="3">
        <v>2200000</v>
      </c>
      <c r="L116" s="3">
        <v>323</v>
      </c>
      <c r="M116" s="142">
        <v>1.99</v>
      </c>
    </row>
    <row r="117" spans="3:13">
      <c r="C117" t="s">
        <v>1485</v>
      </c>
      <c r="D117" t="s">
        <v>1423</v>
      </c>
      <c r="E117" t="s">
        <v>498</v>
      </c>
      <c r="F117" t="s">
        <v>499</v>
      </c>
      <c r="G117" t="s">
        <v>153</v>
      </c>
      <c r="H117" s="2">
        <v>144.02701762028002</v>
      </c>
      <c r="J117" s="4"/>
      <c r="K117" s="3">
        <v>1726000</v>
      </c>
      <c r="L117" s="3">
        <v>235</v>
      </c>
      <c r="M117" s="142">
        <v>1</v>
      </c>
    </row>
    <row r="118" spans="3:13">
      <c r="C118" t="s">
        <v>1486</v>
      </c>
      <c r="D118" t="s">
        <v>1423</v>
      </c>
      <c r="E118" t="s">
        <v>871</v>
      </c>
      <c r="F118" t="s">
        <v>872</v>
      </c>
      <c r="G118" t="s">
        <v>153</v>
      </c>
      <c r="H118" s="2">
        <v>213.19749851804281</v>
      </c>
      <c r="K118" s="3">
        <v>800000</v>
      </c>
      <c r="L118" s="3">
        <v>426</v>
      </c>
      <c r="M118" s="142">
        <v>2.72</v>
      </c>
    </row>
    <row r="119" spans="3:13">
      <c r="C119" t="s">
        <v>1487</v>
      </c>
      <c r="D119" t="s">
        <v>1423</v>
      </c>
      <c r="E119" t="s">
        <v>874</v>
      </c>
      <c r="F119" t="s">
        <v>875</v>
      </c>
      <c r="G119" t="s">
        <v>153</v>
      </c>
      <c r="H119" s="2">
        <v>196.23277601150244</v>
      </c>
      <c r="J119" s="4"/>
      <c r="K119" s="3">
        <v>200000</v>
      </c>
      <c r="L119" s="3">
        <v>80</v>
      </c>
      <c r="M119" s="142">
        <v>0.45</v>
      </c>
    </row>
    <row r="120" spans="3:13">
      <c r="C120" t="s">
        <v>1488</v>
      </c>
      <c r="D120" t="s">
        <v>1424</v>
      </c>
      <c r="E120" t="s">
        <v>868</v>
      </c>
      <c r="F120" t="s">
        <v>869</v>
      </c>
      <c r="G120" t="s">
        <v>153</v>
      </c>
      <c r="H120" s="2">
        <v>165.71996503106527</v>
      </c>
      <c r="K120" s="3">
        <v>-1100000</v>
      </c>
      <c r="L120" s="3">
        <v>-429</v>
      </c>
      <c r="M120" s="142">
        <v>-2.2799999999999998</v>
      </c>
    </row>
    <row r="121" spans="3:13">
      <c r="C121" t="s">
        <v>1489</v>
      </c>
      <c r="D121" t="s">
        <v>1424</v>
      </c>
      <c r="E121" t="s">
        <v>599</v>
      </c>
      <c r="F121" t="s">
        <v>600</v>
      </c>
      <c r="G121" t="s">
        <v>153</v>
      </c>
      <c r="H121" s="2">
        <v>235.60983341615795</v>
      </c>
      <c r="J121" s="4"/>
      <c r="K121" s="3">
        <v>-400000</v>
      </c>
      <c r="L121" s="3">
        <v>-168</v>
      </c>
      <c r="M121" s="142">
        <v>-1.2</v>
      </c>
    </row>
    <row r="122" spans="3:13">
      <c r="C122" s="5" t="s">
        <v>1490</v>
      </c>
      <c r="D122" s="5" t="s">
        <v>1424</v>
      </c>
      <c r="E122" s="5" t="s">
        <v>602</v>
      </c>
      <c r="F122" s="5" t="s">
        <v>603</v>
      </c>
      <c r="G122" s="5" t="s">
        <v>153</v>
      </c>
      <c r="H122" s="139">
        <v>165.82235571669469</v>
      </c>
      <c r="I122" s="5"/>
      <c r="J122" s="5"/>
      <c r="K122" s="6">
        <v>-9020000</v>
      </c>
      <c r="L122" s="6">
        <v>-2755</v>
      </c>
      <c r="M122" s="141">
        <v>-13.77</v>
      </c>
    </row>
    <row r="123" spans="3:13">
      <c r="H123" s="2">
        <v>-13.502903599984904</v>
      </c>
      <c r="I123">
        <v>35</v>
      </c>
      <c r="J123">
        <v>-65</v>
      </c>
      <c r="K123" s="3">
        <v>-5594000</v>
      </c>
      <c r="L123" s="3">
        <v>-2288</v>
      </c>
      <c r="M123" s="142">
        <v>-11.089999999999998</v>
      </c>
    </row>
    <row r="124" spans="3:13">
      <c r="C124" t="s">
        <v>1338</v>
      </c>
      <c r="D124" t="s">
        <v>1338</v>
      </c>
      <c r="F124" t="s">
        <v>1338</v>
      </c>
      <c r="G124" t="s">
        <v>1338</v>
      </c>
      <c r="H124" s="2" t="s">
        <v>1338</v>
      </c>
      <c r="J124" s="4"/>
      <c r="K124" s="3"/>
      <c r="L124" s="3"/>
      <c r="M124" s="142" t="s">
        <v>1338</v>
      </c>
    </row>
    <row r="125" spans="3:13">
      <c r="C125" t="s">
        <v>1491</v>
      </c>
      <c r="D125" t="s">
        <v>1425</v>
      </c>
      <c r="E125" t="s">
        <v>502</v>
      </c>
      <c r="F125" t="s">
        <v>503</v>
      </c>
      <c r="G125" t="s">
        <v>153</v>
      </c>
      <c r="H125" s="2">
        <v>250.13404984503524</v>
      </c>
      <c r="K125" s="3">
        <v>-7280000</v>
      </c>
      <c r="L125" s="3">
        <v>-1767</v>
      </c>
      <c r="M125" s="142">
        <v>-13.76</v>
      </c>
    </row>
    <row r="126" spans="3:13">
      <c r="C126" t="s">
        <v>1492</v>
      </c>
      <c r="D126" t="s">
        <v>1425</v>
      </c>
      <c r="E126" t="s">
        <v>508</v>
      </c>
      <c r="F126" t="s">
        <v>509</v>
      </c>
      <c r="G126" t="s">
        <v>153</v>
      </c>
      <c r="H126" s="2">
        <v>321.87645997299239</v>
      </c>
      <c r="J126" s="4"/>
      <c r="K126" s="3">
        <v>-4100000</v>
      </c>
      <c r="L126" s="3">
        <v>-1792</v>
      </c>
      <c r="M126" s="142">
        <v>-16.75</v>
      </c>
    </row>
    <row r="127" spans="3:13">
      <c r="C127" t="s">
        <v>1493</v>
      </c>
      <c r="D127" t="s">
        <v>1425</v>
      </c>
      <c r="E127" t="s">
        <v>593</v>
      </c>
      <c r="F127" t="s">
        <v>594</v>
      </c>
      <c r="G127" t="s">
        <v>153</v>
      </c>
      <c r="H127" s="2">
        <v>288.56664605684261</v>
      </c>
      <c r="K127" s="3">
        <v>6800000</v>
      </c>
      <c r="L127" s="3">
        <v>1692</v>
      </c>
      <c r="M127" s="142">
        <v>15.55</v>
      </c>
    </row>
    <row r="128" spans="3:13">
      <c r="C128" t="s">
        <v>1494</v>
      </c>
      <c r="D128" t="s">
        <v>1425</v>
      </c>
      <c r="E128" t="s">
        <v>596</v>
      </c>
      <c r="F128" t="s">
        <v>597</v>
      </c>
      <c r="G128" t="s">
        <v>153</v>
      </c>
      <c r="H128" s="2">
        <v>324.63852091751033</v>
      </c>
      <c r="J128" s="4"/>
      <c r="K128" s="3">
        <v>4700000</v>
      </c>
      <c r="L128" s="3">
        <v>2042</v>
      </c>
      <c r="M128" s="142">
        <v>19.47</v>
      </c>
    </row>
    <row r="129" spans="3:13">
      <c r="C129" s="5" t="s">
        <v>1495</v>
      </c>
      <c r="D129" s="5" t="s">
        <v>1425</v>
      </c>
      <c r="E129" s="5" t="s">
        <v>909</v>
      </c>
      <c r="F129" s="5" t="s">
        <v>910</v>
      </c>
      <c r="G129" s="5" t="s">
        <v>153</v>
      </c>
      <c r="H129" s="139">
        <v>144.78814735335121</v>
      </c>
      <c r="I129" s="5"/>
      <c r="J129" s="5"/>
      <c r="K129" s="6">
        <v>1098000</v>
      </c>
      <c r="L129" s="6">
        <v>266</v>
      </c>
      <c r="M129" s="141">
        <v>1.19</v>
      </c>
    </row>
    <row r="130" spans="3:13">
      <c r="H130" s="2">
        <v>33.340816799779105</v>
      </c>
      <c r="I130">
        <v>0</v>
      </c>
      <c r="J130">
        <v>-55</v>
      </c>
      <c r="K130" s="3">
        <v>1218000</v>
      </c>
      <c r="L130" s="3">
        <v>441</v>
      </c>
      <c r="M130" s="142">
        <v>5.7000000000000011</v>
      </c>
    </row>
    <row r="131" spans="3:13">
      <c r="C131" t="s">
        <v>1338</v>
      </c>
      <c r="D131" t="s">
        <v>1338</v>
      </c>
      <c r="F131" t="s">
        <v>1338</v>
      </c>
      <c r="G131" t="s">
        <v>1338</v>
      </c>
      <c r="H131" s="2"/>
      <c r="J131" s="4"/>
      <c r="K131" s="3"/>
      <c r="L131" s="3"/>
      <c r="M131" s="142" t="s">
        <v>1338</v>
      </c>
    </row>
    <row r="132" spans="3:13">
      <c r="C132" t="s">
        <v>1496</v>
      </c>
      <c r="D132" t="s">
        <v>1425</v>
      </c>
      <c r="E132" t="s">
        <v>567</v>
      </c>
      <c r="F132" t="s">
        <v>568</v>
      </c>
      <c r="G132" t="s">
        <v>153</v>
      </c>
      <c r="H132" s="2">
        <v>345.92113194516463</v>
      </c>
      <c r="K132" s="3">
        <v>-5100000</v>
      </c>
      <c r="L132" s="3">
        <v>-2259</v>
      </c>
      <c r="M132" s="142">
        <v>-22.76</v>
      </c>
    </row>
    <row r="133" spans="3:13">
      <c r="C133" s="5" t="s">
        <v>1497</v>
      </c>
      <c r="D133" s="5" t="s">
        <v>1425</v>
      </c>
      <c r="E133" s="5" t="s">
        <v>703</v>
      </c>
      <c r="F133" s="5" t="s">
        <v>704</v>
      </c>
      <c r="G133" s="5" t="s">
        <v>153</v>
      </c>
      <c r="H133" s="139">
        <v>504.92409499531271</v>
      </c>
      <c r="I133" s="5"/>
      <c r="J133" s="140"/>
      <c r="K133" s="6">
        <v>1600000</v>
      </c>
      <c r="L133" s="6">
        <v>549</v>
      </c>
      <c r="M133" s="141">
        <v>8.64</v>
      </c>
    </row>
    <row r="134" spans="3:13">
      <c r="H134" s="2">
        <v>-159.00296305014808</v>
      </c>
      <c r="I134">
        <v>-75</v>
      </c>
      <c r="J134" s="2">
        <v>-235</v>
      </c>
      <c r="K134" s="3">
        <v>-3500000</v>
      </c>
      <c r="L134" s="3">
        <v>-1710</v>
      </c>
      <c r="M134" s="142">
        <v>-14.120000000000001</v>
      </c>
    </row>
    <row r="135" spans="3:13">
      <c r="C135" t="s">
        <v>1338</v>
      </c>
      <c r="H135" s="2"/>
      <c r="J135" s="2"/>
      <c r="K135" s="3"/>
      <c r="L135" s="3"/>
      <c r="M135" s="142" t="s">
        <v>1338</v>
      </c>
    </row>
    <row r="136" spans="3:13">
      <c r="C136" s="5" t="s">
        <v>1498</v>
      </c>
      <c r="D136" s="5" t="s">
        <v>1427</v>
      </c>
      <c r="E136" s="5" t="s">
        <v>590</v>
      </c>
      <c r="F136" s="5" t="s">
        <v>591</v>
      </c>
      <c r="G136" s="5" t="s">
        <v>153</v>
      </c>
      <c r="H136" s="139">
        <v>295.26586892598885</v>
      </c>
      <c r="I136" s="5"/>
      <c r="J136" s="139"/>
      <c r="K136" s="6">
        <v>8500000</v>
      </c>
      <c r="L136" s="6">
        <v>2384</v>
      </c>
      <c r="M136" s="141">
        <v>22.27</v>
      </c>
    </row>
    <row r="137" spans="3:13">
      <c r="H137" s="2">
        <v>295.26586892598885</v>
      </c>
      <c r="I137">
        <v>200</v>
      </c>
      <c r="J137" s="2">
        <v>450</v>
      </c>
      <c r="K137" s="3">
        <v>8500000</v>
      </c>
      <c r="L137" s="3">
        <v>2384</v>
      </c>
      <c r="M137" s="142">
        <v>22.27</v>
      </c>
    </row>
    <row r="138" spans="3:13">
      <c r="C138" t="s">
        <v>1338</v>
      </c>
      <c r="F138" t="s">
        <v>1338</v>
      </c>
      <c r="G138" t="s">
        <v>1338</v>
      </c>
      <c r="H138" s="2"/>
      <c r="J138" s="2"/>
      <c r="K138" s="3"/>
      <c r="L138" s="3"/>
      <c r="M138" s="142" t="s">
        <v>1338</v>
      </c>
    </row>
    <row r="139" spans="3:13">
      <c r="C139" t="s">
        <v>1499</v>
      </c>
      <c r="D139" t="s">
        <v>1426</v>
      </c>
      <c r="E139" t="s">
        <v>563</v>
      </c>
      <c r="F139" t="s">
        <v>564</v>
      </c>
      <c r="G139" t="s">
        <v>153</v>
      </c>
      <c r="H139" s="2">
        <v>301.63514513963105</v>
      </c>
      <c r="I139">
        <v>360</v>
      </c>
      <c r="J139" s="2">
        <v>245</v>
      </c>
      <c r="K139" s="3">
        <v>-12052000</v>
      </c>
      <c r="L139" s="3">
        <v>-4823</v>
      </c>
      <c r="M139" s="142">
        <v>-40.200000000000003</v>
      </c>
    </row>
    <row r="140" spans="3:13">
      <c r="C140" t="s">
        <v>1500</v>
      </c>
      <c r="D140" t="s">
        <v>1426</v>
      </c>
      <c r="E140" t="s">
        <v>614</v>
      </c>
      <c r="F140" t="s">
        <v>615</v>
      </c>
      <c r="G140" t="s">
        <v>153</v>
      </c>
      <c r="H140" s="2">
        <v>304.77208928536578</v>
      </c>
      <c r="I140">
        <v>400</v>
      </c>
      <c r="J140" s="2">
        <v>215</v>
      </c>
      <c r="K140" s="3">
        <v>-5267000</v>
      </c>
      <c r="L140" s="3">
        <v>-1508</v>
      </c>
      <c r="M140" s="142">
        <v>-14.33</v>
      </c>
    </row>
    <row r="141" spans="3:13">
      <c r="C141" s="5" t="s">
        <v>1501</v>
      </c>
      <c r="D141" s="5" t="s">
        <v>1426</v>
      </c>
      <c r="E141" s="5" t="s">
        <v>619</v>
      </c>
      <c r="F141" s="5" t="s">
        <v>620</v>
      </c>
      <c r="G141" s="5" t="s">
        <v>153</v>
      </c>
      <c r="H141" s="139">
        <v>189.51649530318053</v>
      </c>
      <c r="I141" s="5">
        <v>275</v>
      </c>
      <c r="J141" s="139">
        <v>85</v>
      </c>
      <c r="K141" s="6">
        <v>-5391000</v>
      </c>
      <c r="L141" s="6">
        <v>-912</v>
      </c>
      <c r="M141" s="141">
        <v>-5.61</v>
      </c>
    </row>
    <row r="142" spans="3:13">
      <c r="H142" s="2"/>
      <c r="J142" s="2"/>
      <c r="K142" s="3">
        <v>-22710000</v>
      </c>
      <c r="L142" s="3">
        <v>-7243</v>
      </c>
      <c r="M142" s="142">
        <v>-60.14</v>
      </c>
    </row>
    <row r="143" spans="3:13">
      <c r="C143" t="s">
        <v>1338</v>
      </c>
      <c r="D143" t="s">
        <v>1338</v>
      </c>
      <c r="F143" t="s">
        <v>1338</v>
      </c>
      <c r="G143" t="s">
        <v>1338</v>
      </c>
      <c r="H143" s="2" t="s">
        <v>1338</v>
      </c>
      <c r="J143" s="2"/>
      <c r="K143" s="3"/>
      <c r="L143" s="3"/>
      <c r="M143" s="142" t="s">
        <v>1338</v>
      </c>
    </row>
    <row r="144" spans="3:13">
      <c r="C144" t="s">
        <v>1502</v>
      </c>
      <c r="D144" t="s">
        <v>1429</v>
      </c>
      <c r="E144" t="s">
        <v>570</v>
      </c>
      <c r="F144" t="s">
        <v>571</v>
      </c>
      <c r="G144" t="s">
        <v>153</v>
      </c>
      <c r="H144" s="2">
        <v>333.7598761335401</v>
      </c>
      <c r="I144">
        <v>250</v>
      </c>
      <c r="J144" s="2">
        <v>550</v>
      </c>
      <c r="K144" s="3">
        <v>3225000</v>
      </c>
      <c r="L144" s="3">
        <v>622</v>
      </c>
      <c r="M144" s="142">
        <v>6.84</v>
      </c>
    </row>
    <row r="145" spans="3:13">
      <c r="C145" s="5" t="s">
        <v>1503</v>
      </c>
      <c r="D145" s="5" t="s">
        <v>1429</v>
      </c>
      <c r="E145" s="5" t="s">
        <v>699</v>
      </c>
      <c r="F145" s="5" t="s">
        <v>700</v>
      </c>
      <c r="G145" s="5" t="s">
        <v>153</v>
      </c>
      <c r="H145" s="139">
        <v>377.70250553938934</v>
      </c>
      <c r="I145" s="5">
        <v>285</v>
      </c>
      <c r="J145" s="139">
        <v>475</v>
      </c>
      <c r="K145" s="6">
        <v>6300000</v>
      </c>
      <c r="L145" s="6">
        <v>2228</v>
      </c>
      <c r="M145" s="141">
        <v>24.38</v>
      </c>
    </row>
    <row r="146" spans="3:13">
      <c r="H146" s="2"/>
      <c r="J146" s="2"/>
      <c r="K146" s="3">
        <v>9525000</v>
      </c>
      <c r="L146" s="3">
        <v>2850</v>
      </c>
      <c r="M146" s="142">
        <v>31.22</v>
      </c>
    </row>
    <row r="147" spans="3:13">
      <c r="C147" t="s">
        <v>1338</v>
      </c>
      <c r="G147" t="s">
        <v>1338</v>
      </c>
      <c r="H147" s="2"/>
      <c r="J147" s="2"/>
      <c r="K147" s="3"/>
      <c r="L147" s="3"/>
      <c r="M147" s="142" t="s">
        <v>1338</v>
      </c>
    </row>
    <row r="148" spans="3:13">
      <c r="C148" t="s">
        <v>1504</v>
      </c>
      <c r="D148" t="s">
        <v>1428</v>
      </c>
      <c r="E148" t="s">
        <v>511</v>
      </c>
      <c r="F148" t="s">
        <v>512</v>
      </c>
      <c r="G148" t="s">
        <v>153</v>
      </c>
      <c r="H148" s="2">
        <v>307.43664941887323</v>
      </c>
      <c r="J148" s="2"/>
      <c r="K148" s="3">
        <v>-3400000</v>
      </c>
      <c r="L148" s="3">
        <v>-568</v>
      </c>
      <c r="M148" s="142">
        <v>-6.11</v>
      </c>
    </row>
    <row r="149" spans="3:13">
      <c r="C149" t="s">
        <v>1505</v>
      </c>
      <c r="D149" t="s">
        <v>1428</v>
      </c>
      <c r="E149" t="s">
        <v>648</v>
      </c>
      <c r="F149" t="s">
        <v>649</v>
      </c>
      <c r="G149" t="s">
        <v>153</v>
      </c>
      <c r="H149" s="2">
        <v>229.91006553012582</v>
      </c>
      <c r="J149" s="2"/>
      <c r="K149" s="3">
        <v>-5300000</v>
      </c>
      <c r="L149" s="3">
        <v>-1973</v>
      </c>
      <c r="M149" s="142">
        <v>-13.09</v>
      </c>
    </row>
    <row r="150" spans="3:13">
      <c r="C150" s="5" t="s">
        <v>1506</v>
      </c>
      <c r="D150" s="5" t="s">
        <v>1428</v>
      </c>
      <c r="E150" s="5" t="s">
        <v>630</v>
      </c>
      <c r="F150" s="5" t="s">
        <v>631</v>
      </c>
      <c r="G150" s="5" t="s">
        <v>153</v>
      </c>
      <c r="H150" s="139">
        <v>340.38936023707953</v>
      </c>
      <c r="I150" s="5"/>
      <c r="J150" s="139"/>
      <c r="K150" s="6">
        <v>8400000</v>
      </c>
      <c r="L150" s="6">
        <v>1282</v>
      </c>
      <c r="M150" s="141">
        <v>14.23</v>
      </c>
    </row>
    <row r="151" spans="3:13">
      <c r="H151" s="2">
        <v>-71.716002762580004</v>
      </c>
      <c r="I151">
        <v>-25</v>
      </c>
      <c r="J151" s="2">
        <v>-185</v>
      </c>
      <c r="K151" s="3">
        <v>-300000</v>
      </c>
      <c r="L151" s="3">
        <v>-1259</v>
      </c>
      <c r="M151" s="142">
        <v>-4.9699999999999989</v>
      </c>
    </row>
    <row r="152" spans="3:13">
      <c r="C152" t="s">
        <v>1338</v>
      </c>
      <c r="D152" t="s">
        <v>1338</v>
      </c>
      <c r="F152" t="s">
        <v>1338</v>
      </c>
      <c r="G152" t="s">
        <v>1338</v>
      </c>
      <c r="H152" s="2" t="s">
        <v>1338</v>
      </c>
      <c r="J152" s="2"/>
      <c r="K152" s="3"/>
      <c r="L152" s="3"/>
      <c r="M152" s="142" t="s">
        <v>1338</v>
      </c>
    </row>
    <row r="153" spans="3:13">
      <c r="C153" t="s">
        <v>1507</v>
      </c>
      <c r="D153" t="s">
        <v>1430</v>
      </c>
      <c r="E153" t="s">
        <v>492</v>
      </c>
      <c r="F153" t="s">
        <v>493</v>
      </c>
      <c r="G153" t="s">
        <v>153</v>
      </c>
      <c r="H153" s="2">
        <v>385.60105926188743</v>
      </c>
      <c r="J153" s="2"/>
      <c r="K153" s="3">
        <v>-1765000</v>
      </c>
      <c r="L153" s="3">
        <v>-450</v>
      </c>
      <c r="M153" s="142">
        <v>-5.17</v>
      </c>
    </row>
    <row r="154" spans="3:13">
      <c r="C154" t="s">
        <v>1508</v>
      </c>
      <c r="D154" t="s">
        <v>1430</v>
      </c>
      <c r="E154" t="s">
        <v>515</v>
      </c>
      <c r="F154" t="s">
        <v>516</v>
      </c>
      <c r="G154" t="s">
        <v>404</v>
      </c>
      <c r="H154" s="2">
        <v>346.23093026960652</v>
      </c>
      <c r="J154" s="2"/>
      <c r="K154" s="3">
        <v>-8420000</v>
      </c>
      <c r="L154" s="3">
        <v>-1616</v>
      </c>
      <c r="M154" s="142">
        <v>-15.58</v>
      </c>
    </row>
    <row r="155" spans="3:13">
      <c r="C155" t="s">
        <v>1509</v>
      </c>
      <c r="D155" t="s">
        <v>1430</v>
      </c>
      <c r="E155" t="s">
        <v>536</v>
      </c>
      <c r="F155" t="s">
        <v>537</v>
      </c>
      <c r="G155" t="s">
        <v>153</v>
      </c>
      <c r="H155" s="2">
        <v>288.04208154083028</v>
      </c>
      <c r="J155" s="2"/>
      <c r="K155" s="3">
        <v>-4400000</v>
      </c>
      <c r="L155" s="3">
        <v>-1054</v>
      </c>
      <c r="M155" s="142">
        <v>-9.81</v>
      </c>
    </row>
    <row r="156" spans="3:13">
      <c r="C156" t="s">
        <v>1510</v>
      </c>
      <c r="D156" t="s">
        <v>1430</v>
      </c>
      <c r="E156" t="s">
        <v>540</v>
      </c>
      <c r="F156" t="s">
        <v>541</v>
      </c>
      <c r="G156" t="s">
        <v>153</v>
      </c>
      <c r="H156" s="2">
        <v>239.34879639034108</v>
      </c>
      <c r="J156" s="2"/>
      <c r="K156" s="3">
        <v>-1900000</v>
      </c>
      <c r="L156" s="3">
        <v>-312</v>
      </c>
      <c r="M156" s="142">
        <v>-2.7</v>
      </c>
    </row>
    <row r="157" spans="3:13">
      <c r="C157" s="5" t="s">
        <v>1511</v>
      </c>
      <c r="D157" s="5" t="s">
        <v>1430</v>
      </c>
      <c r="E157" s="5" t="s">
        <v>621</v>
      </c>
      <c r="F157" s="5" t="s">
        <v>622</v>
      </c>
      <c r="G157" s="5" t="s">
        <v>153</v>
      </c>
      <c r="H157" s="139">
        <v>472.44985875193805</v>
      </c>
      <c r="I157" s="5"/>
      <c r="J157" s="139"/>
      <c r="K157" s="6">
        <v>9658000</v>
      </c>
      <c r="L157" s="6">
        <v>2777</v>
      </c>
      <c r="M157" s="141">
        <v>40.14</v>
      </c>
    </row>
    <row r="158" spans="3:13">
      <c r="H158" s="2">
        <v>-157.64414188627171</v>
      </c>
      <c r="I158">
        <v>-25</v>
      </c>
      <c r="J158" s="2">
        <v>-235</v>
      </c>
      <c r="K158" s="3">
        <v>-6827000</v>
      </c>
      <c r="L158" s="3">
        <v>-655</v>
      </c>
      <c r="M158" s="142">
        <v>6.8799999999999955</v>
      </c>
    </row>
    <row r="159" spans="3:13">
      <c r="C159" t="s">
        <v>1338</v>
      </c>
      <c r="F159" t="s">
        <v>1338</v>
      </c>
      <c r="G159" t="s">
        <v>1338</v>
      </c>
      <c r="H159" s="2"/>
      <c r="J159" s="2"/>
      <c r="K159" s="3"/>
      <c r="L159" s="3"/>
      <c r="M159" s="142" t="s">
        <v>1338</v>
      </c>
    </row>
    <row r="160" spans="3:13">
      <c r="C160" t="s">
        <v>1512</v>
      </c>
      <c r="D160" t="s">
        <v>1430</v>
      </c>
      <c r="E160" t="s">
        <v>553</v>
      </c>
      <c r="F160" t="s">
        <v>554</v>
      </c>
      <c r="G160" t="s">
        <v>153</v>
      </c>
      <c r="H160" s="2">
        <v>338.22252022332981</v>
      </c>
      <c r="J160" s="2"/>
      <c r="K160" s="3">
        <v>5600000</v>
      </c>
      <c r="L160" s="3">
        <v>2800</v>
      </c>
      <c r="M160" s="142">
        <v>30.44</v>
      </c>
    </row>
    <row r="161" spans="3:13">
      <c r="C161" s="5" t="s">
        <v>1513</v>
      </c>
      <c r="D161" s="5" t="s">
        <v>1430</v>
      </c>
      <c r="E161" s="5" t="s">
        <v>626</v>
      </c>
      <c r="F161" s="5" t="s">
        <v>627</v>
      </c>
      <c r="G161" s="5" t="s">
        <v>153</v>
      </c>
      <c r="H161" s="139">
        <v>270.53335841450723</v>
      </c>
      <c r="I161" s="5"/>
      <c r="J161" s="139"/>
      <c r="K161" s="6">
        <v>-9100000</v>
      </c>
      <c r="L161" s="6">
        <v>-2591</v>
      </c>
      <c r="M161" s="141">
        <v>-22.62</v>
      </c>
    </row>
    <row r="162" spans="3:13">
      <c r="H162" s="2">
        <v>67.689161808822575</v>
      </c>
      <c r="I162">
        <v>10</v>
      </c>
      <c r="J162" s="2">
        <v>150</v>
      </c>
      <c r="K162" s="3">
        <v>-3500000</v>
      </c>
      <c r="L162" s="3">
        <v>209</v>
      </c>
      <c r="M162" s="142">
        <v>7.82</v>
      </c>
    </row>
    <row r="163" spans="3:13">
      <c r="C163" t="s">
        <v>1338</v>
      </c>
      <c r="F163" t="s">
        <v>1338</v>
      </c>
      <c r="G163" t="s">
        <v>1338</v>
      </c>
      <c r="H163" s="2"/>
      <c r="J163" s="2"/>
      <c r="K163" s="3"/>
      <c r="L163" s="3"/>
      <c r="M163" s="142" t="s">
        <v>1338</v>
      </c>
    </row>
    <row r="164" spans="3:13">
      <c r="C164" t="s">
        <v>1514</v>
      </c>
      <c r="D164" t="s">
        <v>1430</v>
      </c>
      <c r="E164" t="s">
        <v>675</v>
      </c>
      <c r="F164" t="s">
        <v>676</v>
      </c>
      <c r="G164" t="s">
        <v>153</v>
      </c>
      <c r="H164" s="2">
        <v>275.06266005367206</v>
      </c>
      <c r="J164" s="2"/>
      <c r="K164" s="3">
        <v>6000000</v>
      </c>
      <c r="L164" s="3">
        <v>1470</v>
      </c>
      <c r="M164" s="142">
        <v>13.3</v>
      </c>
    </row>
    <row r="165" spans="3:13">
      <c r="C165" t="s">
        <v>1515</v>
      </c>
      <c r="D165" t="s">
        <v>1430</v>
      </c>
      <c r="E165" t="s">
        <v>678</v>
      </c>
      <c r="F165" t="s">
        <v>679</v>
      </c>
      <c r="G165" t="s">
        <v>153</v>
      </c>
      <c r="H165" s="2">
        <v>307.10547314163381</v>
      </c>
      <c r="J165" s="2"/>
      <c r="K165" s="3">
        <v>3800000</v>
      </c>
      <c r="L165" s="3">
        <v>1575</v>
      </c>
      <c r="M165" s="142">
        <v>14.24</v>
      </c>
    </row>
    <row r="166" spans="3:13">
      <c r="C166" t="s">
        <v>1516</v>
      </c>
      <c r="D166" t="s">
        <v>1430</v>
      </c>
      <c r="E166" t="s">
        <v>574</v>
      </c>
      <c r="F166" t="s">
        <v>575</v>
      </c>
      <c r="G166" t="s">
        <v>153</v>
      </c>
      <c r="H166" s="2">
        <v>259.90501393796694</v>
      </c>
      <c r="J166" s="2"/>
      <c r="K166" s="3">
        <v>-1500000</v>
      </c>
      <c r="L166" s="3">
        <v>-415</v>
      </c>
      <c r="M166" s="142">
        <v>-3.48</v>
      </c>
    </row>
    <row r="167" spans="3:13">
      <c r="C167" s="5" t="s">
        <v>1517</v>
      </c>
      <c r="D167" s="5" t="s">
        <v>1430</v>
      </c>
      <c r="E167" s="5" t="s">
        <v>580</v>
      </c>
      <c r="F167" s="5" t="s">
        <v>581</v>
      </c>
      <c r="G167" s="5" t="s">
        <v>153</v>
      </c>
      <c r="H167" s="139">
        <v>305.65659143873393</v>
      </c>
      <c r="I167" s="5"/>
      <c r="J167" s="139"/>
      <c r="K167" s="6">
        <v>-5800000</v>
      </c>
      <c r="L167" s="6">
        <v>-2479</v>
      </c>
      <c r="M167" s="141">
        <v>-23.71</v>
      </c>
    </row>
    <row r="168" spans="3:13">
      <c r="F168" s="2"/>
      <c r="G168" s="2" t="s">
        <v>1338</v>
      </c>
      <c r="H168" s="2">
        <v>8.3032639093025011</v>
      </c>
      <c r="I168" s="2">
        <v>-15</v>
      </c>
      <c r="J168" s="2">
        <v>55</v>
      </c>
      <c r="K168" s="3">
        <v>2500000</v>
      </c>
      <c r="L168" s="3">
        <v>151</v>
      </c>
      <c r="M168" s="142">
        <v>0.34999999999999787</v>
      </c>
    </row>
    <row r="169" spans="3:13">
      <c r="F169" s="2"/>
      <c r="G169" s="2" t="s">
        <v>1338</v>
      </c>
      <c r="H169" s="2"/>
      <c r="I169" s="2" t="s">
        <v>1338</v>
      </c>
      <c r="J169" s="2" t="s">
        <v>1338</v>
      </c>
      <c r="K169" s="136" t="s">
        <v>1338</v>
      </c>
      <c r="L169" s="136"/>
    </row>
    <row r="170" spans="3:13">
      <c r="C170" t="s">
        <v>1518</v>
      </c>
      <c r="D170" t="s">
        <v>1431</v>
      </c>
      <c r="E170" t="s">
        <v>715</v>
      </c>
      <c r="F170" t="s">
        <v>716</v>
      </c>
      <c r="G170" s="2" t="s">
        <v>153</v>
      </c>
      <c r="H170" s="2">
        <v>0</v>
      </c>
      <c r="I170" s="2"/>
      <c r="J170" s="2"/>
      <c r="K170" s="3">
        <v>20800000</v>
      </c>
      <c r="L170" s="3">
        <v>0</v>
      </c>
      <c r="M170" s="142">
        <v>0</v>
      </c>
    </row>
    <row r="171" spans="3:13">
      <c r="C171" t="s">
        <v>1519</v>
      </c>
      <c r="D171" t="s">
        <v>1431</v>
      </c>
      <c r="E171" t="s">
        <v>954</v>
      </c>
      <c r="F171" t="s">
        <v>597</v>
      </c>
      <c r="G171" s="2" t="s">
        <v>153</v>
      </c>
      <c r="H171" s="2">
        <v>135.58491571480155</v>
      </c>
      <c r="I171" s="2"/>
      <c r="J171" s="2"/>
      <c r="K171" s="3">
        <v>3500000</v>
      </c>
      <c r="L171" s="3">
        <v>276</v>
      </c>
      <c r="M171" s="142">
        <v>1.97</v>
      </c>
    </row>
    <row r="172" spans="3:13">
      <c r="C172" t="s">
        <v>1520</v>
      </c>
      <c r="D172" t="s">
        <v>1431</v>
      </c>
      <c r="E172" t="s">
        <v>718</v>
      </c>
      <c r="F172" t="s">
        <v>719</v>
      </c>
      <c r="G172" s="2" t="s">
        <v>153</v>
      </c>
      <c r="H172" s="2">
        <v>64.891902683023957</v>
      </c>
      <c r="I172" s="2"/>
      <c r="J172" s="2"/>
      <c r="K172" s="3">
        <v>20300000</v>
      </c>
      <c r="L172" s="3">
        <v>1112</v>
      </c>
      <c r="M172" s="142">
        <v>4.91</v>
      </c>
    </row>
    <row r="173" spans="3:13">
      <c r="C173" t="s">
        <v>1521</v>
      </c>
      <c r="D173" t="s">
        <v>1431</v>
      </c>
      <c r="E173" t="s">
        <v>721</v>
      </c>
      <c r="F173" t="s">
        <v>722</v>
      </c>
      <c r="G173" s="2" t="s">
        <v>153</v>
      </c>
      <c r="H173" s="2">
        <v>63.350374656715935</v>
      </c>
      <c r="I173" s="2"/>
      <c r="J173" s="2"/>
      <c r="K173" s="3">
        <v>4080000</v>
      </c>
      <c r="L173" s="3">
        <v>206</v>
      </c>
      <c r="M173" s="142">
        <v>0.74</v>
      </c>
    </row>
    <row r="174" spans="3:13">
      <c r="C174" t="s">
        <v>1522</v>
      </c>
      <c r="D174" t="s">
        <v>1431</v>
      </c>
      <c r="E174" t="s">
        <v>723</v>
      </c>
      <c r="F174" t="s">
        <v>724</v>
      </c>
      <c r="G174" s="2" t="s">
        <v>153</v>
      </c>
      <c r="H174" s="2">
        <v>32.539528290656691</v>
      </c>
      <c r="I174" s="2"/>
      <c r="J174" s="2"/>
      <c r="K174" s="3">
        <v>100000</v>
      </c>
      <c r="L174" s="3">
        <v>3</v>
      </c>
      <c r="M174" s="142">
        <v>0.02</v>
      </c>
    </row>
    <row r="175" spans="3:13">
      <c r="C175" t="s">
        <v>1523</v>
      </c>
      <c r="D175" t="s">
        <v>1431</v>
      </c>
      <c r="E175" t="s">
        <v>725</v>
      </c>
      <c r="F175" t="s">
        <v>726</v>
      </c>
      <c r="G175" s="2" t="s">
        <v>153</v>
      </c>
      <c r="H175" s="2">
        <v>36.419609078143942</v>
      </c>
      <c r="I175" s="2"/>
      <c r="J175" s="2"/>
      <c r="K175" s="3">
        <v>3821000</v>
      </c>
      <c r="L175" s="3">
        <v>288</v>
      </c>
      <c r="M175" s="142">
        <v>0.96</v>
      </c>
    </row>
    <row r="176" spans="3:13">
      <c r="C176" t="s">
        <v>1524</v>
      </c>
      <c r="D176" t="s">
        <v>1431</v>
      </c>
      <c r="E176" t="s">
        <v>955</v>
      </c>
      <c r="F176" t="s">
        <v>956</v>
      </c>
      <c r="G176" s="2" t="s">
        <v>153</v>
      </c>
      <c r="H176" s="2">
        <v>71.192299571953654</v>
      </c>
      <c r="I176" s="2"/>
      <c r="J176" s="2"/>
      <c r="K176" s="3">
        <v>2800000</v>
      </c>
      <c r="L176" s="3">
        <v>184</v>
      </c>
      <c r="M176" s="142">
        <v>1.04</v>
      </c>
    </row>
    <row r="177" spans="3:13">
      <c r="C177" s="5" t="s">
        <v>1525</v>
      </c>
      <c r="D177" s="5" t="s">
        <v>1431</v>
      </c>
      <c r="E177" s="5" t="s">
        <v>727</v>
      </c>
      <c r="F177" s="5" t="s">
        <v>728</v>
      </c>
      <c r="G177" s="139" t="s">
        <v>153</v>
      </c>
      <c r="H177" s="139">
        <v>43.99756629301379</v>
      </c>
      <c r="I177" s="139"/>
      <c r="J177" s="139"/>
      <c r="K177" s="6">
        <v>12816000</v>
      </c>
      <c r="L177" s="6">
        <v>494</v>
      </c>
      <c r="M177" s="141">
        <v>3.14</v>
      </c>
    </row>
    <row r="178" spans="3:13">
      <c r="C178" s="143"/>
      <c r="D178" s="143"/>
      <c r="J178" s="2"/>
      <c r="K178" s="3">
        <v>68217000</v>
      </c>
      <c r="L178" s="3">
        <v>2563</v>
      </c>
      <c r="M178" s="142">
        <v>12.780000000000001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A3A20F-14C7-408A-BB42-7E4FF6A04A23}">
  <dimension ref="A1:M69"/>
  <sheetViews>
    <sheetView topLeftCell="A9" workbookViewId="0">
      <selection activeCell="E62" sqref="E62"/>
    </sheetView>
  </sheetViews>
  <sheetFormatPr defaultColWidth="8.85546875" defaultRowHeight="14.45"/>
  <cols>
    <col min="1" max="1" width="22.28515625" style="108" bestFit="1" customWidth="1"/>
    <col min="2" max="2" width="22.7109375" style="108" bestFit="1" customWidth="1"/>
    <col min="3" max="3" width="13.7109375" style="109" bestFit="1" customWidth="1"/>
    <col min="4" max="4" width="14.7109375" style="109" bestFit="1" customWidth="1"/>
    <col min="5" max="5" width="15.28515625" style="108" bestFit="1" customWidth="1"/>
    <col min="6" max="6" width="15.7109375" style="108" bestFit="1" customWidth="1"/>
    <col min="7" max="7" width="13.7109375" style="108" bestFit="1" customWidth="1"/>
    <col min="8" max="8" width="14.7109375" style="108" bestFit="1" customWidth="1"/>
    <col min="9" max="9" width="9.28515625" style="108" bestFit="1" customWidth="1"/>
    <col min="10" max="10" width="21.7109375" style="108" bestFit="1" customWidth="1"/>
    <col min="11" max="11" width="18.42578125" style="108" customWidth="1"/>
    <col min="12" max="12" width="10.85546875" style="108" bestFit="1" customWidth="1"/>
    <col min="13" max="13" width="8.7109375" style="108" customWidth="1"/>
    <col min="14" max="16384" width="8.85546875" style="108"/>
  </cols>
  <sheetData>
    <row r="1" spans="1:13">
      <c r="A1" s="113"/>
      <c r="B1" s="113"/>
      <c r="C1" s="114"/>
      <c r="D1" s="114"/>
      <c r="E1" s="113"/>
      <c r="F1" s="113"/>
      <c r="G1" s="113"/>
      <c r="H1" s="113"/>
      <c r="I1" s="113"/>
      <c r="J1" s="113"/>
      <c r="K1" s="113"/>
      <c r="L1" s="113"/>
      <c r="M1" s="113"/>
    </row>
    <row r="2" spans="1:13">
      <c r="A2" s="113"/>
      <c r="B2" s="113"/>
      <c r="C2" s="114"/>
      <c r="D2" s="114"/>
      <c r="E2" s="113"/>
      <c r="F2" s="113"/>
      <c r="G2" s="113"/>
      <c r="H2" s="113"/>
      <c r="I2" s="113"/>
      <c r="J2" s="113"/>
      <c r="K2" s="113"/>
      <c r="L2" s="113"/>
      <c r="M2" s="113"/>
    </row>
    <row r="3" spans="1:13">
      <c r="A3" s="113"/>
      <c r="B3" s="113"/>
      <c r="C3" s="114"/>
      <c r="D3" s="114"/>
      <c r="E3" s="113"/>
      <c r="F3" s="113"/>
      <c r="G3" s="113"/>
      <c r="H3" s="113"/>
      <c r="I3" s="113"/>
      <c r="J3" s="113"/>
      <c r="K3" s="113"/>
      <c r="L3" s="113"/>
      <c r="M3" s="113"/>
    </row>
    <row r="4" spans="1:13">
      <c r="A4" s="113"/>
      <c r="B4" s="113"/>
      <c r="C4" s="114"/>
      <c r="D4" s="114"/>
      <c r="E4" s="113"/>
      <c r="F4" s="113"/>
      <c r="G4" s="113"/>
      <c r="H4" s="113"/>
      <c r="I4" s="113"/>
      <c r="J4" s="113"/>
      <c r="K4" s="113"/>
      <c r="L4" s="113"/>
      <c r="M4" s="113"/>
    </row>
    <row r="5" spans="1:13">
      <c r="A5" s="113"/>
      <c r="B5" s="113"/>
      <c r="C5" s="114"/>
      <c r="D5" s="114"/>
      <c r="E5" s="113"/>
      <c r="F5" s="113"/>
      <c r="G5" s="113"/>
      <c r="H5" s="113"/>
      <c r="I5" s="113"/>
      <c r="J5" s="113"/>
      <c r="K5" s="113"/>
      <c r="L5" s="113"/>
      <c r="M5" s="113"/>
    </row>
    <row r="6" spans="1:13">
      <c r="A6" s="113"/>
      <c r="B6" s="113"/>
      <c r="C6" s="114"/>
      <c r="D6" s="114"/>
      <c r="E6" s="113"/>
      <c r="F6" s="113"/>
      <c r="G6" s="113"/>
      <c r="H6" s="113"/>
      <c r="I6" s="113"/>
      <c r="J6" s="113"/>
      <c r="K6" s="113"/>
      <c r="L6" s="113"/>
      <c r="M6" s="113"/>
    </row>
    <row r="7" spans="1:13" ht="17.45">
      <c r="A7" s="119" t="s">
        <v>1526</v>
      </c>
      <c r="B7" s="113"/>
      <c r="C7" s="114"/>
      <c r="D7" s="114"/>
      <c r="E7" s="113"/>
      <c r="F7" s="113"/>
      <c r="G7" s="113"/>
      <c r="H7" s="113"/>
      <c r="I7" s="113"/>
      <c r="J7" s="113"/>
      <c r="K7" s="113"/>
      <c r="L7" s="113"/>
      <c r="M7" s="113"/>
    </row>
    <row r="8" spans="1:13">
      <c r="A8" s="113"/>
      <c r="B8" s="113"/>
      <c r="C8" s="113"/>
      <c r="D8" s="113"/>
      <c r="E8" s="113"/>
      <c r="F8" s="113"/>
      <c r="G8" s="113"/>
      <c r="H8" s="113"/>
      <c r="I8" s="113"/>
      <c r="J8" s="113"/>
      <c r="K8" s="113"/>
      <c r="L8" s="113"/>
      <c r="M8" s="113"/>
    </row>
    <row r="9" spans="1:13">
      <c r="A9" s="121" t="s">
        <v>1527</v>
      </c>
      <c r="B9" s="122" t="s">
        <v>1528</v>
      </c>
      <c r="C9" s="123" t="s">
        <v>1529</v>
      </c>
      <c r="D9" s="123" t="s">
        <v>1530</v>
      </c>
      <c r="E9" s="123" t="s">
        <v>1531</v>
      </c>
      <c r="F9" s="123" t="s">
        <v>1532</v>
      </c>
      <c r="G9" s="122" t="s">
        <v>1533</v>
      </c>
      <c r="H9" s="122" t="s">
        <v>1534</v>
      </c>
      <c r="I9" s="122" t="s">
        <v>1535</v>
      </c>
      <c r="J9" s="122" t="s">
        <v>1536</v>
      </c>
      <c r="K9" s="122" t="s">
        <v>1537</v>
      </c>
      <c r="L9" s="126"/>
      <c r="M9" s="113"/>
    </row>
    <row r="10" spans="1:13">
      <c r="A10" s="127"/>
      <c r="B10" s="114"/>
      <c r="C10" s="128"/>
      <c r="D10" s="128"/>
      <c r="E10" s="128"/>
      <c r="F10" s="128"/>
      <c r="G10" s="114"/>
      <c r="H10" s="114"/>
      <c r="I10" s="114"/>
      <c r="J10" s="114"/>
      <c r="K10" s="114"/>
      <c r="L10" s="129"/>
      <c r="M10" s="113"/>
    </row>
    <row r="11" spans="1:13">
      <c r="A11" s="131" t="s">
        <v>1538</v>
      </c>
      <c r="B11" s="120"/>
      <c r="C11" s="132"/>
      <c r="D11" s="132"/>
      <c r="E11" s="133"/>
      <c r="F11" s="133"/>
      <c r="G11" s="134"/>
      <c r="H11" s="134"/>
      <c r="I11" s="133"/>
      <c r="J11" s="120"/>
      <c r="K11" s="120"/>
      <c r="L11" s="135"/>
      <c r="M11" s="113"/>
    </row>
    <row r="12" spans="1:13">
      <c r="A12" s="130" t="s">
        <v>1539</v>
      </c>
      <c r="B12" s="113" t="s">
        <v>1540</v>
      </c>
      <c r="C12" s="115">
        <v>258.12672205411025</v>
      </c>
      <c r="D12" s="115">
        <v>267.01927705550116</v>
      </c>
      <c r="E12" s="115">
        <v>290.8524651935781</v>
      </c>
      <c r="F12" s="115">
        <v>297.92593742223903</v>
      </c>
      <c r="G12" s="117">
        <v>-30.906660366737867</v>
      </c>
      <c r="H12" s="117">
        <v>-32.725743139467852</v>
      </c>
      <c r="I12" s="116">
        <v>-1.8190827727299848</v>
      </c>
      <c r="J12" s="113" t="s">
        <v>1541</v>
      </c>
      <c r="K12" s="113" t="s">
        <v>1542</v>
      </c>
      <c r="L12" s="129"/>
      <c r="M12" s="113"/>
    </row>
    <row r="13" spans="1:13">
      <c r="A13" s="130" t="s">
        <v>570</v>
      </c>
      <c r="B13" s="113" t="s">
        <v>571</v>
      </c>
      <c r="C13" s="115">
        <v>353.24793967388939</v>
      </c>
      <c r="D13" s="115">
        <v>354.09731420401738</v>
      </c>
      <c r="E13" s="115">
        <v>290.8524651935781</v>
      </c>
      <c r="F13" s="115">
        <v>297.92593742223903</v>
      </c>
      <c r="G13" s="117">
        <v>56.171376781778349</v>
      </c>
      <c r="H13" s="117">
        <v>62.395474480311293</v>
      </c>
      <c r="I13" s="116">
        <v>6.2240976985329439</v>
      </c>
      <c r="J13" s="113" t="s">
        <v>1543</v>
      </c>
      <c r="K13" s="113" t="s">
        <v>1544</v>
      </c>
      <c r="L13" s="129"/>
      <c r="M13" s="113"/>
    </row>
    <row r="14" spans="1:13">
      <c r="A14" s="130" t="s">
        <v>518</v>
      </c>
      <c r="B14" s="113" t="s">
        <v>519</v>
      </c>
      <c r="C14" s="115">
        <v>161.11190337710059</v>
      </c>
      <c r="D14" s="115">
        <v>165.21669046343854</v>
      </c>
      <c r="E14" s="115">
        <v>290.8524651935781</v>
      </c>
      <c r="F14" s="115">
        <v>297.92593742223903</v>
      </c>
      <c r="G14" s="117">
        <v>-132.70924695880049</v>
      </c>
      <c r="H14" s="117">
        <v>-129.74056181647751</v>
      </c>
      <c r="I14" s="116">
        <v>2.9686851423229825</v>
      </c>
      <c r="J14" s="113" t="s">
        <v>1545</v>
      </c>
      <c r="K14" s="113" t="s">
        <v>1546</v>
      </c>
      <c r="L14" s="129"/>
      <c r="M14" s="113"/>
    </row>
    <row r="15" spans="1:13">
      <c r="A15" s="130" t="s">
        <v>840</v>
      </c>
      <c r="B15" s="113" t="s">
        <v>841</v>
      </c>
      <c r="C15" s="115">
        <v>339.14903632116625</v>
      </c>
      <c r="D15" s="115">
        <v>347.13959333691122</v>
      </c>
      <c r="E15" s="115">
        <v>290.8524651935781</v>
      </c>
      <c r="F15" s="115">
        <v>297.92593742223903</v>
      </c>
      <c r="G15" s="117">
        <v>49.213655914672188</v>
      </c>
      <c r="H15" s="117">
        <v>48.296571127588152</v>
      </c>
      <c r="I15" s="116">
        <v>-0.91708478708403618</v>
      </c>
      <c r="J15" s="113" t="s">
        <v>1541</v>
      </c>
      <c r="K15" s="113" t="s">
        <v>1547</v>
      </c>
      <c r="L15" s="129"/>
      <c r="M15" s="113"/>
    </row>
    <row r="16" spans="1:13">
      <c r="A16" s="130"/>
      <c r="B16" s="113"/>
      <c r="C16" s="115"/>
      <c r="D16" s="115"/>
      <c r="E16" s="115"/>
      <c r="F16" s="115"/>
      <c r="G16" s="117"/>
      <c r="H16" s="117"/>
      <c r="I16" s="116"/>
      <c r="J16" s="113"/>
      <c r="K16" s="113"/>
      <c r="L16" s="129"/>
      <c r="M16" s="113"/>
    </row>
    <row r="17" spans="1:13">
      <c r="A17" s="131" t="s">
        <v>1548</v>
      </c>
      <c r="B17" s="120"/>
      <c r="C17" s="132"/>
      <c r="D17" s="132"/>
      <c r="E17" s="133"/>
      <c r="F17" s="133"/>
      <c r="G17" s="134"/>
      <c r="H17" s="134"/>
      <c r="I17" s="133"/>
      <c r="J17" s="120"/>
      <c r="K17" s="120"/>
      <c r="L17" s="135"/>
      <c r="M17" s="113"/>
    </row>
    <row r="18" spans="1:13">
      <c r="A18" s="130" t="s">
        <v>909</v>
      </c>
      <c r="B18" s="113" t="s">
        <v>910</v>
      </c>
      <c r="C18" s="115">
        <v>156.52045687004303</v>
      </c>
      <c r="D18" s="115">
        <v>158.64367294599592</v>
      </c>
      <c r="E18" s="115">
        <v>286.48329292261809</v>
      </c>
      <c r="F18" s="115">
        <v>289.4281459263342</v>
      </c>
      <c r="G18" s="117">
        <v>-130.78447298033828</v>
      </c>
      <c r="H18" s="117">
        <v>-129.96283605257506</v>
      </c>
      <c r="I18" s="116">
        <v>0.8216369277632225</v>
      </c>
      <c r="J18" s="113" t="s">
        <v>1545</v>
      </c>
      <c r="K18" s="113" t="s">
        <v>1549</v>
      </c>
      <c r="L18" s="129"/>
      <c r="M18" s="113"/>
    </row>
    <row r="19" spans="1:13">
      <c r="A19" s="130" t="s">
        <v>508</v>
      </c>
      <c r="B19" s="113" t="s">
        <v>509</v>
      </c>
      <c r="C19" s="115">
        <v>324.09184711603359</v>
      </c>
      <c r="D19" s="115">
        <v>327.69337212953167</v>
      </c>
      <c r="E19" s="115">
        <v>286.48329292261809</v>
      </c>
      <c r="F19" s="115">
        <v>289.4281459263342</v>
      </c>
      <c r="G19" s="117">
        <v>38.265226203197471</v>
      </c>
      <c r="H19" s="117">
        <v>37.6085541934155</v>
      </c>
      <c r="I19" s="116">
        <v>-0.65667200978197116</v>
      </c>
      <c r="J19" s="113" t="s">
        <v>1541</v>
      </c>
      <c r="K19" s="113" t="s">
        <v>1375</v>
      </c>
      <c r="L19" s="129"/>
      <c r="M19" s="113"/>
    </row>
    <row r="20" spans="1:13">
      <c r="A20" s="130" t="s">
        <v>954</v>
      </c>
      <c r="B20" s="113" t="s">
        <v>1550</v>
      </c>
      <c r="C20" s="115">
        <v>175.21611235468262</v>
      </c>
      <c r="D20" s="115">
        <v>177.92249021189966</v>
      </c>
      <c r="E20" s="115">
        <v>286.48329292261809</v>
      </c>
      <c r="F20" s="115">
        <v>289.4281459263342</v>
      </c>
      <c r="G20" s="117">
        <v>-111.50565571443454</v>
      </c>
      <c r="H20" s="117">
        <v>-111.26718056793547</v>
      </c>
      <c r="I20" s="116">
        <v>0.23847514649906998</v>
      </c>
      <c r="J20" s="113" t="s">
        <v>1545</v>
      </c>
      <c r="K20" s="113" t="s">
        <v>1546</v>
      </c>
      <c r="L20" s="129"/>
      <c r="M20" s="113"/>
    </row>
    <row r="21" spans="1:13">
      <c r="A21" s="130" t="s">
        <v>655</v>
      </c>
      <c r="B21" s="113" t="s">
        <v>656</v>
      </c>
      <c r="C21" s="115">
        <v>205.59394398600389</v>
      </c>
      <c r="D21" s="115">
        <v>209.49624228500471</v>
      </c>
      <c r="E21" s="115">
        <v>286.48329292261809</v>
      </c>
      <c r="F21" s="115">
        <v>289.4281459263342</v>
      </c>
      <c r="G21" s="117">
        <v>-79.931903641329484</v>
      </c>
      <c r="H21" s="117">
        <v>-80.889348936614198</v>
      </c>
      <c r="I21" s="116">
        <v>-0.95744529528471389</v>
      </c>
      <c r="J21" s="113" t="s">
        <v>1541</v>
      </c>
      <c r="K21" s="113" t="s">
        <v>1542</v>
      </c>
      <c r="L21" s="129"/>
      <c r="M21" s="113"/>
    </row>
    <row r="22" spans="1:13">
      <c r="A22" s="130" t="s">
        <v>890</v>
      </c>
      <c r="B22" s="113" t="s">
        <v>891</v>
      </c>
      <c r="C22" s="115">
        <v>395.68567853444421</v>
      </c>
      <c r="D22" s="115">
        <v>400.97023411799455</v>
      </c>
      <c r="E22" s="115">
        <v>286.48329292261809</v>
      </c>
      <c r="F22" s="115">
        <v>289.4281459263342</v>
      </c>
      <c r="G22" s="117">
        <v>111.54208819166035</v>
      </c>
      <c r="H22" s="117">
        <v>109.20238561182612</v>
      </c>
      <c r="I22" s="116">
        <v>-2.3397025798342383</v>
      </c>
      <c r="J22" s="113" t="s">
        <v>1541</v>
      </c>
      <c r="K22" s="113" t="s">
        <v>1551</v>
      </c>
      <c r="L22" s="129"/>
      <c r="M22" s="113"/>
    </row>
    <row r="23" spans="1:13">
      <c r="A23" s="130" t="s">
        <v>913</v>
      </c>
      <c r="B23" s="113" t="s">
        <v>914</v>
      </c>
      <c r="C23" s="115">
        <v>330.2944219207177</v>
      </c>
      <c r="D23" s="115">
        <v>335.52913330868904</v>
      </c>
      <c r="E23" s="115">
        <v>286.48329292261809</v>
      </c>
      <c r="F23" s="115">
        <v>289.4281459263342</v>
      </c>
      <c r="G23" s="117">
        <v>46.100987382354845</v>
      </c>
      <c r="H23" s="117">
        <v>43.811128998099605</v>
      </c>
      <c r="I23" s="116">
        <v>-2.2898583842552398</v>
      </c>
      <c r="J23" s="113" t="s">
        <v>1545</v>
      </c>
      <c r="K23" s="113" t="s">
        <v>1426</v>
      </c>
      <c r="L23" s="129"/>
      <c r="M23" s="113"/>
    </row>
    <row r="24" spans="1:13">
      <c r="A24" s="130" t="s">
        <v>593</v>
      </c>
      <c r="B24" s="113" t="s">
        <v>594</v>
      </c>
      <c r="C24" s="115">
        <v>297.10336958988927</v>
      </c>
      <c r="D24" s="115">
        <v>301.57948267064995</v>
      </c>
      <c r="E24" s="115">
        <v>286.48329292261809</v>
      </c>
      <c r="F24" s="115">
        <v>289.4281459263342</v>
      </c>
      <c r="G24" s="117">
        <v>12.151336744315756</v>
      </c>
      <c r="H24" s="117">
        <v>10.620076667271178</v>
      </c>
      <c r="I24" s="116">
        <v>-1.5312600770445783</v>
      </c>
      <c r="J24" s="113" t="s">
        <v>1552</v>
      </c>
      <c r="K24" s="113" t="s">
        <v>1551</v>
      </c>
      <c r="L24" s="129"/>
      <c r="M24" s="113"/>
    </row>
    <row r="25" spans="1:13">
      <c r="A25" s="130"/>
      <c r="B25" s="113"/>
      <c r="C25" s="115"/>
      <c r="D25" s="115"/>
      <c r="E25" s="115"/>
      <c r="F25" s="115"/>
      <c r="G25" s="117"/>
      <c r="H25" s="117"/>
      <c r="I25" s="116"/>
      <c r="J25" s="113"/>
      <c r="K25" s="113"/>
      <c r="L25" s="129"/>
      <c r="M25" s="113"/>
    </row>
    <row r="26" spans="1:13">
      <c r="A26" s="131" t="s">
        <v>1553</v>
      </c>
      <c r="B26" s="120"/>
      <c r="C26" s="132"/>
      <c r="D26" s="132"/>
      <c r="E26" s="133"/>
      <c r="F26" s="133"/>
      <c r="G26" s="134"/>
      <c r="H26" s="134"/>
      <c r="I26" s="133"/>
      <c r="J26" s="120"/>
      <c r="K26" s="120"/>
      <c r="L26" s="135"/>
      <c r="M26" s="113"/>
    </row>
    <row r="27" spans="1:13">
      <c r="A27" s="130" t="s">
        <v>585</v>
      </c>
      <c r="B27" s="113" t="s">
        <v>586</v>
      </c>
      <c r="C27" s="115">
        <v>173.03841672785461</v>
      </c>
      <c r="D27" s="115">
        <v>178.63895040030764</v>
      </c>
      <c r="E27" s="115">
        <v>287.95147474622627</v>
      </c>
      <c r="F27" s="115">
        <v>292.00576309653292</v>
      </c>
      <c r="G27" s="117">
        <v>-113.36681269622528</v>
      </c>
      <c r="H27" s="117">
        <v>-114.91305801837166</v>
      </c>
      <c r="I27" s="116">
        <v>-1.5462453221463761</v>
      </c>
      <c r="J27" s="113" t="s">
        <v>1545</v>
      </c>
      <c r="K27" s="113" t="s">
        <v>1546</v>
      </c>
      <c r="L27" s="129"/>
      <c r="M27" s="113"/>
    </row>
    <row r="28" spans="1:13">
      <c r="A28" s="130" t="s">
        <v>630</v>
      </c>
      <c r="B28" s="113" t="s">
        <v>631</v>
      </c>
      <c r="C28" s="115">
        <v>350.45274402879647</v>
      </c>
      <c r="D28" s="115">
        <v>362.40258505383503</v>
      </c>
      <c r="E28" s="115">
        <v>287.95147474622627</v>
      </c>
      <c r="F28" s="115">
        <v>292.00576309653292</v>
      </c>
      <c r="G28" s="117">
        <v>70.396821957302109</v>
      </c>
      <c r="H28" s="117">
        <v>62.501269282570206</v>
      </c>
      <c r="I28" s="116">
        <v>-7.8955526747319027</v>
      </c>
      <c r="J28" s="113" t="s">
        <v>1552</v>
      </c>
      <c r="K28" s="113" t="s">
        <v>1554</v>
      </c>
      <c r="L28" s="129"/>
      <c r="M28" s="113"/>
    </row>
    <row r="29" spans="1:13">
      <c r="A29" s="130" t="s">
        <v>648</v>
      </c>
      <c r="B29" s="113" t="s">
        <v>649</v>
      </c>
      <c r="C29" s="115">
        <v>232.7321919356053</v>
      </c>
      <c r="D29" s="115">
        <v>235.99088781849088</v>
      </c>
      <c r="E29" s="115">
        <v>287.95147474622627</v>
      </c>
      <c r="F29" s="115">
        <v>292.00576309653292</v>
      </c>
      <c r="G29" s="117">
        <v>-56.014875278042041</v>
      </c>
      <c r="H29" s="117">
        <v>-55.219282810620967</v>
      </c>
      <c r="I29" s="116">
        <v>0.79559246742107348</v>
      </c>
      <c r="J29" s="113" t="s">
        <v>1544</v>
      </c>
      <c r="K29" s="113" t="s">
        <v>1544</v>
      </c>
      <c r="L29" s="129"/>
      <c r="M29" s="113"/>
    </row>
    <row r="30" spans="1:13">
      <c r="A30" s="130"/>
      <c r="B30" s="113"/>
      <c r="C30" s="115"/>
      <c r="D30" s="115"/>
      <c r="E30" s="115"/>
      <c r="F30" s="115"/>
      <c r="G30" s="117"/>
      <c r="H30" s="117"/>
      <c r="I30" s="116"/>
      <c r="J30" s="113"/>
      <c r="K30" s="113"/>
      <c r="L30" s="129"/>
      <c r="M30" s="113"/>
    </row>
    <row r="31" spans="1:13">
      <c r="A31" s="131" t="s">
        <v>1555</v>
      </c>
      <c r="B31" s="120"/>
      <c r="C31" s="132"/>
      <c r="D31" s="132"/>
      <c r="E31" s="133"/>
      <c r="F31" s="133"/>
      <c r="G31" s="134"/>
      <c r="H31" s="134"/>
      <c r="I31" s="133"/>
      <c r="J31" s="120"/>
      <c r="K31" s="120"/>
      <c r="L31" s="135"/>
      <c r="M31" s="113"/>
    </row>
    <row r="32" spans="1:13">
      <c r="A32" s="130" t="s">
        <v>678</v>
      </c>
      <c r="B32" s="113" t="s">
        <v>679</v>
      </c>
      <c r="C32" s="115">
        <v>307.58074580147081</v>
      </c>
      <c r="D32" s="115">
        <v>312.3819250316551</v>
      </c>
      <c r="E32" s="115">
        <v>290.20174658521398</v>
      </c>
      <c r="F32" s="115">
        <v>294.04166455496431</v>
      </c>
      <c r="G32" s="117">
        <v>18.340260476690787</v>
      </c>
      <c r="H32" s="117">
        <v>17.37899921625683</v>
      </c>
      <c r="I32" s="116">
        <v>-0.96126126043395743</v>
      </c>
      <c r="J32" s="113" t="s">
        <v>1545</v>
      </c>
      <c r="K32" s="113" t="s">
        <v>1426</v>
      </c>
      <c r="L32" s="129"/>
      <c r="M32" s="113"/>
    </row>
    <row r="33" spans="1:13">
      <c r="A33" s="130" t="s">
        <v>955</v>
      </c>
      <c r="B33" s="113" t="s">
        <v>956</v>
      </c>
      <c r="C33" s="115">
        <v>123.77184938082326</v>
      </c>
      <c r="D33" s="115">
        <v>123.62517790295526</v>
      </c>
      <c r="E33" s="115">
        <v>290.20174658521398</v>
      </c>
      <c r="F33" s="115">
        <v>294.04166455496431</v>
      </c>
      <c r="G33" s="117">
        <v>-170.41648665200904</v>
      </c>
      <c r="H33" s="117">
        <v>-166.42989720439073</v>
      </c>
      <c r="I33" s="116">
        <v>3.9865894476183144</v>
      </c>
      <c r="J33" s="113" t="s">
        <v>1556</v>
      </c>
      <c r="K33" s="113" t="s">
        <v>1546</v>
      </c>
      <c r="L33" s="129"/>
      <c r="M33" s="113"/>
    </row>
    <row r="34" spans="1:13">
      <c r="A34" s="130" t="s">
        <v>878</v>
      </c>
      <c r="B34" s="113" t="s">
        <v>879</v>
      </c>
      <c r="C34" s="115">
        <v>513.46160198982636</v>
      </c>
      <c r="D34" s="115">
        <v>502.83386018999732</v>
      </c>
      <c r="E34" s="115">
        <v>290.20174658521398</v>
      </c>
      <c r="F34" s="115">
        <v>294.04166455496431</v>
      </c>
      <c r="G34" s="117">
        <v>208.79219563503301</v>
      </c>
      <c r="H34" s="117">
        <v>223.25985540461238</v>
      </c>
      <c r="I34" s="116">
        <v>14.46765976957937</v>
      </c>
      <c r="J34" s="113" t="s">
        <v>1557</v>
      </c>
      <c r="K34" s="113" t="s">
        <v>1558</v>
      </c>
      <c r="L34" s="129"/>
      <c r="M34" s="113"/>
    </row>
    <row r="35" spans="1:13">
      <c r="A35" s="130" t="s">
        <v>876</v>
      </c>
      <c r="B35" s="113" t="s">
        <v>877</v>
      </c>
      <c r="C35" s="115">
        <v>491.64370292838464</v>
      </c>
      <c r="D35" s="115">
        <v>498.65018403598276</v>
      </c>
      <c r="E35" s="115">
        <v>290.20174658521398</v>
      </c>
      <c r="F35" s="115">
        <v>294.04166455496431</v>
      </c>
      <c r="G35" s="117">
        <v>204.60851948101845</v>
      </c>
      <c r="H35" s="117">
        <v>201.44195634317066</v>
      </c>
      <c r="I35" s="116">
        <v>-3.1665631378477883</v>
      </c>
      <c r="J35" s="113" t="s">
        <v>1545</v>
      </c>
      <c r="K35" s="113" t="s">
        <v>1546</v>
      </c>
      <c r="L35" s="129"/>
      <c r="M35" s="113"/>
    </row>
    <row r="36" spans="1:13">
      <c r="A36" s="130" t="s">
        <v>523</v>
      </c>
      <c r="B36" s="113" t="s">
        <v>524</v>
      </c>
      <c r="C36" s="115">
        <v>472.43049864138749</v>
      </c>
      <c r="D36" s="115">
        <v>475.93436987945063</v>
      </c>
      <c r="E36" s="115">
        <v>290.20174658521398</v>
      </c>
      <c r="F36" s="115">
        <v>294.04166455496431</v>
      </c>
      <c r="G36" s="117">
        <v>181.89270532448631</v>
      </c>
      <c r="H36" s="117">
        <v>182.22875205617351</v>
      </c>
      <c r="I36" s="116">
        <v>0.33604673168719046</v>
      </c>
      <c r="J36" s="113" t="s">
        <v>1545</v>
      </c>
      <c r="K36" s="113" t="s">
        <v>1546</v>
      </c>
      <c r="L36" s="129"/>
      <c r="M36" s="113"/>
    </row>
    <row r="37" spans="1:13">
      <c r="A37" s="130" t="s">
        <v>574</v>
      </c>
      <c r="B37" s="113" t="s">
        <v>575</v>
      </c>
      <c r="C37" s="115">
        <v>268.80991474270775</v>
      </c>
      <c r="D37" s="115">
        <v>272.89385204029838</v>
      </c>
      <c r="E37" s="115">
        <v>290.20174658521398</v>
      </c>
      <c r="F37" s="115">
        <v>294.04166455496431</v>
      </c>
      <c r="G37" s="117">
        <v>-21.147812514665929</v>
      </c>
      <c r="H37" s="117">
        <v>-21.391831842506235</v>
      </c>
      <c r="I37" s="116">
        <v>-0.24401932784030578</v>
      </c>
      <c r="J37" s="113" t="s">
        <v>1541</v>
      </c>
      <c r="K37" s="113" t="s">
        <v>1551</v>
      </c>
      <c r="L37" s="129"/>
      <c r="M37" s="113"/>
    </row>
    <row r="38" spans="1:13">
      <c r="A38" s="130" t="s">
        <v>515</v>
      </c>
      <c r="B38" s="113" t="s">
        <v>516</v>
      </c>
      <c r="C38" s="115">
        <v>375.26872414320957</v>
      </c>
      <c r="D38" s="115">
        <v>378.10193661645286</v>
      </c>
      <c r="E38" s="115">
        <v>290.20174658521398</v>
      </c>
      <c r="F38" s="115">
        <v>294.04166455496431</v>
      </c>
      <c r="G38" s="117">
        <v>84.060272061488547</v>
      </c>
      <c r="H38" s="117">
        <v>85.066977557995585</v>
      </c>
      <c r="I38" s="116">
        <v>1.0067054965070383</v>
      </c>
      <c r="J38" s="113" t="s">
        <v>1543</v>
      </c>
      <c r="K38" s="113" t="s">
        <v>1544</v>
      </c>
      <c r="L38" s="129"/>
      <c r="M38" s="113"/>
    </row>
    <row r="39" spans="1:13">
      <c r="A39" s="130" t="s">
        <v>580</v>
      </c>
      <c r="B39" s="113" t="s">
        <v>581</v>
      </c>
      <c r="C39" s="115">
        <v>307.80497129074729</v>
      </c>
      <c r="D39" s="115">
        <v>313.53243510160837</v>
      </c>
      <c r="E39" s="115">
        <v>290.20174658521398</v>
      </c>
      <c r="F39" s="115">
        <v>294.04166455496431</v>
      </c>
      <c r="G39" s="117">
        <v>19.490770546644058</v>
      </c>
      <c r="H39" s="117">
        <v>17.603224705533307</v>
      </c>
      <c r="I39" s="116">
        <v>-1.8875458411107502</v>
      </c>
      <c r="J39" s="113" t="s">
        <v>1541</v>
      </c>
      <c r="K39" s="113" t="s">
        <v>1551</v>
      </c>
      <c r="L39" s="129"/>
      <c r="M39" s="113"/>
    </row>
    <row r="40" spans="1:13">
      <c r="A40" s="130" t="s">
        <v>621</v>
      </c>
      <c r="B40" s="113" t="s">
        <v>622</v>
      </c>
      <c r="C40" s="115">
        <v>466.06234265011983</v>
      </c>
      <c r="D40" s="115">
        <v>483.08918019595899</v>
      </c>
      <c r="E40" s="115">
        <v>290.20174658521398</v>
      </c>
      <c r="F40" s="115">
        <v>294.04166455496431</v>
      </c>
      <c r="G40" s="117">
        <v>189.04751564099467</v>
      </c>
      <c r="H40" s="117">
        <v>175.86059606490585</v>
      </c>
      <c r="I40" s="116">
        <v>-13.186919576088826</v>
      </c>
      <c r="J40" s="113" t="s">
        <v>1543</v>
      </c>
      <c r="K40" s="113" t="s">
        <v>1547</v>
      </c>
      <c r="L40" s="129"/>
      <c r="M40" s="113"/>
    </row>
    <row r="41" spans="1:13">
      <c r="A41" s="130" t="s">
        <v>710</v>
      </c>
      <c r="B41" s="113" t="s">
        <v>711</v>
      </c>
      <c r="C41" s="115">
        <v>40.345560795424348</v>
      </c>
      <c r="D41" s="115">
        <v>48.856133735267534</v>
      </c>
      <c r="E41" s="115">
        <v>290.20174658521398</v>
      </c>
      <c r="F41" s="115">
        <v>294.04166455496431</v>
      </c>
      <c r="G41" s="117">
        <v>-245.18553081969679</v>
      </c>
      <c r="H41" s="117">
        <v>-249.85618578978963</v>
      </c>
      <c r="I41" s="116">
        <v>-4.6706549700928406</v>
      </c>
      <c r="J41" s="113" t="s">
        <v>1545</v>
      </c>
      <c r="K41" s="113" t="s">
        <v>1546</v>
      </c>
      <c r="L41" s="129"/>
      <c r="M41" s="113"/>
    </row>
    <row r="42" spans="1:13">
      <c r="A42" s="130"/>
      <c r="B42" s="113"/>
      <c r="C42" s="115"/>
      <c r="D42" s="115"/>
      <c r="E42" s="115"/>
      <c r="F42" s="115"/>
      <c r="G42" s="117"/>
      <c r="H42" s="117"/>
      <c r="I42" s="116"/>
      <c r="J42" s="113"/>
      <c r="K42" s="113"/>
      <c r="L42" s="129"/>
      <c r="M42" s="113"/>
    </row>
    <row r="43" spans="1:13">
      <c r="A43" s="131" t="s">
        <v>1559</v>
      </c>
      <c r="B43" s="120"/>
      <c r="C43" s="132"/>
      <c r="D43" s="132"/>
      <c r="E43" s="133"/>
      <c r="F43" s="133"/>
      <c r="G43" s="134"/>
      <c r="H43" s="134"/>
      <c r="I43" s="133"/>
      <c r="J43" s="120"/>
      <c r="K43" s="120"/>
      <c r="L43" s="135"/>
      <c r="M43" s="113"/>
    </row>
    <row r="44" spans="1:13">
      <c r="A44" s="130" t="s">
        <v>701</v>
      </c>
      <c r="B44" s="113" t="s">
        <v>702</v>
      </c>
      <c r="C44" s="115">
        <v>418.41017502965877</v>
      </c>
      <c r="D44" s="115">
        <v>423.56587777047656</v>
      </c>
      <c r="E44" s="115">
        <v>294.19178035578983</v>
      </c>
      <c r="F44" s="115">
        <v>298.5880777682242</v>
      </c>
      <c r="G44" s="117">
        <v>124.97780000225237</v>
      </c>
      <c r="H44" s="117">
        <v>124.21839467386894</v>
      </c>
      <c r="I44" s="116">
        <v>-0.75940532838342278</v>
      </c>
      <c r="J44" s="113" t="s">
        <v>1552</v>
      </c>
      <c r="K44" s="113" t="s">
        <v>1551</v>
      </c>
      <c r="L44" s="129"/>
      <c r="M44" s="113"/>
    </row>
    <row r="45" spans="1:13">
      <c r="A45" s="130" t="s">
        <v>699</v>
      </c>
      <c r="B45" s="113" t="s">
        <v>700</v>
      </c>
      <c r="C45" s="115">
        <v>381.85053422592949</v>
      </c>
      <c r="D45" s="115">
        <v>393.50648603994421</v>
      </c>
      <c r="E45" s="115">
        <v>294.19178035578983</v>
      </c>
      <c r="F45" s="115">
        <v>298.5880777682242</v>
      </c>
      <c r="G45" s="117">
        <v>94.918408271720011</v>
      </c>
      <c r="H45" s="117">
        <v>87.658753870139662</v>
      </c>
      <c r="I45" s="116">
        <v>-7.2596544015803488</v>
      </c>
      <c r="J45" s="113" t="s">
        <v>1552</v>
      </c>
      <c r="K45" s="113" t="s">
        <v>1551</v>
      </c>
      <c r="L45" s="129"/>
      <c r="M45" s="113"/>
    </row>
    <row r="46" spans="1:13">
      <c r="A46" s="130" t="s">
        <v>695</v>
      </c>
      <c r="B46" s="113" t="s">
        <v>1560</v>
      </c>
      <c r="C46" s="115">
        <v>405.45815061507511</v>
      </c>
      <c r="D46" s="115">
        <v>410.55646755065584</v>
      </c>
      <c r="E46" s="115">
        <v>294.19178035578983</v>
      </c>
      <c r="F46" s="115">
        <v>298.5880777682242</v>
      </c>
      <c r="G46" s="117">
        <v>111.96838978243164</v>
      </c>
      <c r="H46" s="117">
        <v>111.26637025928528</v>
      </c>
      <c r="I46" s="116">
        <v>-0.70201952314636173</v>
      </c>
      <c r="J46" s="113" t="s">
        <v>1552</v>
      </c>
      <c r="K46" s="113" t="s">
        <v>1551</v>
      </c>
      <c r="L46" s="129"/>
      <c r="M46" s="113"/>
    </row>
    <row r="47" spans="1:13">
      <c r="A47" s="131"/>
      <c r="B47" s="120"/>
      <c r="C47" s="132"/>
      <c r="D47" s="132"/>
      <c r="E47" s="133"/>
      <c r="F47" s="133"/>
      <c r="G47" s="134"/>
      <c r="H47" s="134"/>
      <c r="I47" s="133"/>
      <c r="J47" s="132"/>
      <c r="K47" s="120"/>
      <c r="L47" s="135"/>
      <c r="M47" s="113"/>
    </row>
    <row r="48" spans="1:13">
      <c r="A48" s="113"/>
      <c r="B48" s="113"/>
      <c r="C48" s="115"/>
      <c r="D48" s="115"/>
      <c r="E48" s="116"/>
      <c r="F48" s="116"/>
      <c r="G48" s="117"/>
      <c r="H48" s="117"/>
      <c r="I48" s="116"/>
      <c r="J48" s="115"/>
      <c r="K48" s="113"/>
      <c r="L48" s="113"/>
      <c r="M48" s="113"/>
    </row>
    <row r="49" spans="1:13" ht="17.45">
      <c r="A49" s="119" t="s">
        <v>1561</v>
      </c>
      <c r="B49" s="113"/>
      <c r="C49" s="115"/>
      <c r="D49" s="115"/>
      <c r="E49" s="116"/>
      <c r="F49" s="116"/>
      <c r="G49" s="117"/>
      <c r="H49" s="117"/>
      <c r="I49" s="116"/>
      <c r="J49" s="115"/>
      <c r="K49" s="113"/>
      <c r="L49" s="113"/>
      <c r="M49" s="113"/>
    </row>
    <row r="50" spans="1:13">
      <c r="A50" s="113"/>
      <c r="B50" s="113"/>
      <c r="C50" s="115"/>
      <c r="D50" s="115"/>
      <c r="E50" s="116"/>
      <c r="F50" s="116"/>
      <c r="G50" s="117"/>
      <c r="H50" s="117"/>
      <c r="I50" s="113"/>
      <c r="J50" s="113"/>
      <c r="K50" s="113"/>
      <c r="L50" s="113"/>
      <c r="M50" s="113"/>
    </row>
    <row r="51" spans="1:13">
      <c r="A51" s="124" t="s">
        <v>1527</v>
      </c>
      <c r="B51" s="122" t="s">
        <v>1528</v>
      </c>
      <c r="C51" s="123" t="s">
        <v>1529</v>
      </c>
      <c r="D51" s="123" t="s">
        <v>1531</v>
      </c>
      <c r="E51" s="125" t="s">
        <v>1527</v>
      </c>
      <c r="F51" s="122" t="s">
        <v>1528</v>
      </c>
      <c r="G51" s="123" t="s">
        <v>1529</v>
      </c>
      <c r="H51" s="123" t="s">
        <v>1531</v>
      </c>
      <c r="I51" s="122" t="s">
        <v>1533</v>
      </c>
      <c r="J51" s="122" t="s">
        <v>1534</v>
      </c>
      <c r="K51" s="122" t="s">
        <v>1535</v>
      </c>
      <c r="L51" s="126"/>
      <c r="M51" s="113"/>
    </row>
    <row r="52" spans="1:13">
      <c r="A52" s="127"/>
      <c r="B52" s="114"/>
      <c r="C52" s="128"/>
      <c r="D52" s="128"/>
      <c r="E52" s="128"/>
      <c r="F52" s="128"/>
      <c r="G52" s="114"/>
      <c r="H52" s="114"/>
      <c r="I52" s="114"/>
      <c r="J52" s="115"/>
      <c r="K52" s="116"/>
      <c r="L52" s="129"/>
      <c r="M52" s="113"/>
    </row>
    <row r="53" spans="1:13">
      <c r="A53" s="130" t="s">
        <v>699</v>
      </c>
      <c r="B53" s="113" t="s">
        <v>700</v>
      </c>
      <c r="C53" s="115">
        <v>381.85053422592949</v>
      </c>
      <c r="D53" s="115">
        <v>393.50648603994421</v>
      </c>
      <c r="E53" s="113" t="s">
        <v>698</v>
      </c>
      <c r="F53" s="113" t="s">
        <v>696</v>
      </c>
      <c r="G53" s="115">
        <v>356.39783037728</v>
      </c>
      <c r="H53" s="115">
        <v>365.36168843604162</v>
      </c>
      <c r="I53" s="117">
        <v>28.144797603902589</v>
      </c>
      <c r="J53" s="117">
        <v>25.452703848649492</v>
      </c>
      <c r="K53" s="116">
        <v>-2.6920937552530972</v>
      </c>
      <c r="L53" s="129" t="s">
        <v>1562</v>
      </c>
      <c r="M53" s="113"/>
    </row>
    <row r="54" spans="1:13">
      <c r="A54" s="130" t="s">
        <v>840</v>
      </c>
      <c r="B54" s="113" t="s">
        <v>841</v>
      </c>
      <c r="C54" s="115">
        <v>339.14903632116625</v>
      </c>
      <c r="D54" s="115">
        <v>347.13959333691122</v>
      </c>
      <c r="E54" s="113" t="s">
        <v>843</v>
      </c>
      <c r="F54" s="113" t="s">
        <v>844</v>
      </c>
      <c r="G54" s="115">
        <v>197.20742945119713</v>
      </c>
      <c r="H54" s="115">
        <v>204.23966475300287</v>
      </c>
      <c r="I54" s="117">
        <v>142.89992858390835</v>
      </c>
      <c r="J54" s="117">
        <v>141.94160686996912</v>
      </c>
      <c r="K54" s="116">
        <v>-0.95832171393922749</v>
      </c>
      <c r="L54" s="129" t="s">
        <v>1562</v>
      </c>
      <c r="M54" s="113"/>
    </row>
    <row r="55" spans="1:13">
      <c r="A55" s="130" t="s">
        <v>520</v>
      </c>
      <c r="B55" s="113" t="s">
        <v>521</v>
      </c>
      <c r="C55" s="115">
        <v>514.36526543680509</v>
      </c>
      <c r="D55" s="115">
        <v>518.413370000437</v>
      </c>
      <c r="E55" s="113" t="s">
        <v>876</v>
      </c>
      <c r="F55" s="113" t="s">
        <v>877</v>
      </c>
      <c r="G55" s="115">
        <v>491.64370292838464</v>
      </c>
      <c r="H55" s="115">
        <v>498.65018403598276</v>
      </c>
      <c r="I55" s="117">
        <v>19.763185964454237</v>
      </c>
      <c r="J55" s="117">
        <v>22.721562508420448</v>
      </c>
      <c r="K55" s="116">
        <v>2.9583765439662102</v>
      </c>
      <c r="L55" s="129" t="s">
        <v>1563</v>
      </c>
      <c r="M55" s="113"/>
    </row>
    <row r="56" spans="1:13">
      <c r="A56" s="130" t="s">
        <v>675</v>
      </c>
      <c r="B56" s="113" t="s">
        <v>676</v>
      </c>
      <c r="C56" s="115">
        <v>282.44039730267997</v>
      </c>
      <c r="D56" s="115">
        <v>286.6678834066372</v>
      </c>
      <c r="E56" s="113" t="s">
        <v>678</v>
      </c>
      <c r="F56" s="113" t="s">
        <v>679</v>
      </c>
      <c r="G56" s="115">
        <v>307.58074580147081</v>
      </c>
      <c r="H56" s="115">
        <v>312.3819250316551</v>
      </c>
      <c r="I56" s="117">
        <v>-25.714041625017899</v>
      </c>
      <c r="J56" s="117">
        <v>-25.140348498790843</v>
      </c>
      <c r="K56" s="116">
        <v>0.57369312622705593</v>
      </c>
      <c r="L56" s="129" t="s">
        <v>1564</v>
      </c>
      <c r="M56" s="113"/>
    </row>
    <row r="57" spans="1:13">
      <c r="A57" s="130" t="s">
        <v>574</v>
      </c>
      <c r="B57" s="113" t="s">
        <v>575</v>
      </c>
      <c r="C57" s="115">
        <v>268.80991474270775</v>
      </c>
      <c r="D57" s="115">
        <v>272.89385204029838</v>
      </c>
      <c r="E57" s="113" t="s">
        <v>897</v>
      </c>
      <c r="F57" s="113" t="s">
        <v>898</v>
      </c>
      <c r="G57" s="115">
        <v>218.50543310324699</v>
      </c>
      <c r="H57" s="115">
        <v>219.74521944564341</v>
      </c>
      <c r="I57" s="117">
        <v>53.14863259465497</v>
      </c>
      <c r="J57" s="117">
        <v>50.304481639460761</v>
      </c>
      <c r="K57" s="116">
        <v>-2.844150955194209</v>
      </c>
      <c r="L57" s="129" t="s">
        <v>1562</v>
      </c>
      <c r="M57" s="113"/>
    </row>
    <row r="58" spans="1:13">
      <c r="A58" s="130" t="s">
        <v>580</v>
      </c>
      <c r="B58" s="113" t="s">
        <v>581</v>
      </c>
      <c r="C58" s="115">
        <v>307.80497129074729</v>
      </c>
      <c r="D58" s="115">
        <v>313.53243510160837</v>
      </c>
      <c r="E58" s="113" t="s">
        <v>583</v>
      </c>
      <c r="F58" s="113" t="s">
        <v>584</v>
      </c>
      <c r="G58" s="115">
        <v>254.56162918547088</v>
      </c>
      <c r="H58" s="115">
        <v>259.87284856788716</v>
      </c>
      <c r="I58" s="117">
        <v>53.65958653372121</v>
      </c>
      <c r="J58" s="117">
        <v>53.243342105276412</v>
      </c>
      <c r="K58" s="116">
        <v>-0.41624442844479859</v>
      </c>
      <c r="L58" s="129" t="s">
        <v>1562</v>
      </c>
      <c r="M58" s="113"/>
    </row>
    <row r="59" spans="1:13">
      <c r="A59" s="130" t="s">
        <v>588</v>
      </c>
      <c r="B59" s="113" t="s">
        <v>589</v>
      </c>
      <c r="C59" s="115">
        <v>266.37802369221959</v>
      </c>
      <c r="D59" s="115">
        <v>270.94167964408069</v>
      </c>
      <c r="E59" s="113" t="s">
        <v>585</v>
      </c>
      <c r="F59" s="113" t="s">
        <v>586</v>
      </c>
      <c r="G59" s="115">
        <v>173.03841672785461</v>
      </c>
      <c r="H59" s="115">
        <v>178.63895040030764</v>
      </c>
      <c r="I59" s="117">
        <v>92.302729243773058</v>
      </c>
      <c r="J59" s="117">
        <v>93.339606964364975</v>
      </c>
      <c r="K59" s="116">
        <v>1.0368777205919173</v>
      </c>
      <c r="L59" s="129" t="s">
        <v>1562</v>
      </c>
      <c r="M59" s="113"/>
    </row>
    <row r="60" spans="1:13">
      <c r="A60" s="130" t="s">
        <v>890</v>
      </c>
      <c r="B60" s="113" t="s">
        <v>891</v>
      </c>
      <c r="C60" s="115">
        <v>395.68567853444421</v>
      </c>
      <c r="D60" s="115">
        <v>400.97023411799455</v>
      </c>
      <c r="E60" s="113" t="s">
        <v>567</v>
      </c>
      <c r="F60" s="113" t="s">
        <v>568</v>
      </c>
      <c r="G60" s="115">
        <v>348.90676397706761</v>
      </c>
      <c r="H60" s="115">
        <v>353.20176455130326</v>
      </c>
      <c r="I60" s="117">
        <v>47.768469566691294</v>
      </c>
      <c r="J60" s="117">
        <v>46.778914557376595</v>
      </c>
      <c r="K60" s="116">
        <v>-0.98955500931469942</v>
      </c>
      <c r="L60" s="129" t="s">
        <v>1562</v>
      </c>
      <c r="M60" s="113"/>
    </row>
    <row r="61" spans="1:13">
      <c r="A61" s="130" t="s">
        <v>593</v>
      </c>
      <c r="B61" s="113" t="s">
        <v>594</v>
      </c>
      <c r="C61" s="115">
        <v>297.10336958988927</v>
      </c>
      <c r="D61" s="115">
        <v>301.57948267064995</v>
      </c>
      <c r="E61" s="113" t="s">
        <v>502</v>
      </c>
      <c r="F61" s="113" t="s">
        <v>503</v>
      </c>
      <c r="G61" s="115">
        <v>259.16447429663071</v>
      </c>
      <c r="H61" s="115">
        <v>262.03990464090839</v>
      </c>
      <c r="I61" s="117">
        <v>39.539578029741563</v>
      </c>
      <c r="J61" s="117">
        <v>37.938895293258554</v>
      </c>
      <c r="K61" s="116">
        <v>-1.6006827364830087</v>
      </c>
      <c r="L61" s="129" t="s">
        <v>1565</v>
      </c>
      <c r="M61" s="113"/>
    </row>
    <row r="62" spans="1:13">
      <c r="A62" s="130" t="s">
        <v>508</v>
      </c>
      <c r="B62" s="113" t="s">
        <v>509</v>
      </c>
      <c r="C62" s="115">
        <v>324.09184711603359</v>
      </c>
      <c r="D62" s="115">
        <v>327.69337212953167</v>
      </c>
      <c r="E62" s="113" t="s">
        <v>502</v>
      </c>
      <c r="F62" s="113" t="s">
        <v>503</v>
      </c>
      <c r="G62" s="115">
        <v>259.16447429663071</v>
      </c>
      <c r="H62" s="115">
        <v>262.03990464090839</v>
      </c>
      <c r="I62" s="117">
        <v>65.653467488623278</v>
      </c>
      <c r="J62" s="117">
        <v>64.927372819402876</v>
      </c>
      <c r="K62" s="116">
        <v>-0.72609466922040156</v>
      </c>
      <c r="L62" s="129" t="s">
        <v>1562</v>
      </c>
      <c r="M62" s="113"/>
    </row>
    <row r="63" spans="1:13">
      <c r="A63" s="130" t="s">
        <v>655</v>
      </c>
      <c r="B63" s="113" t="s">
        <v>656</v>
      </c>
      <c r="C63" s="115">
        <v>205.59394398600389</v>
      </c>
      <c r="D63" s="115">
        <v>209.49624228500471</v>
      </c>
      <c r="E63" s="113" t="s">
        <v>660</v>
      </c>
      <c r="F63" s="113" t="s">
        <v>661</v>
      </c>
      <c r="G63" s="115">
        <v>292.3105124244733</v>
      </c>
      <c r="H63" s="115">
        <v>297.72953071911127</v>
      </c>
      <c r="I63" s="117">
        <v>-88.233288434106555</v>
      </c>
      <c r="J63" s="117">
        <v>-86.716568438469409</v>
      </c>
      <c r="K63" s="116">
        <v>1.5167199956371462</v>
      </c>
      <c r="L63" s="129" t="s">
        <v>1566</v>
      </c>
      <c r="M63" s="113"/>
    </row>
    <row r="64" spans="1:13">
      <c r="A64" s="130" t="s">
        <v>840</v>
      </c>
      <c r="B64" s="113" t="s">
        <v>841</v>
      </c>
      <c r="C64" s="115">
        <v>339.14903632116625</v>
      </c>
      <c r="D64" s="115">
        <v>347.13959333691122</v>
      </c>
      <c r="E64" s="113" t="s">
        <v>843</v>
      </c>
      <c r="F64" s="113" t="s">
        <v>844</v>
      </c>
      <c r="G64" s="115">
        <v>197.20742945119713</v>
      </c>
      <c r="H64" s="115">
        <v>204.23966475300287</v>
      </c>
      <c r="I64" s="117">
        <v>142.89992858390835</v>
      </c>
      <c r="J64" s="117">
        <v>141.94160686996912</v>
      </c>
      <c r="K64" s="116">
        <v>-0.95832171393922749</v>
      </c>
      <c r="L64" s="129" t="s">
        <v>1562</v>
      </c>
      <c r="M64" s="113"/>
    </row>
    <row r="65" spans="1:13">
      <c r="A65" s="130"/>
      <c r="B65" s="113"/>
      <c r="C65" s="115"/>
      <c r="D65" s="115"/>
      <c r="E65" s="113"/>
      <c r="F65" s="113"/>
      <c r="G65" s="115"/>
      <c r="H65" s="115"/>
      <c r="I65" s="117"/>
      <c r="J65" s="117"/>
      <c r="K65" s="116"/>
      <c r="L65" s="129"/>
      <c r="M65" s="113"/>
    </row>
    <row r="66" spans="1:13">
      <c r="A66" s="131"/>
      <c r="B66" s="120"/>
      <c r="C66" s="118"/>
      <c r="D66" s="118"/>
      <c r="E66" s="120"/>
      <c r="F66" s="120"/>
      <c r="G66" s="120"/>
      <c r="H66" s="120"/>
      <c r="I66" s="120"/>
      <c r="J66" s="118"/>
      <c r="K66" s="120"/>
      <c r="L66" s="135"/>
      <c r="M66" s="113"/>
    </row>
    <row r="67" spans="1:13">
      <c r="A67" s="113"/>
      <c r="B67" s="113"/>
      <c r="C67" s="114"/>
      <c r="D67" s="114"/>
      <c r="E67" s="113"/>
      <c r="F67" s="113"/>
      <c r="G67" s="113"/>
      <c r="H67" s="113"/>
      <c r="I67" s="113"/>
      <c r="J67" s="114"/>
      <c r="K67" s="113"/>
      <c r="L67" s="113"/>
      <c r="M67" s="113"/>
    </row>
    <row r="68" spans="1:13">
      <c r="C68" s="110"/>
      <c r="D68" s="110"/>
      <c r="E68" s="111"/>
      <c r="F68" s="111"/>
      <c r="G68" s="112"/>
      <c r="H68" s="112"/>
      <c r="I68" s="111"/>
      <c r="J68" s="109"/>
    </row>
    <row r="69" spans="1:13">
      <c r="C69" s="110"/>
      <c r="D69" s="110"/>
      <c r="E69" s="111"/>
      <c r="F69" s="111"/>
      <c r="G69" s="112"/>
      <c r="H69" s="112"/>
      <c r="I69" s="111"/>
      <c r="J69" s="110"/>
    </row>
  </sheetData>
  <conditionalFormatting sqref="J47:J49 J52:K52 K53:K65 I68:I69 J69 I11:I49">
    <cfRule type="cellIs" dxfId="1" priority="1" stopIfTrue="1" operator="lessThan">
      <formula>0</formula>
    </cfRule>
  </conditionalFormatting>
  <conditionalFormatting sqref="J47:J49 J52:K52 K53:K65 I68:I69 J69 I11:I49">
    <cfRule type="cellIs" dxfId="0" priority="2" stopIfTrue="1" operator="greaterThan">
      <formula>0</formula>
    </cfRule>
  </conditionalFormatting>
  <pageMargins left="0.70000000000000007" right="0.70000000000000007" top="0.75" bottom="0.75" header="0.30000000000000004" footer="0.30000000000000004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F3C0E5-53A1-4741-B58E-FC83484E44CD}">
  <dimension ref="A1:H61"/>
  <sheetViews>
    <sheetView workbookViewId="0">
      <selection activeCell="F33" sqref="F33"/>
    </sheetView>
  </sheetViews>
  <sheetFormatPr defaultRowHeight="14.45"/>
  <cols>
    <col min="1" max="1" width="17.28515625" bestFit="1" customWidth="1"/>
    <col min="2" max="2" width="74.7109375" style="80" customWidth="1"/>
    <col min="3" max="3" width="10" bestFit="1" customWidth="1"/>
    <col min="4" max="4" width="16.28515625" bestFit="1" customWidth="1"/>
    <col min="6" max="6" width="74.7109375" customWidth="1"/>
    <col min="7" max="7" width="16.85546875" customWidth="1"/>
    <col min="8" max="8" width="10.42578125" customWidth="1"/>
  </cols>
  <sheetData>
    <row r="1" spans="1:8">
      <c r="A1" s="39"/>
      <c r="B1" s="107"/>
      <c r="C1" s="39"/>
      <c r="D1" s="39"/>
      <c r="F1" s="39"/>
      <c r="G1" s="39"/>
      <c r="H1" s="39"/>
    </row>
    <row r="2" spans="1:8">
      <c r="A2" s="39"/>
      <c r="B2" s="107"/>
      <c r="C2" s="39"/>
      <c r="D2" s="39"/>
      <c r="F2" s="39"/>
      <c r="G2" s="39"/>
      <c r="H2" s="39"/>
    </row>
    <row r="3" spans="1:8">
      <c r="A3" s="39"/>
      <c r="B3" s="107"/>
      <c r="C3" s="39"/>
      <c r="D3" s="39"/>
      <c r="F3" s="39"/>
      <c r="G3" s="39"/>
      <c r="H3" s="39"/>
    </row>
    <row r="4" spans="1:8">
      <c r="A4" s="39"/>
      <c r="B4" s="107"/>
      <c r="C4" s="39"/>
      <c r="D4" s="39"/>
      <c r="F4" s="39"/>
      <c r="G4" s="39"/>
      <c r="H4" s="39"/>
    </row>
    <row r="5" spans="1:8">
      <c r="A5" s="39"/>
      <c r="B5" s="107"/>
      <c r="C5" s="39"/>
      <c r="D5" s="39"/>
      <c r="F5" s="39"/>
      <c r="G5" s="39"/>
      <c r="H5" s="39"/>
    </row>
    <row r="6" spans="1:8">
      <c r="A6" s="39"/>
      <c r="B6" s="105"/>
      <c r="C6" s="39"/>
      <c r="D6" s="39"/>
      <c r="E6" s="39"/>
      <c r="F6" s="39"/>
      <c r="G6" s="39"/>
      <c r="H6" s="39"/>
    </row>
    <row r="7" spans="1:8">
      <c r="A7" s="106"/>
      <c r="B7" s="81" t="s">
        <v>1567</v>
      </c>
      <c r="C7" s="82"/>
      <c r="D7" s="83"/>
      <c r="E7" s="39"/>
      <c r="F7" s="39"/>
      <c r="G7" s="39"/>
      <c r="H7" s="39"/>
    </row>
    <row r="8" spans="1:8" ht="28.9">
      <c r="A8" s="106"/>
      <c r="B8" s="84" t="s">
        <v>1568</v>
      </c>
      <c r="C8" s="43"/>
      <c r="D8" s="85"/>
      <c r="E8" s="39"/>
      <c r="F8" s="39"/>
      <c r="G8" s="39"/>
      <c r="H8" s="39"/>
    </row>
    <row r="9" spans="1:8" ht="28.9">
      <c r="A9" s="106"/>
      <c r="B9" s="86" t="s">
        <v>1569</v>
      </c>
      <c r="C9" s="82"/>
      <c r="D9" s="83"/>
      <c r="E9" s="39"/>
      <c r="F9" s="39"/>
      <c r="G9" s="39"/>
      <c r="H9" s="39"/>
    </row>
    <row r="10" spans="1:8" ht="28.9">
      <c r="A10" s="106"/>
      <c r="B10" s="87" t="s">
        <v>1570</v>
      </c>
      <c r="C10" s="46"/>
      <c r="D10" s="88"/>
      <c r="E10" s="39"/>
      <c r="F10" s="39"/>
      <c r="G10" s="39"/>
      <c r="H10" s="39"/>
    </row>
    <row r="11" spans="1:8">
      <c r="A11" s="106"/>
      <c r="B11" s="84"/>
      <c r="C11" s="43"/>
      <c r="D11" s="85"/>
      <c r="E11" s="39"/>
      <c r="F11" s="84"/>
      <c r="G11" s="43"/>
      <c r="H11" s="85"/>
    </row>
    <row r="12" spans="1:8">
      <c r="A12" s="106"/>
      <c r="B12" s="89" t="s">
        <v>1571</v>
      </c>
      <c r="C12" s="46"/>
      <c r="D12" s="88"/>
      <c r="E12" s="39"/>
      <c r="F12" s="99" t="s">
        <v>1572</v>
      </c>
      <c r="G12" s="39"/>
      <c r="H12" s="97"/>
    </row>
    <row r="13" spans="1:8">
      <c r="A13" s="106"/>
      <c r="B13" s="90" t="s">
        <v>1573</v>
      </c>
      <c r="C13" s="91">
        <v>-1</v>
      </c>
      <c r="D13" s="92" t="s">
        <v>1574</v>
      </c>
      <c r="E13" s="39"/>
      <c r="F13" s="90" t="s">
        <v>1575</v>
      </c>
      <c r="G13" s="100">
        <v>7.5000000000000002E-4</v>
      </c>
      <c r="H13" s="92" t="s">
        <v>1574</v>
      </c>
    </row>
    <row r="14" spans="1:8">
      <c r="A14" s="106"/>
      <c r="B14" s="90" t="s">
        <v>1576</v>
      </c>
      <c r="C14" s="91">
        <v>1</v>
      </c>
      <c r="D14" s="92" t="s">
        <v>1574</v>
      </c>
      <c r="E14" s="39"/>
      <c r="F14" s="90" t="s">
        <v>1577</v>
      </c>
      <c r="G14" s="101">
        <v>2.9999999999999997E-4</v>
      </c>
      <c r="H14" s="92" t="s">
        <v>1574</v>
      </c>
    </row>
    <row r="15" spans="1:8">
      <c r="A15" s="106"/>
      <c r="B15" s="90" t="s">
        <v>1578</v>
      </c>
      <c r="C15" s="91">
        <v>5</v>
      </c>
      <c r="D15" s="92" t="s">
        <v>1574</v>
      </c>
      <c r="E15" s="39"/>
      <c r="F15" s="90" t="s">
        <v>1579</v>
      </c>
      <c r="G15" s="101">
        <v>7.4999999999999997E-3</v>
      </c>
      <c r="H15" s="92" t="s">
        <v>1574</v>
      </c>
    </row>
    <row r="16" spans="1:8">
      <c r="A16" s="106"/>
      <c r="B16" s="90" t="s">
        <v>1580</v>
      </c>
      <c r="C16" s="91">
        <v>0.8</v>
      </c>
      <c r="D16" s="92" t="s">
        <v>1574</v>
      </c>
      <c r="E16" s="39"/>
      <c r="F16" s="98"/>
      <c r="G16" s="39"/>
      <c r="H16" s="97"/>
    </row>
    <row r="17" spans="1:8">
      <c r="A17" s="106"/>
      <c r="B17" s="90" t="s">
        <v>1581</v>
      </c>
      <c r="C17" s="91">
        <v>0.5</v>
      </c>
      <c r="D17" s="92" t="s">
        <v>1582</v>
      </c>
      <c r="E17" s="39"/>
      <c r="F17" s="99" t="s">
        <v>1583</v>
      </c>
      <c r="G17" s="39"/>
      <c r="H17" s="97"/>
    </row>
    <row r="18" spans="1:8">
      <c r="A18" s="106"/>
      <c r="B18" s="90" t="s">
        <v>1584</v>
      </c>
      <c r="C18" s="91">
        <v>0.9</v>
      </c>
      <c r="D18" s="92" t="s">
        <v>1574</v>
      </c>
      <c r="E18" s="39"/>
      <c r="F18" s="90" t="s">
        <v>1585</v>
      </c>
      <c r="G18" s="102">
        <v>1.4999999999999999E-4</v>
      </c>
      <c r="H18" s="92" t="s">
        <v>1574</v>
      </c>
    </row>
    <row r="19" spans="1:8">
      <c r="A19" s="106"/>
      <c r="B19" s="90" t="s">
        <v>1586</v>
      </c>
      <c r="C19" s="91">
        <v>0.8</v>
      </c>
      <c r="D19" s="92" t="s">
        <v>1574</v>
      </c>
      <c r="E19" s="39"/>
      <c r="F19" s="90" t="s">
        <v>1587</v>
      </c>
      <c r="G19" s="102">
        <v>4.0000000000000002E-4</v>
      </c>
      <c r="H19" s="92" t="s">
        <v>1574</v>
      </c>
    </row>
    <row r="20" spans="1:8">
      <c r="A20" s="106"/>
      <c r="B20" s="90" t="s">
        <v>1588</v>
      </c>
      <c r="C20" s="91">
        <v>0.2</v>
      </c>
      <c r="D20" s="92" t="s">
        <v>1574</v>
      </c>
      <c r="E20" s="39"/>
      <c r="F20" s="90" t="s">
        <v>1589</v>
      </c>
      <c r="G20" s="103">
        <v>0.125</v>
      </c>
      <c r="H20" s="92" t="s">
        <v>1574</v>
      </c>
    </row>
    <row r="21" spans="1:8">
      <c r="A21" s="106"/>
      <c r="B21" s="90" t="s">
        <v>1590</v>
      </c>
      <c r="C21" s="91">
        <v>0.4</v>
      </c>
      <c r="D21" s="92" t="s">
        <v>1574</v>
      </c>
      <c r="E21" s="39"/>
      <c r="F21" s="90" t="s">
        <v>1591</v>
      </c>
      <c r="G21" s="103">
        <v>0.3</v>
      </c>
      <c r="H21" s="92" t="s">
        <v>1574</v>
      </c>
    </row>
    <row r="22" spans="1:8">
      <c r="A22" s="106"/>
      <c r="B22" s="90" t="s">
        <v>1588</v>
      </c>
      <c r="C22" s="91">
        <v>-0.2</v>
      </c>
      <c r="D22" s="92" t="s">
        <v>1574</v>
      </c>
      <c r="E22" s="39"/>
      <c r="F22" s="98"/>
      <c r="G22" s="39"/>
      <c r="H22" s="97"/>
    </row>
    <row r="23" spans="1:8">
      <c r="A23" s="106"/>
      <c r="B23" s="84"/>
      <c r="C23" s="93"/>
      <c r="D23" s="85"/>
      <c r="E23" s="39"/>
      <c r="F23" s="99" t="s">
        <v>1592</v>
      </c>
      <c r="G23" s="39"/>
      <c r="H23" s="97"/>
    </row>
    <row r="24" spans="1:8">
      <c r="A24" s="106"/>
      <c r="B24" s="89" t="s">
        <v>1593</v>
      </c>
      <c r="C24" s="94"/>
      <c r="D24" s="88"/>
      <c r="E24" s="39"/>
      <c r="F24" s="90" t="s">
        <v>1594</v>
      </c>
      <c r="G24" s="104">
        <v>4.5</v>
      </c>
      <c r="H24" s="92" t="s">
        <v>1574</v>
      </c>
    </row>
    <row r="25" spans="1:8" ht="28.9">
      <c r="A25" s="106"/>
      <c r="B25" s="90" t="s">
        <v>1595</v>
      </c>
      <c r="C25" s="91">
        <v>0.75</v>
      </c>
      <c r="D25" s="92" t="s">
        <v>1574</v>
      </c>
      <c r="E25" s="39"/>
      <c r="F25" s="90" t="s">
        <v>1596</v>
      </c>
      <c r="G25" s="104">
        <v>4.5</v>
      </c>
      <c r="H25" s="92" t="s">
        <v>1574</v>
      </c>
    </row>
    <row r="26" spans="1:8">
      <c r="A26" s="106"/>
      <c r="B26" s="90" t="s">
        <v>1597</v>
      </c>
      <c r="C26" s="91">
        <v>0.25</v>
      </c>
      <c r="D26" s="92" t="s">
        <v>1574</v>
      </c>
      <c r="E26" s="39"/>
      <c r="F26" s="90" t="s">
        <v>1598</v>
      </c>
      <c r="G26" s="104">
        <v>1</v>
      </c>
      <c r="H26" s="92" t="s">
        <v>1574</v>
      </c>
    </row>
    <row r="27" spans="1:8">
      <c r="A27" s="106"/>
      <c r="B27" s="90" t="s">
        <v>1599</v>
      </c>
      <c r="C27" s="91">
        <v>0.15</v>
      </c>
      <c r="D27" s="92" t="s">
        <v>1574</v>
      </c>
      <c r="E27" s="39"/>
      <c r="F27" s="90" t="s">
        <v>1600</v>
      </c>
      <c r="G27" s="104">
        <v>1</v>
      </c>
      <c r="H27" s="92" t="s">
        <v>1574</v>
      </c>
    </row>
    <row r="28" spans="1:8">
      <c r="A28" s="106"/>
      <c r="B28" s="90" t="s">
        <v>1601</v>
      </c>
      <c r="C28" s="91">
        <v>0.05</v>
      </c>
      <c r="D28" s="92" t="s">
        <v>1574</v>
      </c>
      <c r="E28" s="39"/>
      <c r="F28" s="39"/>
      <c r="G28" s="39"/>
      <c r="H28" s="39"/>
    </row>
    <row r="29" spans="1:8">
      <c r="A29" s="106"/>
      <c r="B29" s="90" t="s">
        <v>1602</v>
      </c>
      <c r="C29" s="91">
        <v>0.15</v>
      </c>
      <c r="D29" s="92" t="s">
        <v>1574</v>
      </c>
      <c r="E29" s="39"/>
      <c r="F29" s="39"/>
      <c r="G29" s="39"/>
      <c r="H29" s="39"/>
    </row>
    <row r="30" spans="1:8">
      <c r="A30" s="106"/>
      <c r="B30" s="90" t="s">
        <v>1603</v>
      </c>
      <c r="C30" s="91">
        <v>0.05</v>
      </c>
      <c r="D30" s="92" t="s">
        <v>1574</v>
      </c>
      <c r="E30" s="39"/>
      <c r="F30" s="39"/>
      <c r="G30" s="39"/>
      <c r="H30" s="39"/>
    </row>
    <row r="31" spans="1:8">
      <c r="A31" s="106"/>
      <c r="B31" s="84"/>
      <c r="C31" s="93"/>
      <c r="D31" s="85"/>
      <c r="E31" s="39"/>
      <c r="F31" s="39"/>
      <c r="G31" s="39"/>
      <c r="H31" s="39"/>
    </row>
    <row r="32" spans="1:8">
      <c r="A32" s="106"/>
      <c r="B32" s="89" t="s">
        <v>1604</v>
      </c>
      <c r="C32" s="94"/>
      <c r="D32" s="88"/>
      <c r="E32" s="39"/>
      <c r="F32" s="39"/>
      <c r="G32" s="39"/>
      <c r="H32" s="39"/>
    </row>
    <row r="33" spans="1:8">
      <c r="A33" s="106"/>
      <c r="B33" s="90" t="s">
        <v>1605</v>
      </c>
      <c r="C33" s="91">
        <v>-0.25</v>
      </c>
      <c r="D33" s="92" t="s">
        <v>1574</v>
      </c>
      <c r="E33" s="39"/>
      <c r="F33" s="39"/>
      <c r="G33" s="39"/>
      <c r="H33" s="39"/>
    </row>
    <row r="34" spans="1:8">
      <c r="A34" s="106"/>
      <c r="B34" s="90" t="s">
        <v>1606</v>
      </c>
      <c r="C34" s="91">
        <v>0.25</v>
      </c>
      <c r="D34" s="92" t="s">
        <v>1574</v>
      </c>
      <c r="E34" s="39"/>
      <c r="F34" s="39"/>
      <c r="G34" s="39"/>
      <c r="H34" s="39"/>
    </row>
    <row r="35" spans="1:8">
      <c r="A35" s="106"/>
      <c r="B35" s="84"/>
      <c r="C35" s="93"/>
      <c r="D35" s="85"/>
      <c r="E35" s="39"/>
      <c r="F35" s="39"/>
      <c r="G35" s="39"/>
      <c r="H35" s="39"/>
    </row>
    <row r="36" spans="1:8">
      <c r="A36" s="106"/>
      <c r="B36" s="95" t="s">
        <v>1607</v>
      </c>
      <c r="C36" s="96"/>
      <c r="D36" s="97"/>
      <c r="E36" s="39"/>
      <c r="F36" s="39"/>
      <c r="G36" s="39"/>
      <c r="H36" s="39"/>
    </row>
    <row r="37" spans="1:8">
      <c r="A37" s="106"/>
      <c r="B37" s="90" t="s">
        <v>1608</v>
      </c>
      <c r="C37" s="91">
        <v>0.5</v>
      </c>
      <c r="D37" s="92" t="s">
        <v>1582</v>
      </c>
      <c r="E37" s="39"/>
      <c r="F37" s="39"/>
      <c r="G37" s="39"/>
      <c r="H37" s="39"/>
    </row>
    <row r="38" spans="1:8">
      <c r="A38" s="39"/>
      <c r="B38" s="90" t="s">
        <v>1609</v>
      </c>
      <c r="C38" s="91">
        <v>0.5</v>
      </c>
      <c r="D38" s="92" t="s">
        <v>1582</v>
      </c>
      <c r="E38" s="39"/>
      <c r="F38" s="39"/>
      <c r="G38" s="39"/>
      <c r="H38" s="39"/>
    </row>
    <row r="39" spans="1:8">
      <c r="A39" s="39"/>
      <c r="B39" s="95"/>
      <c r="C39" s="96"/>
      <c r="D39" s="97"/>
      <c r="E39" s="39"/>
      <c r="F39" s="39"/>
      <c r="G39" s="39"/>
      <c r="H39" s="39"/>
    </row>
    <row r="40" spans="1:8">
      <c r="A40" s="39"/>
      <c r="B40" s="95" t="s">
        <v>1610</v>
      </c>
      <c r="C40" s="96"/>
      <c r="D40" s="97"/>
      <c r="E40" s="39"/>
      <c r="F40" s="39"/>
      <c r="G40" s="39"/>
      <c r="H40" s="39"/>
    </row>
    <row r="41" spans="1:8">
      <c r="A41" s="39"/>
      <c r="B41" s="90" t="s">
        <v>1611</v>
      </c>
      <c r="C41" s="91">
        <v>0.5</v>
      </c>
      <c r="D41" s="92" t="s">
        <v>1582</v>
      </c>
      <c r="E41" s="39"/>
      <c r="F41" s="39"/>
      <c r="G41" s="39"/>
      <c r="H41" s="39"/>
    </row>
    <row r="42" spans="1:8">
      <c r="A42" s="39"/>
      <c r="B42" s="90" t="s">
        <v>1612</v>
      </c>
      <c r="C42" s="91">
        <v>0.5</v>
      </c>
      <c r="D42" s="92" t="s">
        <v>1582</v>
      </c>
      <c r="E42" s="39"/>
      <c r="F42" s="39"/>
      <c r="G42" s="39"/>
      <c r="H42" s="39"/>
    </row>
    <row r="43" spans="1:8">
      <c r="A43" s="39"/>
      <c r="B43" s="98"/>
      <c r="C43" s="39"/>
      <c r="D43" s="97"/>
      <c r="E43" s="39"/>
      <c r="F43" s="39"/>
      <c r="G43" s="39"/>
      <c r="H43" s="39"/>
    </row>
    <row r="44" spans="1:8">
      <c r="A44" s="39"/>
      <c r="B44" s="99" t="s">
        <v>1572</v>
      </c>
      <c r="C44" s="39"/>
      <c r="D44" s="97"/>
      <c r="E44" s="39"/>
      <c r="F44" s="39"/>
      <c r="G44" s="39"/>
      <c r="H44" s="39"/>
    </row>
    <row r="45" spans="1:8">
      <c r="A45" s="39"/>
      <c r="B45" s="90" t="s">
        <v>1575</v>
      </c>
      <c r="C45" s="100">
        <v>7.5000000000000002E-4</v>
      </c>
      <c r="D45" s="92" t="s">
        <v>1574</v>
      </c>
      <c r="E45" s="39"/>
      <c r="F45" s="39"/>
      <c r="G45" s="39"/>
      <c r="H45" s="39"/>
    </row>
    <row r="46" spans="1:8">
      <c r="A46" s="39"/>
      <c r="B46" s="90" t="s">
        <v>1577</v>
      </c>
      <c r="C46" s="101">
        <v>2.9999999999999997E-4</v>
      </c>
      <c r="D46" s="92" t="s">
        <v>1574</v>
      </c>
      <c r="E46" s="39"/>
      <c r="F46" s="39"/>
      <c r="G46" s="39"/>
      <c r="H46" s="39"/>
    </row>
    <row r="47" spans="1:8">
      <c r="A47" s="39"/>
      <c r="B47" s="90" t="s">
        <v>1579</v>
      </c>
      <c r="C47" s="101">
        <v>7.4999999999999997E-3</v>
      </c>
      <c r="D47" s="92" t="s">
        <v>1574</v>
      </c>
      <c r="E47" s="39"/>
      <c r="F47" s="39"/>
      <c r="G47" s="39"/>
      <c r="H47" s="39"/>
    </row>
    <row r="48" spans="1:8">
      <c r="A48" s="39"/>
      <c r="B48" s="98"/>
      <c r="C48" s="39"/>
      <c r="D48" s="97"/>
      <c r="E48" s="39"/>
      <c r="F48" s="39"/>
      <c r="G48" s="39"/>
      <c r="H48" s="39"/>
    </row>
    <row r="49" spans="1:8">
      <c r="A49" s="39"/>
      <c r="B49" s="99" t="s">
        <v>1583</v>
      </c>
      <c r="C49" s="39"/>
      <c r="D49" s="97"/>
      <c r="E49" s="39"/>
      <c r="F49" s="39"/>
      <c r="G49" s="39"/>
      <c r="H49" s="39"/>
    </row>
    <row r="50" spans="1:8">
      <c r="A50" s="39"/>
      <c r="B50" s="90" t="s">
        <v>1585</v>
      </c>
      <c r="C50" s="102">
        <v>1.4999999999999999E-4</v>
      </c>
      <c r="D50" s="92" t="s">
        <v>1574</v>
      </c>
      <c r="E50" s="39"/>
      <c r="F50" s="39"/>
      <c r="G50" s="39"/>
      <c r="H50" s="39"/>
    </row>
    <row r="51" spans="1:8">
      <c r="A51" s="39"/>
      <c r="B51" s="90" t="s">
        <v>1587</v>
      </c>
      <c r="C51" s="102">
        <v>4.0000000000000002E-4</v>
      </c>
      <c r="D51" s="92" t="s">
        <v>1574</v>
      </c>
      <c r="E51" s="39"/>
      <c r="F51" s="39"/>
      <c r="G51" s="39"/>
      <c r="H51" s="39"/>
    </row>
    <row r="52" spans="1:8">
      <c r="A52" s="39"/>
      <c r="B52" s="90" t="s">
        <v>1589</v>
      </c>
      <c r="C52" s="103">
        <v>0.125</v>
      </c>
      <c r="D52" s="92" t="s">
        <v>1574</v>
      </c>
      <c r="E52" s="39"/>
      <c r="F52" s="39"/>
      <c r="G52" s="39"/>
      <c r="H52" s="39"/>
    </row>
    <row r="53" spans="1:8">
      <c r="A53" s="39"/>
      <c r="B53" s="90" t="s">
        <v>1591</v>
      </c>
      <c r="C53" s="103">
        <v>0.3</v>
      </c>
      <c r="D53" s="92" t="s">
        <v>1574</v>
      </c>
      <c r="E53" s="39"/>
      <c r="F53" s="39"/>
      <c r="G53" s="39"/>
      <c r="H53" s="39"/>
    </row>
    <row r="54" spans="1:8">
      <c r="A54" s="39"/>
      <c r="B54" s="98"/>
      <c r="C54" s="39"/>
      <c r="D54" s="97"/>
      <c r="E54" s="39"/>
      <c r="F54" s="39"/>
      <c r="G54" s="39"/>
      <c r="H54" s="39"/>
    </row>
    <row r="55" spans="1:8">
      <c r="A55" s="39"/>
      <c r="B55" s="99" t="s">
        <v>1592</v>
      </c>
      <c r="C55" s="39"/>
      <c r="D55" s="97"/>
      <c r="E55" s="39"/>
      <c r="F55" s="39"/>
      <c r="G55" s="39"/>
      <c r="H55" s="39"/>
    </row>
    <row r="56" spans="1:8">
      <c r="A56" s="39"/>
      <c r="B56" s="90" t="s">
        <v>1594</v>
      </c>
      <c r="C56" s="104">
        <v>4.5</v>
      </c>
      <c r="D56" s="92" t="s">
        <v>1574</v>
      </c>
      <c r="E56" s="39"/>
      <c r="F56" s="39"/>
      <c r="G56" s="39"/>
      <c r="H56" s="39"/>
    </row>
    <row r="57" spans="1:8">
      <c r="A57" s="39"/>
      <c r="B57" s="90" t="s">
        <v>1596</v>
      </c>
      <c r="C57" s="104">
        <v>4.5</v>
      </c>
      <c r="D57" s="92" t="s">
        <v>1574</v>
      </c>
      <c r="E57" s="39"/>
      <c r="F57" s="39"/>
      <c r="G57" s="39"/>
      <c r="H57" s="39"/>
    </row>
    <row r="58" spans="1:8">
      <c r="A58" s="39"/>
      <c r="B58" s="90" t="s">
        <v>1598</v>
      </c>
      <c r="C58" s="104">
        <v>1</v>
      </c>
      <c r="D58" s="92" t="s">
        <v>1574</v>
      </c>
      <c r="E58" s="39"/>
      <c r="F58" s="39"/>
      <c r="G58" s="39"/>
      <c r="H58" s="39"/>
    </row>
    <row r="59" spans="1:8">
      <c r="A59" s="39"/>
      <c r="B59" s="90" t="s">
        <v>1600</v>
      </c>
      <c r="C59" s="104">
        <v>1</v>
      </c>
      <c r="D59" s="92" t="s">
        <v>1574</v>
      </c>
      <c r="E59" s="39"/>
      <c r="F59" s="39"/>
      <c r="G59" s="39"/>
      <c r="H59" s="39"/>
    </row>
    <row r="60" spans="1:8">
      <c r="A60" s="39"/>
      <c r="B60" s="107"/>
      <c r="C60" s="39"/>
      <c r="D60" s="39"/>
      <c r="E60" s="39"/>
    </row>
    <row r="61" spans="1:8">
      <c r="A61" s="39"/>
      <c r="B61" s="107"/>
      <c r="C61" s="39"/>
      <c r="D61" s="39"/>
      <c r="E61" s="39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Voon Kiat Lai</dc:creator>
  <cp:keywords/>
  <dc:description/>
  <cp:lastModifiedBy>Harrison Bastian</cp:lastModifiedBy>
  <cp:revision/>
  <dcterms:created xsi:type="dcterms:W3CDTF">2023-05-11T18:58:08Z</dcterms:created>
  <dcterms:modified xsi:type="dcterms:W3CDTF">2023-06-07T13:28:56Z</dcterms:modified>
  <cp:category/>
  <cp:contentStatus/>
</cp:coreProperties>
</file>