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qf\Desktop\"/>
    </mc:Choice>
  </mc:AlternateContent>
  <bookViews>
    <workbookView xWindow="0" yWindow="90" windowWidth="12120" windowHeight="8700" firstSheet="13" activeTab="15"/>
  </bookViews>
  <sheets>
    <sheet name="2016考核表" sheetId="5" state="hidden" r:id="rId1"/>
    <sheet name="考核量表" sheetId="7" r:id="rId2"/>
    <sheet name="压铸车间2020年度计划" sheetId="3" r:id="rId3"/>
    <sheet name="Sheet1" sheetId="12" state="hidden" r:id="rId4"/>
    <sheet name="1月份计划及结果" sheetId="14" r:id="rId5"/>
    <sheet name="2月份计划及结果" sheetId="15" r:id="rId6"/>
    <sheet name="3月份计划及结果" sheetId="16" r:id="rId7"/>
    <sheet name="4月份计划及结果" sheetId="17" r:id="rId8"/>
    <sheet name="5月份计划及结果" sheetId="18" r:id="rId9"/>
    <sheet name="6月份计划及结果" sheetId="19" r:id="rId10"/>
    <sheet name="7月计划及结果" sheetId="21" r:id="rId11"/>
    <sheet name="Sheet3" sheetId="23" state="hidden" r:id="rId12"/>
    <sheet name="8月计划及结果" sheetId="22" r:id="rId13"/>
    <sheet name="9月计划及结果" sheetId="24" r:id="rId14"/>
    <sheet name="10月份计划及结果" sheetId="25" r:id="rId15"/>
    <sheet name="11月份计划及结果" sheetId="26" r:id="rId16"/>
    <sheet name="12月计划" sheetId="27" r:id="rId17"/>
  </sheets>
  <definedNames>
    <definedName name="_xlnm.Print_Area" localSheetId="0">'2016考核表'!$A$1:$O$17</definedName>
  </definedNames>
  <calcPr calcId="152511"/>
</workbook>
</file>

<file path=xl/calcChain.xml><?xml version="1.0" encoding="utf-8"?>
<calcChain xmlns="http://schemas.openxmlformats.org/spreadsheetml/2006/main">
  <c r="P10" i="27" l="1"/>
  <c r="Q10" i="27" s="1"/>
  <c r="Q9" i="27"/>
  <c r="P9" i="27"/>
  <c r="P8" i="27"/>
  <c r="Q8" i="27" s="1"/>
  <c r="Q7" i="27"/>
  <c r="P7" i="27"/>
  <c r="P6" i="27"/>
  <c r="Q6" i="27" s="1"/>
  <c r="Q5" i="27"/>
  <c r="Q14" i="27" s="1"/>
  <c r="P5" i="27"/>
  <c r="P10" i="25" l="1"/>
  <c r="P10" i="26" l="1"/>
  <c r="Q10" i="26" s="1"/>
  <c r="P9" i="26"/>
  <c r="Q9" i="26" s="1"/>
  <c r="P8" i="26"/>
  <c r="Q8" i="26" s="1"/>
  <c r="P7" i="26"/>
  <c r="Q7" i="26" s="1"/>
  <c r="P6" i="26"/>
  <c r="Q6" i="26" s="1"/>
  <c r="P5" i="26"/>
  <c r="Q5" i="26" s="1"/>
  <c r="Q14" i="26" l="1"/>
  <c r="P9" i="25"/>
  <c r="Q9" i="25" s="1"/>
  <c r="P8" i="25"/>
  <c r="Q8" i="25" s="1"/>
  <c r="Q10" i="25"/>
  <c r="P7" i="25" l="1"/>
  <c r="Q7" i="25" s="1"/>
  <c r="P6" i="25"/>
  <c r="Q6" i="25" s="1"/>
  <c r="P5" i="25"/>
  <c r="Q5" i="25" s="1"/>
  <c r="Q14" i="25" l="1"/>
  <c r="Q10" i="18"/>
  <c r="Q7" i="18"/>
  <c r="Q6" i="17" l="1"/>
  <c r="Q10" i="17" l="1"/>
  <c r="Q7" i="17"/>
  <c r="Q10" i="16" l="1"/>
  <c r="Q7" i="16" l="1"/>
  <c r="Q6" i="16"/>
  <c r="Q5" i="16"/>
  <c r="Q8" i="15" l="1"/>
  <c r="Q6" i="15"/>
  <c r="Q5" i="15"/>
  <c r="Q9" i="14" l="1"/>
  <c r="Q8" i="14"/>
  <c r="Q6" i="14"/>
  <c r="Q5" i="14"/>
  <c r="H15" i="7" l="1"/>
  <c r="F15" i="7"/>
  <c r="H15" i="5"/>
  <c r="F15" i="5"/>
  <c r="G15" i="3"/>
  <c r="H6" i="3"/>
  <c r="H7" i="3"/>
  <c r="H8" i="3"/>
  <c r="H9" i="3"/>
  <c r="H10" i="3"/>
  <c r="H11" i="3"/>
  <c r="H12" i="3"/>
  <c r="H13" i="3"/>
</calcChain>
</file>

<file path=xl/comments1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不设权重，单项扣分
1000元以上事故累计计算，指标内的发生一次扣2分，超指标的，发生一次扣5分(交通事故扣2.5分）。
安全事故有伤残等级，交通事故扣5分，内部发生一次扣10分；
火警一次内部可控扣10分；外部可控扣20分；若火灾造成人员残亡或停产三天及以上否决所有考核分</t>
        </r>
      </text>
    </comment>
  </commentList>
</comments>
</file>

<file path=xl/sharedStrings.xml><?xml version="1.0" encoding="utf-8"?>
<sst xmlns="http://schemas.openxmlformats.org/spreadsheetml/2006/main" count="1321" uniqueCount="332">
  <si>
    <t>部门</t>
  </si>
  <si>
    <t>结果定义</t>
  </si>
  <si>
    <t>备注</t>
  </si>
  <si>
    <t>职务</t>
  </si>
  <si>
    <t>KPI</t>
  </si>
  <si>
    <t>KPI公式</t>
  </si>
  <si>
    <t>权重</t>
  </si>
  <si>
    <t>序号</t>
  </si>
  <si>
    <t>执行基金</t>
  </si>
  <si>
    <t>实际得分</t>
  </si>
  <si>
    <t>未完成的原因</t>
  </si>
  <si>
    <t>改进的措施</t>
  </si>
  <si>
    <t>新结果定义（承诺）</t>
  </si>
  <si>
    <t>总分</t>
    <phoneticPr fontId="2" type="noConversion"/>
  </si>
  <si>
    <t>姓名</t>
    <phoneticPr fontId="2" type="noConversion"/>
  </si>
  <si>
    <t>职责</t>
    <phoneticPr fontId="2" type="noConversion"/>
  </si>
  <si>
    <t>质量管理</t>
    <phoneticPr fontId="2" type="noConversion"/>
  </si>
  <si>
    <t>合格品达成率</t>
    <phoneticPr fontId="2" type="noConversion"/>
  </si>
  <si>
    <t>费用控制</t>
    <phoneticPr fontId="2" type="noConversion"/>
  </si>
  <si>
    <t>费用控制率</t>
    <phoneticPr fontId="2" type="noConversion"/>
  </si>
  <si>
    <t>6S管理</t>
    <phoneticPr fontId="2" type="noConversion"/>
  </si>
  <si>
    <t>达标率</t>
    <phoneticPr fontId="2" type="noConversion"/>
  </si>
  <si>
    <t>安全管理</t>
    <phoneticPr fontId="2" type="noConversion"/>
  </si>
  <si>
    <t>设备管理</t>
    <phoneticPr fontId="4" type="noConversion"/>
  </si>
  <si>
    <t>直接领导：</t>
    <phoneticPr fontId="2" type="noConversion"/>
  </si>
  <si>
    <t>设备完好率</t>
    <phoneticPr fontId="4" type="noConversion"/>
  </si>
  <si>
    <t>孟庆锋</t>
    <phoneticPr fontId="2" type="noConversion"/>
  </si>
  <si>
    <t>压铸车间</t>
    <phoneticPr fontId="2" type="noConversion"/>
  </si>
  <si>
    <t>车间主任</t>
    <phoneticPr fontId="2" type="noConversion"/>
  </si>
  <si>
    <t>产值管理</t>
    <phoneticPr fontId="2" type="noConversion"/>
  </si>
  <si>
    <t>产值完成率</t>
    <phoneticPr fontId="2" type="noConversion"/>
  </si>
  <si>
    <t>交期管理</t>
    <phoneticPr fontId="2" type="noConversion"/>
  </si>
  <si>
    <t>交期准时率</t>
    <phoneticPr fontId="2" type="noConversion"/>
  </si>
  <si>
    <t>实际检查得分/100分</t>
    <phoneticPr fontId="2" type="noConversion"/>
  </si>
  <si>
    <t>97%</t>
    <phoneticPr fontId="2" type="noConversion"/>
  </si>
  <si>
    <t>月实际合格批次/月实际入库总批次</t>
    <phoneticPr fontId="2" type="noConversion"/>
  </si>
  <si>
    <t>月实际准时批次/月实际入库总批次</t>
    <phoneticPr fontId="2" type="noConversion"/>
  </si>
  <si>
    <t>无事故次数</t>
    <phoneticPr fontId="2" type="noConversion"/>
  </si>
  <si>
    <t>设备故障次数/（使用设备台数*工作天数）</t>
    <phoneticPr fontId="4" type="noConversion"/>
  </si>
  <si>
    <t>电气水控制</t>
    <phoneticPr fontId="2" type="noConversion"/>
  </si>
  <si>
    <t>电气水消耗与产值比</t>
    <phoneticPr fontId="2" type="noConversion"/>
  </si>
  <si>
    <t>当月实际耗用/当月完成产值之比</t>
    <phoneticPr fontId="2" type="noConversion"/>
  </si>
  <si>
    <t>一季度过程结果</t>
    <phoneticPr fontId="2" type="noConversion"/>
  </si>
  <si>
    <t>二季度过程结果</t>
    <phoneticPr fontId="2" type="noConversion"/>
  </si>
  <si>
    <t>三季度过程结果</t>
    <phoneticPr fontId="2" type="noConversion"/>
  </si>
  <si>
    <t>四季度过程结果</t>
    <phoneticPr fontId="2" type="noConversion"/>
  </si>
  <si>
    <t>实际完成的值</t>
    <phoneticPr fontId="2" type="noConversion"/>
  </si>
  <si>
    <t>实际完成的结果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</si>
  <si>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</si>
  <si>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</si>
  <si>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</si>
  <si>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</si>
  <si>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</si>
  <si>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</si>
  <si>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</si>
  <si>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</si>
  <si>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</si>
  <si>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</si>
  <si>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</si>
  <si>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</si>
  <si>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1伤残等级为0               2无等级事故次数             3以实际发生的次数为依据</t>
    <phoneticPr fontId="2" type="noConversion"/>
  </si>
  <si>
    <t>完成质量合格率97%，完成率100%，见ERP《供应商供货统计表》</t>
    <phoneticPr fontId="2" type="noConversion"/>
  </si>
  <si>
    <t>完成控制值在6%以下，完成率100%。见《财务月度车间核算报表》</t>
    <phoneticPr fontId="2" type="noConversion"/>
  </si>
  <si>
    <t>完成公司目标90%，完成率100%。见《公司5s月度检查表》</t>
    <phoneticPr fontId="2" type="noConversion"/>
  </si>
  <si>
    <t>完成安全事故控制目标3起以下，完成率100%，见OA工伤事故单。</t>
    <phoneticPr fontId="2" type="noConversion"/>
  </si>
  <si>
    <t>完成公司目标设备完好率95%，完成率100%，见设备台账，设备点检记录</t>
    <phoneticPr fontId="4" type="noConversion"/>
  </si>
  <si>
    <t>＜18%</t>
    <phoneticPr fontId="2" type="noConversion"/>
  </si>
  <si>
    <t>＜6.5%</t>
    <phoneticPr fontId="2" type="noConversion"/>
  </si>
  <si>
    <t>当月实际费用/当月完成产值之比（除主材料铝合金（含加工费）以外的，水、电、气、辅助材料、修理费用等所有的费用，除加工费）。</t>
    <phoneticPr fontId="2" type="noConversion"/>
  </si>
  <si>
    <t>＜3次</t>
    <phoneticPr fontId="2" type="noConversion"/>
  </si>
  <si>
    <t>≥90%</t>
    <phoneticPr fontId="2" type="noConversion"/>
  </si>
  <si>
    <t>否决标准</t>
    <phoneticPr fontId="2" type="noConversion"/>
  </si>
  <si>
    <t>标准绩效
(目标）</t>
    <phoneticPr fontId="2" type="noConversion"/>
  </si>
  <si>
    <t>绩效考核量表</t>
    <phoneticPr fontId="2" type="noConversion"/>
  </si>
  <si>
    <r>
      <t>部门：压铸车间</t>
    </r>
    <r>
      <rPr>
        <b/>
        <sz val="10"/>
        <rFont val="Times New Roman"/>
        <family val="1"/>
      </rPr>
      <t xml:space="preserve">                   </t>
    </r>
    <phoneticPr fontId="2" type="noConversion"/>
  </si>
  <si>
    <r>
      <t>考核日期：2016年 01月 01日</t>
    </r>
    <r>
      <rPr>
        <b/>
        <sz val="10"/>
        <rFont val="宋体"/>
        <family val="3"/>
        <charset val="134"/>
      </rPr>
      <t>-201612月31日</t>
    </r>
    <phoneticPr fontId="2" type="noConversion"/>
  </si>
  <si>
    <t xml:space="preserve">Q/YH1221-03
NO: </t>
    <phoneticPr fontId="2" type="noConversion"/>
  </si>
  <si>
    <t>维度</t>
    <phoneticPr fontId="2" type="noConversion"/>
  </si>
  <si>
    <t>类别</t>
    <phoneticPr fontId="2" type="noConversion"/>
  </si>
  <si>
    <r>
      <t>考核指标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活动</t>
    </r>
  </si>
  <si>
    <t>考核
频次</t>
    <phoneticPr fontId="2" type="noConversion"/>
  </si>
  <si>
    <t>年度指标值</t>
    <phoneticPr fontId="2" type="noConversion"/>
  </si>
  <si>
    <t>年度额定分</t>
    <phoneticPr fontId="2" type="noConversion"/>
  </si>
  <si>
    <t>月度指标值</t>
    <phoneticPr fontId="2" type="noConversion"/>
  </si>
  <si>
    <t>月度额定分</t>
    <phoneticPr fontId="2" type="noConversion"/>
  </si>
  <si>
    <t>测评方法</t>
  </si>
  <si>
    <t>计分准则</t>
  </si>
  <si>
    <t>否决标准</t>
  </si>
  <si>
    <t>测评部门</t>
    <phoneticPr fontId="2" type="noConversion"/>
  </si>
  <si>
    <t>实际
完成值</t>
    <phoneticPr fontId="2" type="noConversion"/>
  </si>
  <si>
    <t>年度得分</t>
    <phoneticPr fontId="2" type="noConversion"/>
  </si>
  <si>
    <t>测评部门签字</t>
    <phoneticPr fontId="2" type="noConversion"/>
  </si>
  <si>
    <t>财务</t>
    <phoneticPr fontId="2" type="noConversion"/>
  </si>
  <si>
    <t>压铸产值（万元）</t>
    <phoneticPr fontId="2" type="noConversion"/>
  </si>
  <si>
    <t>月</t>
    <phoneticPr fontId="2" type="noConversion"/>
  </si>
  <si>
    <t>100</t>
    <phoneticPr fontId="2" type="noConversion"/>
  </si>
  <si>
    <t>以财务提供的数据</t>
    <phoneticPr fontId="2" type="noConversion"/>
  </si>
  <si>
    <r>
      <t>1000</t>
    </r>
    <r>
      <rPr>
        <sz val="10"/>
        <rFont val="宋体"/>
        <family val="3"/>
        <charset val="134"/>
      </rPr>
      <t>万得15分为基准，每加减5万，加减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分</t>
    </r>
    <phoneticPr fontId="2" type="noConversion"/>
  </si>
  <si>
    <t>财务中心</t>
    <phoneticPr fontId="2" type="noConversion"/>
  </si>
  <si>
    <t>总计完成：1023万，其中压铸件加工费1008万，技术部靠模15万元</t>
    <phoneticPr fontId="2" type="noConversion"/>
  </si>
  <si>
    <t>8.5%</t>
    <phoneticPr fontId="2" type="noConversion"/>
  </si>
  <si>
    <t>当月发生的费用/当月产值</t>
    <phoneticPr fontId="2" type="noConversion"/>
  </si>
  <si>
    <r>
      <t>每正负0.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%加减</t>
    </r>
    <r>
      <rPr>
        <sz val="10"/>
        <rFont val="宋体"/>
        <family val="3"/>
        <charset val="134"/>
      </rPr>
      <t>0.5</t>
    </r>
    <r>
      <rPr>
        <sz val="10"/>
        <rFont val="宋体"/>
        <family val="3"/>
        <charset val="134"/>
      </rPr>
      <t>分</t>
    </r>
    <phoneticPr fontId="2" type="noConversion"/>
  </si>
  <si>
    <t>实际执行情况：2016年实际费用支出为（含模具修理）65万，实际费用指标为6.5%。</t>
    <phoneticPr fontId="2" type="noConversion"/>
  </si>
  <si>
    <t>预算制定及时性</t>
    <phoneticPr fontId="2" type="noConversion"/>
  </si>
  <si>
    <t>每月最后一天前制定下个月预算</t>
    <phoneticPr fontId="2" type="noConversion"/>
  </si>
  <si>
    <t>每延迟1天扣1分。</t>
    <phoneticPr fontId="2" type="noConversion"/>
  </si>
  <si>
    <t>财务部</t>
    <phoneticPr fontId="2" type="noConversion"/>
  </si>
  <si>
    <t>客户</t>
    <phoneticPr fontId="2" type="noConversion"/>
  </si>
  <si>
    <t>民主评议</t>
    <phoneticPr fontId="2" type="noConversion"/>
  </si>
  <si>
    <t>全年</t>
    <phoneticPr fontId="2" type="noConversion"/>
  </si>
  <si>
    <t>80分</t>
    <phoneticPr fontId="2" type="noConversion"/>
  </si>
  <si>
    <t>--</t>
    <phoneticPr fontId="2" type="noConversion"/>
  </si>
  <si>
    <t>年度调查，对本部门管理民主评议分之和/评价部门数</t>
    <phoneticPr fontId="2" type="noConversion"/>
  </si>
  <si>
    <t>管理民主得分80分为额定分，每增减1分，加减0.5分</t>
    <phoneticPr fontId="2" type="noConversion"/>
  </si>
  <si>
    <t>管理中心</t>
  </si>
  <si>
    <t>75.68分</t>
    <phoneticPr fontId="2" type="noConversion"/>
  </si>
  <si>
    <t>客户投诉批次</t>
  </si>
  <si>
    <r>
      <t>1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次</t>
    </r>
    <phoneticPr fontId="2" type="noConversion"/>
  </si>
  <si>
    <t>品保统计的客户投诉有关铸件质量问题的次数</t>
    <phoneticPr fontId="2" type="noConversion"/>
  </si>
  <si>
    <t>超出6次每次一般投诉每起扣2分；严重投诉一次扣5分,全年无投诉，在12月份加6分；</t>
    <phoneticPr fontId="2" type="noConversion"/>
  </si>
  <si>
    <t>品保部</t>
    <phoneticPr fontId="2" type="noConversion"/>
  </si>
  <si>
    <t>11次</t>
    <phoneticPr fontId="2" type="noConversion"/>
  </si>
  <si>
    <t>运营</t>
    <phoneticPr fontId="2" type="noConversion"/>
  </si>
  <si>
    <t>产品合格率(%)</t>
  </si>
  <si>
    <t>年/月</t>
    <phoneticPr fontId="2" type="noConversion"/>
  </si>
  <si>
    <t>品保部：Σ(每月被检查出不合格品数量)/Σ(每月被检查产品数量)</t>
    <phoneticPr fontId="2" type="noConversion"/>
  </si>
  <si>
    <r>
      <t>每提高0.5%,加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分;
每下降0.5%,减1分;</t>
    </r>
    <phoneticPr fontId="2" type="noConversion"/>
  </si>
  <si>
    <t>周生产计划完成率</t>
  </si>
  <si>
    <t>ERP:Σ(每月准时交付的采购单批次)/Σ(每月应完成的采购单批次)*100%</t>
    <phoneticPr fontId="2" type="noConversion"/>
  </si>
  <si>
    <r>
      <t>80-85%</t>
    </r>
    <r>
      <rPr>
        <sz val="10"/>
        <rFont val="宋体"/>
        <family val="3"/>
        <charset val="134"/>
      </rPr>
      <t>不加减，除此之外：
每</t>
    </r>
    <r>
      <rPr>
        <sz val="10"/>
        <rFont val="Times New Roman"/>
        <family val="1"/>
      </rPr>
      <t>2%</t>
    </r>
    <r>
      <rPr>
        <sz val="10"/>
        <rFont val="宋体"/>
        <family val="3"/>
        <charset val="134"/>
      </rPr>
      <t>加减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分</t>
    </r>
    <phoneticPr fontId="2" type="noConversion"/>
  </si>
  <si>
    <t>采购部</t>
    <phoneticPr fontId="2" type="noConversion"/>
  </si>
  <si>
    <t>现场管理</t>
    <phoneticPr fontId="2" type="noConversion"/>
  </si>
  <si>
    <t>公司班组每月6次检查和公司突击抽查</t>
    <phoneticPr fontId="2" type="noConversion"/>
  </si>
  <si>
    <r>
      <t>9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分以上加２分；95分加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分；80-90不加减分；80分以下扣2分；</t>
    </r>
    <phoneticPr fontId="2" type="noConversion"/>
  </si>
  <si>
    <t>耀华公司</t>
    <phoneticPr fontId="2" type="noConversion"/>
  </si>
  <si>
    <r>
      <t>8</t>
    </r>
    <r>
      <rPr>
        <sz val="10"/>
        <rFont val="宋体"/>
        <family val="3"/>
        <charset val="134"/>
      </rPr>
      <t>9.65分</t>
    </r>
    <phoneticPr fontId="2" type="noConversion"/>
  </si>
  <si>
    <t>安全生产</t>
    <phoneticPr fontId="2" type="noConversion"/>
  </si>
  <si>
    <t>全年</t>
    <phoneticPr fontId="2" type="noConversion"/>
  </si>
  <si>
    <r>
      <t>0</t>
    </r>
    <r>
      <rPr>
        <sz val="10"/>
        <rFont val="宋体"/>
        <family val="3"/>
        <charset val="134"/>
      </rPr>
      <t>次</t>
    </r>
    <r>
      <rPr>
        <sz val="10"/>
        <rFont val="Times New Roman"/>
        <family val="1"/>
      </rPr>
      <t>%</t>
    </r>
    <phoneticPr fontId="2" type="noConversion"/>
  </si>
  <si>
    <r>
      <t>0</t>
    </r>
    <r>
      <rPr>
        <sz val="10"/>
        <rFont val="宋体"/>
        <family val="3"/>
        <charset val="134"/>
      </rPr>
      <t>次</t>
    </r>
    <phoneticPr fontId="2" type="noConversion"/>
  </si>
  <si>
    <t>安全消防检查委员会的评价分</t>
    <phoneticPr fontId="2" type="noConversion"/>
  </si>
  <si>
    <r>
      <t>当月无事故得5分，三个月无事故追加</t>
    </r>
    <r>
      <rPr>
        <sz val="10"/>
        <rFont val="宋体"/>
        <family val="3"/>
        <charset val="134"/>
      </rPr>
      <t>5分，当不论事故大小，有发生时，扣5分</t>
    </r>
    <phoneticPr fontId="2" type="noConversion"/>
  </si>
  <si>
    <t>总经办</t>
    <phoneticPr fontId="2" type="noConversion"/>
  </si>
  <si>
    <r>
      <t>无等级事故3起，合计医疗费</t>
    </r>
    <r>
      <rPr>
        <sz val="10"/>
        <rFont val="宋体"/>
        <family val="3"/>
        <charset val="134"/>
      </rPr>
      <t>2000元左右</t>
    </r>
    <phoneticPr fontId="2" type="noConversion"/>
  </si>
  <si>
    <t>重大伤亡0起，轻伤3起/100人，金额不超过5000元</t>
    <phoneticPr fontId="2" type="noConversion"/>
  </si>
  <si>
    <t>学习与
发展</t>
    <phoneticPr fontId="2" type="noConversion"/>
  </si>
  <si>
    <t>综合管理培训</t>
    <phoneticPr fontId="2" type="noConversion"/>
  </si>
  <si>
    <t>4次</t>
    <phoneticPr fontId="2" type="noConversion"/>
  </si>
  <si>
    <t>培训资料及培训签到表</t>
    <phoneticPr fontId="2" type="noConversion"/>
  </si>
  <si>
    <r>
      <t>完成加1</t>
    </r>
    <r>
      <rPr>
        <sz val="10"/>
        <rFont val="宋体"/>
        <family val="3"/>
        <charset val="134"/>
      </rPr>
      <t>0分，少完成一次每次扣2分，</t>
    </r>
    <phoneticPr fontId="2" type="noConversion"/>
  </si>
  <si>
    <t>人力资源部</t>
    <phoneticPr fontId="2" type="noConversion"/>
  </si>
  <si>
    <t>完成6次</t>
    <phoneticPr fontId="2" type="noConversion"/>
  </si>
  <si>
    <t>新技术、新工艺应用</t>
    <phoneticPr fontId="2" type="noConversion"/>
  </si>
  <si>
    <t>2项</t>
    <phoneticPr fontId="2" type="noConversion"/>
  </si>
  <si>
    <t>以实际开展的新技术与工艺进行评定。</t>
    <phoneticPr fontId="2" type="noConversion"/>
  </si>
  <si>
    <t>完成的加5分，只完成一项不得分</t>
    <phoneticPr fontId="2" type="noConversion"/>
  </si>
  <si>
    <t>完成2项</t>
    <phoneticPr fontId="2" type="noConversion"/>
  </si>
  <si>
    <t>合计</t>
  </si>
  <si>
    <t>说明</t>
    <phoneticPr fontId="2" type="noConversion"/>
  </si>
  <si>
    <t> 各部门应对照本量表建立相应统计记录，以便提供核对、备查</t>
    <phoneticPr fontId="2" type="noConversion"/>
  </si>
  <si>
    <t>编制：</t>
    <phoneticPr fontId="2" type="noConversion"/>
  </si>
  <si>
    <t>审核：</t>
  </si>
  <si>
    <t xml:space="preserve">   批准：</t>
    <phoneticPr fontId="2" type="noConversion"/>
  </si>
  <si>
    <t>编制说明:</t>
    <phoneticPr fontId="2" type="noConversion"/>
  </si>
  <si>
    <t>1、静态的列入财务\客户\运营维度, 动态性任务列入学习与发展维度.</t>
    <phoneticPr fontId="2" type="noConversion"/>
  </si>
  <si>
    <t>2、年度与月度的额定总分都为100分，指标值可以一样也可以不一样。一种是年度指标是月度的总和，如销售、利润、个数等绝对值；一种年度指标是月度的平均值。</t>
    <phoneticPr fontId="2" type="noConversion"/>
  </si>
  <si>
    <t xml:space="preserve">3、月度工奖与月度的绩效考核分挂钩； 年度奖与全年的考核分挂购： 部门年度考核系数 = （年度考核分*0.4 + 月平均考核分*0.6）*100%
</t>
    <phoneticPr fontId="2" type="noConversion"/>
  </si>
  <si>
    <t>4、通用部分由公司统一规定，不占额定分；采用直接加分或减分的方式。 学习与发展部分月度不占额定分，按公司或中心级任务的完成情况进行加扣分。</t>
    <phoneticPr fontId="2" type="noConversion"/>
  </si>
  <si>
    <t>5、年度动态性任务额定分一般不超过40%。</t>
    <phoneticPr fontId="2" type="noConversion"/>
  </si>
  <si>
    <t>挑战值（120分）</t>
  </si>
  <si>
    <t>绩效考核量表</t>
    <phoneticPr fontId="2" type="noConversion"/>
  </si>
  <si>
    <r>
      <t>部门：压铸车间</t>
    </r>
    <r>
      <rPr>
        <b/>
        <sz val="10"/>
        <rFont val="Times New Roman"/>
        <family val="1"/>
      </rPr>
      <t xml:space="preserve">                   </t>
    </r>
    <phoneticPr fontId="2" type="noConversion"/>
  </si>
  <si>
    <t xml:space="preserve">Q/YH1221-03
NO: </t>
    <phoneticPr fontId="2" type="noConversion"/>
  </si>
  <si>
    <t>维度</t>
    <phoneticPr fontId="2" type="noConversion"/>
  </si>
  <si>
    <t>类别</t>
    <phoneticPr fontId="2" type="noConversion"/>
  </si>
  <si>
    <t>考核
频次</t>
    <phoneticPr fontId="2" type="noConversion"/>
  </si>
  <si>
    <t>年度指标值</t>
    <phoneticPr fontId="2" type="noConversion"/>
  </si>
  <si>
    <t>年度额定分</t>
    <phoneticPr fontId="2" type="noConversion"/>
  </si>
  <si>
    <t>月度指标值</t>
    <phoneticPr fontId="2" type="noConversion"/>
  </si>
  <si>
    <t>月度额定分</t>
    <phoneticPr fontId="2" type="noConversion"/>
  </si>
  <si>
    <t>测评部门</t>
    <phoneticPr fontId="2" type="noConversion"/>
  </si>
  <si>
    <t>实际
完成值</t>
    <phoneticPr fontId="2" type="noConversion"/>
  </si>
  <si>
    <t>测评部门签字</t>
    <phoneticPr fontId="2" type="noConversion"/>
  </si>
  <si>
    <t>财务</t>
    <phoneticPr fontId="2" type="noConversion"/>
  </si>
  <si>
    <t>压铸产值（万元）</t>
    <phoneticPr fontId="2" type="noConversion"/>
  </si>
  <si>
    <t>月</t>
    <phoneticPr fontId="2" type="noConversion"/>
  </si>
  <si>
    <t>以财务提供的数据</t>
    <phoneticPr fontId="2" type="noConversion"/>
  </si>
  <si>
    <t>1100万得15分为基准，每加减5万，加减2分</t>
    <phoneticPr fontId="2" type="noConversion"/>
  </si>
  <si>
    <t>财务中心</t>
    <phoneticPr fontId="2" type="noConversion"/>
  </si>
  <si>
    <t>费用控制</t>
    <phoneticPr fontId="2" type="noConversion"/>
  </si>
  <si>
    <t>6.5</t>
    <phoneticPr fontId="2" type="noConversion"/>
  </si>
  <si>
    <t>当月发生的费用/当月产值</t>
    <phoneticPr fontId="2" type="noConversion"/>
  </si>
  <si>
    <r>
      <t>每正负0.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%加减</t>
    </r>
    <r>
      <rPr>
        <sz val="10"/>
        <rFont val="宋体"/>
        <family val="3"/>
        <charset val="134"/>
      </rPr>
      <t>0.5</t>
    </r>
    <r>
      <rPr>
        <sz val="10"/>
        <rFont val="宋体"/>
        <family val="3"/>
        <charset val="134"/>
      </rPr>
      <t>分</t>
    </r>
    <phoneticPr fontId="2" type="noConversion"/>
  </si>
  <si>
    <t>预算制定及时性</t>
    <phoneticPr fontId="2" type="noConversion"/>
  </si>
  <si>
    <t>每月最后一天前制定下个月预算</t>
    <phoneticPr fontId="2" type="noConversion"/>
  </si>
  <si>
    <t>每延迟1天扣1分。</t>
    <phoneticPr fontId="2" type="noConversion"/>
  </si>
  <si>
    <t>财务部</t>
    <phoneticPr fontId="2" type="noConversion"/>
  </si>
  <si>
    <t>客户</t>
    <phoneticPr fontId="2" type="noConversion"/>
  </si>
  <si>
    <t>民主评议</t>
    <phoneticPr fontId="2" type="noConversion"/>
  </si>
  <si>
    <t>全年</t>
    <phoneticPr fontId="2" type="noConversion"/>
  </si>
  <si>
    <t>80分</t>
    <phoneticPr fontId="2" type="noConversion"/>
  </si>
  <si>
    <t>--</t>
    <phoneticPr fontId="2" type="noConversion"/>
  </si>
  <si>
    <t>年度调查，对本部门管理民主评议分之和/评价部门数</t>
    <phoneticPr fontId="2" type="noConversion"/>
  </si>
  <si>
    <t>管理民主得分80分为额定分，每增减1分，加减0.5分</t>
    <phoneticPr fontId="2" type="noConversion"/>
  </si>
  <si>
    <r>
      <t>1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次</t>
    </r>
    <phoneticPr fontId="2" type="noConversion"/>
  </si>
  <si>
    <t>品保统计的客户投诉有关铸件质量问题的次数</t>
    <phoneticPr fontId="2" type="noConversion"/>
  </si>
  <si>
    <t>超出6次每次一般投诉每起扣2分；严重投诉一次扣5分,全年无投诉，在12月份加6分；</t>
    <phoneticPr fontId="2" type="noConversion"/>
  </si>
  <si>
    <t>品保部</t>
    <phoneticPr fontId="2" type="noConversion"/>
  </si>
  <si>
    <t>运营</t>
    <phoneticPr fontId="2" type="noConversion"/>
  </si>
  <si>
    <t>年/月</t>
    <phoneticPr fontId="2" type="noConversion"/>
  </si>
  <si>
    <t>品保部：Σ(每月被检查出不合格品数量)/Σ(每月被检查产品数量)</t>
    <phoneticPr fontId="2" type="noConversion"/>
  </si>
  <si>
    <r>
      <t>每提高0.5%,加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分;
每下降0.5%,减1分;</t>
    </r>
    <phoneticPr fontId="2" type="noConversion"/>
  </si>
  <si>
    <t>ERP:Σ(每月准时交付的采购单批次)/Σ(每月应完成的采购单批次)*100%</t>
    <phoneticPr fontId="2" type="noConversion"/>
  </si>
  <si>
    <r>
      <t>85-95%</t>
    </r>
    <r>
      <rPr>
        <sz val="10"/>
        <rFont val="宋体"/>
        <family val="3"/>
        <charset val="134"/>
      </rPr>
      <t>不加减，除此之外：
每</t>
    </r>
    <r>
      <rPr>
        <sz val="10"/>
        <rFont val="Times New Roman"/>
        <family val="1"/>
      </rPr>
      <t>2%</t>
    </r>
    <r>
      <rPr>
        <sz val="10"/>
        <rFont val="宋体"/>
        <family val="3"/>
        <charset val="134"/>
      </rPr>
      <t>加减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分</t>
    </r>
    <phoneticPr fontId="2" type="noConversion"/>
  </si>
  <si>
    <t>采购部</t>
    <phoneticPr fontId="2" type="noConversion"/>
  </si>
  <si>
    <t>现场管理</t>
    <phoneticPr fontId="2" type="noConversion"/>
  </si>
  <si>
    <t>公司班组每月6次检查和公司突击抽查</t>
    <phoneticPr fontId="2" type="noConversion"/>
  </si>
  <si>
    <t>90分以上加２分；95分加4分；85-90不加减分；85分以下扣2分；</t>
    <phoneticPr fontId="2" type="noConversion"/>
  </si>
  <si>
    <t>安全生产</t>
    <phoneticPr fontId="2" type="noConversion"/>
  </si>
  <si>
    <t>全年</t>
    <phoneticPr fontId="2" type="noConversion"/>
  </si>
  <si>
    <r>
      <t>0</t>
    </r>
    <r>
      <rPr>
        <sz val="10"/>
        <rFont val="宋体"/>
        <family val="3"/>
        <charset val="134"/>
      </rPr>
      <t>次</t>
    </r>
    <r>
      <rPr>
        <sz val="10"/>
        <rFont val="Times New Roman"/>
        <family val="1"/>
      </rPr>
      <t>%</t>
    </r>
    <phoneticPr fontId="2" type="noConversion"/>
  </si>
  <si>
    <r>
      <t>0</t>
    </r>
    <r>
      <rPr>
        <sz val="10"/>
        <rFont val="宋体"/>
        <family val="3"/>
        <charset val="134"/>
      </rPr>
      <t>次</t>
    </r>
    <phoneticPr fontId="2" type="noConversion"/>
  </si>
  <si>
    <t>安全消防检查委员会的评价分</t>
    <phoneticPr fontId="2" type="noConversion"/>
  </si>
  <si>
    <t>当月无事故得5分，有事故（不论大小）扣5分，全年无事故加10分。</t>
    <phoneticPr fontId="2" type="noConversion"/>
  </si>
  <si>
    <t>总经办</t>
    <phoneticPr fontId="2" type="noConversion"/>
  </si>
  <si>
    <t>学习与
发展</t>
    <phoneticPr fontId="2" type="noConversion"/>
  </si>
  <si>
    <t>综合管理培训</t>
    <phoneticPr fontId="2" type="noConversion"/>
  </si>
  <si>
    <t>4次</t>
    <phoneticPr fontId="2" type="noConversion"/>
  </si>
  <si>
    <t>培训资料及培训签到表</t>
    <phoneticPr fontId="2" type="noConversion"/>
  </si>
  <si>
    <r>
      <t>完成加1</t>
    </r>
    <r>
      <rPr>
        <sz val="10"/>
        <rFont val="宋体"/>
        <family val="3"/>
        <charset val="134"/>
      </rPr>
      <t>0分，少完成一次每次扣2分，</t>
    </r>
    <phoneticPr fontId="2" type="noConversion"/>
  </si>
  <si>
    <t>人力资源部</t>
    <phoneticPr fontId="2" type="noConversion"/>
  </si>
  <si>
    <t>新技术、新工艺应用</t>
    <phoneticPr fontId="2" type="noConversion"/>
  </si>
  <si>
    <t>2项</t>
    <phoneticPr fontId="2" type="noConversion"/>
  </si>
  <si>
    <t>以实际开展的新技术与工艺进行评定。</t>
    <phoneticPr fontId="2" type="noConversion"/>
  </si>
  <si>
    <t>完成的加5分，只完成一项不得分</t>
    <phoneticPr fontId="2" type="noConversion"/>
  </si>
  <si>
    <t>完成产值1200万元，达到年产值目标的要求，完成率100%，见财务《压铸车间进货记录表》</t>
    <phoneticPr fontId="2" type="noConversion"/>
  </si>
  <si>
    <t>完成交付率92%，达到公司的目标值，完成率100%。见ERP《供应商供货统计表》</t>
    <phoneticPr fontId="2" type="noConversion"/>
  </si>
  <si>
    <t>月实际完成产值(万元)/月标准产值(100万元)，</t>
    <phoneticPr fontId="2" type="noConversion"/>
  </si>
  <si>
    <t>考核日期：2019年 01月 01日</t>
    <phoneticPr fontId="2" type="noConversion"/>
  </si>
  <si>
    <t>压铸车间2019年目标绩效表</t>
    <phoneticPr fontId="2" type="noConversion"/>
  </si>
  <si>
    <t>完成控制值在18%以下，完成率100%。见《财务月度车间核算报表》</t>
    <phoneticPr fontId="2" type="noConversion"/>
  </si>
  <si>
    <t>完成</t>
    <phoneticPr fontId="2" type="noConversion"/>
  </si>
  <si>
    <t>精益生产</t>
    <phoneticPr fontId="2" type="noConversion"/>
  </si>
  <si>
    <t>提升生产效率率</t>
    <phoneticPr fontId="2" type="noConversion"/>
  </si>
  <si>
    <t>实际产品平均生产工时/原有生产工时</t>
    <phoneticPr fontId="2" type="noConversion"/>
  </si>
  <si>
    <t>安全管理</t>
    <phoneticPr fontId="2" type="noConversion"/>
  </si>
  <si>
    <t>人身、交通、火灾安全事故控制率</t>
    <phoneticPr fontId="2" type="noConversion"/>
  </si>
  <si>
    <t>1-发生次数/月平均人数</t>
    <phoneticPr fontId="2" type="noConversion"/>
  </si>
  <si>
    <t>完成安全事故控制指标，伤残等级及死亡事故为0，1000元以上为1起/100人（年），火灾事故为0起，完成率100%，见人身事故统计表（以发生时间计）</t>
    <phoneticPr fontId="2" type="noConversion"/>
  </si>
  <si>
    <t>姓名</t>
    <phoneticPr fontId="27" type="noConversion"/>
  </si>
  <si>
    <t>孟庆锋</t>
    <phoneticPr fontId="27" type="noConversion"/>
  </si>
  <si>
    <t>压铸车间</t>
    <phoneticPr fontId="27" type="noConversion"/>
  </si>
  <si>
    <t>车间主任</t>
    <phoneticPr fontId="27" type="noConversion"/>
  </si>
  <si>
    <t>职责</t>
    <phoneticPr fontId="27" type="noConversion"/>
  </si>
  <si>
    <t>否决标准</t>
    <phoneticPr fontId="27" type="noConversion"/>
  </si>
  <si>
    <t>标准绩效
(目标）</t>
    <phoneticPr fontId="27" type="noConversion"/>
  </si>
  <si>
    <t>一月份过程结果</t>
    <phoneticPr fontId="27" type="noConversion"/>
  </si>
  <si>
    <t>实际完成的值</t>
    <phoneticPr fontId="27" type="noConversion"/>
  </si>
  <si>
    <t>实际完成的结果</t>
    <phoneticPr fontId="27" type="noConversion"/>
  </si>
  <si>
    <t>1周</t>
    <phoneticPr fontId="27" type="noConversion"/>
  </si>
  <si>
    <t>2周</t>
  </si>
  <si>
    <t>3周</t>
  </si>
  <si>
    <t>4周</t>
  </si>
  <si>
    <t>产值管理</t>
    <phoneticPr fontId="27" type="noConversion"/>
  </si>
  <si>
    <t>产值完成率</t>
    <phoneticPr fontId="27" type="noConversion"/>
  </si>
  <si>
    <t>交期管理</t>
    <phoneticPr fontId="27" type="noConversion"/>
  </si>
  <si>
    <t>交期准时率</t>
    <phoneticPr fontId="27" type="noConversion"/>
  </si>
  <si>
    <t>月实际准时批次/月实际入库总批次</t>
    <phoneticPr fontId="27" type="noConversion"/>
  </si>
  <si>
    <t>完成交付率92%，达到公司的目标值，完成率100%。见ERP《供应商供货统计表》</t>
    <phoneticPr fontId="27" type="noConversion"/>
  </si>
  <si>
    <t>质量管理</t>
    <phoneticPr fontId="27" type="noConversion"/>
  </si>
  <si>
    <t>合格品达成率</t>
    <phoneticPr fontId="27" type="noConversion"/>
  </si>
  <si>
    <t>月实际合格批次/月实际入库总批次</t>
    <phoneticPr fontId="27" type="noConversion"/>
  </si>
  <si>
    <t>97%</t>
    <phoneticPr fontId="27" type="noConversion"/>
  </si>
  <si>
    <t>完成质量合格率97%，完成率100%，见ERP《供应商供货统计表》</t>
    <phoneticPr fontId="27" type="noConversion"/>
  </si>
  <si>
    <t>电气水控制</t>
    <phoneticPr fontId="27" type="noConversion"/>
  </si>
  <si>
    <t>电气水消耗与产值比</t>
    <phoneticPr fontId="27" type="noConversion"/>
  </si>
  <si>
    <t>当月实际耗用/当月完成产值之比</t>
    <phoneticPr fontId="27" type="noConversion"/>
  </si>
  <si>
    <t>费用控制</t>
    <phoneticPr fontId="27" type="noConversion"/>
  </si>
  <si>
    <t>费用控制率</t>
    <phoneticPr fontId="27" type="noConversion"/>
  </si>
  <si>
    <t>当月实际费用/当月完成产值之比（除主材料铝合金（含加工费）以外的，水、电、气、辅助材料、修理费用等所有的费用，除加工费）。</t>
    <phoneticPr fontId="27" type="noConversion"/>
  </si>
  <si>
    <t>＜6.5%</t>
    <phoneticPr fontId="27" type="noConversion"/>
  </si>
  <si>
    <t>6S管理</t>
    <phoneticPr fontId="27" type="noConversion"/>
  </si>
  <si>
    <t>达标率</t>
    <phoneticPr fontId="27" type="noConversion"/>
  </si>
  <si>
    <t>实际检查得分/100分</t>
    <phoneticPr fontId="27" type="noConversion"/>
  </si>
  <si>
    <t>≥90%</t>
    <phoneticPr fontId="27" type="noConversion"/>
  </si>
  <si>
    <t>完成公司目标90%，完成率100%。见《公司5s月度检查表》</t>
    <phoneticPr fontId="27" type="noConversion"/>
  </si>
  <si>
    <t>设备管理</t>
    <phoneticPr fontId="27" type="noConversion"/>
  </si>
  <si>
    <t>设备完好率</t>
    <phoneticPr fontId="27" type="noConversion"/>
  </si>
  <si>
    <t>设备故障次数/（使用设备台数*工作天数）</t>
    <phoneticPr fontId="27" type="noConversion"/>
  </si>
  <si>
    <t>完成公司目标设备完好率95%，完成率100%，见设备台账，设备点检记录</t>
    <phoneticPr fontId="27" type="noConversion"/>
  </si>
  <si>
    <t>精益生产</t>
    <phoneticPr fontId="27" type="noConversion"/>
  </si>
  <si>
    <t>提升生产效率率</t>
    <phoneticPr fontId="27" type="noConversion"/>
  </si>
  <si>
    <t>实际产品平均生产工时/原有生产工时</t>
    <phoneticPr fontId="27" type="noConversion"/>
  </si>
  <si>
    <t>安全管理</t>
  </si>
  <si>
    <t>人身、交通、火灾安全事故控制率</t>
  </si>
  <si>
    <t>1-发生次数/月平均人数</t>
  </si>
  <si>
    <t>总分</t>
    <phoneticPr fontId="27" type="noConversion"/>
  </si>
  <si>
    <t>＜18%</t>
    <phoneticPr fontId="27" type="noConversion"/>
  </si>
  <si>
    <t>完成控制值在18%以下，完成率100%。见《财务月度车间核算报表》</t>
    <phoneticPr fontId="27" type="noConversion"/>
  </si>
  <si>
    <t>完成控制值在6.5%以下，完成率100%。见《财务月度车间核算报表》</t>
    <phoneticPr fontId="27" type="noConversion"/>
  </si>
  <si>
    <t>完成安全事故控制指标，伤残等级及死亡事故为0，1000元以上为1起/100人（年），火灾事故为0起，完成率100%，见人身事故统计表（以发生时间计）</t>
    <phoneticPr fontId="27" type="noConversion"/>
  </si>
  <si>
    <t>完成2019年的任务建议，经过评审后需执行的执行结果，见2019年任务建议</t>
    <phoneticPr fontId="2" type="noConversion"/>
  </si>
  <si>
    <t>完成2019年的任务建议，经过评审后需执行的执行结果，见2019年任务建议</t>
    <phoneticPr fontId="27" type="noConversion"/>
  </si>
  <si>
    <t>完成产值100万元，达到月产值目标的要求，完成率100%，见财务《压铸车间进货记录表》</t>
    <phoneticPr fontId="27" type="noConversion"/>
  </si>
  <si>
    <t>直接领导：供应链中心总监</t>
    <phoneticPr fontId="27" type="noConversion"/>
  </si>
  <si>
    <t>无事故次数</t>
  </si>
  <si>
    <t>1伤残等级为0               2无等级事故次数             3以实际发生的次数为依据</t>
  </si>
  <si>
    <t>＜3次</t>
  </si>
  <si>
    <t>完成安全事故控制目标3起以下，完成率100%，见OA工伤事故单。</t>
  </si>
  <si>
    <t>＜3次</t>
    <phoneticPr fontId="27" type="noConversion"/>
  </si>
  <si>
    <t>月计划√,月报（2020年1月1日—1月31日）</t>
    <phoneticPr fontId="27" type="noConversion"/>
  </si>
  <si>
    <t>月实际完成产值(万元)/月标准产值(100万元)，</t>
    <phoneticPr fontId="27" type="noConversion"/>
  </si>
  <si>
    <t>月计划√,月报（2020年2月1日—2月29日）</t>
    <phoneticPr fontId="27" type="noConversion"/>
  </si>
  <si>
    <t>完成</t>
    <phoneticPr fontId="27" type="noConversion"/>
  </si>
  <si>
    <t>85</t>
    <phoneticPr fontId="27" type="noConversion"/>
  </si>
  <si>
    <t>月计划√,月报（2020年3月1日—3月31日）</t>
    <phoneticPr fontId="27" type="noConversion"/>
  </si>
  <si>
    <t>上个月未检查</t>
    <phoneticPr fontId="27" type="noConversion"/>
  </si>
  <si>
    <t>月计划√,月报（2020年4月1日—4月30日）</t>
    <phoneticPr fontId="27" type="noConversion"/>
  </si>
  <si>
    <t>月计划√,月报（2020年5月1日—5月31日）</t>
    <phoneticPr fontId="27" type="noConversion"/>
  </si>
  <si>
    <t>月计划√,月报（2020年6月1日—6月30日）</t>
    <phoneticPr fontId="27" type="noConversion"/>
  </si>
  <si>
    <t>完成</t>
    <phoneticPr fontId="2" type="noConversion"/>
  </si>
  <si>
    <t>月计划√,月报（2020年7月1日—7月31日）</t>
    <phoneticPr fontId="27" type="noConversion"/>
  </si>
  <si>
    <t>完成</t>
    <phoneticPr fontId="47" type="noConversion"/>
  </si>
  <si>
    <t>月计划√,月报（2020年8月1日—8月31日）</t>
    <phoneticPr fontId="27" type="noConversion"/>
  </si>
  <si>
    <t>月计划√,月报（2020年9月1日—9月30日）</t>
    <phoneticPr fontId="27" type="noConversion"/>
  </si>
  <si>
    <t>月计划√,月报（2020年10月1日—10月31日）</t>
    <phoneticPr fontId="27" type="noConversion"/>
  </si>
  <si>
    <t>一、认定工伤无等级但有费用产生：
1000元以上事故累计计算（100人/次）
1、 指标内的发生一次扣2分
2、 超指标的，发生一次扣5分
二、认定工伤且有等级的: 
1、 交通事故扣5分（第三方责任，公司无费用产生不扣分）
2、 公司内部发生事故一次扣10分；
三、火灾事故
1、火灾一次内部可控扣10分；
2、外部可控扣20分；
3、若火灾造成人员残亡或停产三天及以上否决所有考核分</t>
    <phoneticPr fontId="27" type="noConversion"/>
  </si>
  <si>
    <t>月计划√,月报（2020年11月1日—11月30日）</t>
    <phoneticPr fontId="27" type="noConversion"/>
  </si>
  <si>
    <t>完成</t>
    <phoneticPr fontId="2" type="noConversion"/>
  </si>
  <si>
    <t>月计划√,月报（2020年12月1日—12月31日）</t>
    <phoneticPr fontId="27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</si>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</sst>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;[Red]0"/>
    <numFmt numFmtId="177" formatCode="0.00_);[Red]\(0.00\)"/>
    <numFmt numFmtId="178" formatCode="0_);[Red]\(0\)"/>
  </numFmts>
  <fonts count="4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FF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rgb="FF00B0F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7"/>
      <name val="宋体"/>
      <family val="3"/>
      <charset val="134"/>
    </font>
    <font>
      <sz val="7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7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0" fillId="0" borderId="0">
      <alignment vertical="center"/>
    </xf>
    <xf numFmtId="0" fontId="3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" fillId="0" borderId="0"/>
    <xf numFmtId="0" fontId="26" fillId="0" borderId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11" fillId="0" borderId="0" xfId="3" applyFont="1">
      <alignment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0" xfId="5" applyFont="1" applyBorder="1" applyAlignment="1">
      <alignment horizontal="left" vertical="center"/>
    </xf>
    <xf numFmtId="0" fontId="6" fillId="3" borderId="0" xfId="2" applyFont="1" applyFill="1" applyAlignment="1">
      <alignment vertical="center"/>
    </xf>
    <xf numFmtId="0" fontId="6" fillId="0" borderId="0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3" borderId="8" xfId="3" applyFont="1" applyFill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1" xfId="3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49" fontId="9" fillId="0" borderId="11" xfId="2" applyNumberFormat="1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8" fillId="0" borderId="14" xfId="2" applyFont="1" applyBorder="1" applyAlignment="1">
      <alignment horizontal="justify" vertical="center" wrapText="1"/>
    </xf>
    <xf numFmtId="0" fontId="8" fillId="0" borderId="15" xfId="3" applyFont="1" applyBorder="1" applyAlignment="1">
      <alignment horizontal="justify" vertical="center" wrapText="1"/>
    </xf>
    <xf numFmtId="0" fontId="8" fillId="0" borderId="2" xfId="2" applyFont="1" applyBorder="1" applyAlignment="1">
      <alignment horizontal="justify" vertical="center" wrapText="1"/>
    </xf>
    <xf numFmtId="0" fontId="8" fillId="0" borderId="2" xfId="2" applyFont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0" borderId="13" xfId="2" applyFont="1" applyBorder="1" applyAlignment="1">
      <alignment horizontal="left" vertical="center" wrapText="1"/>
    </xf>
    <xf numFmtId="0" fontId="8" fillId="0" borderId="12" xfId="3" applyFont="1" applyBorder="1" applyAlignment="1">
      <alignment horizontal="center" vertical="center"/>
    </xf>
    <xf numFmtId="10" fontId="8" fillId="0" borderId="11" xfId="3" applyNumberFormat="1" applyFont="1" applyFill="1" applyBorder="1" applyAlignment="1">
      <alignment horizontal="center" vertical="center"/>
    </xf>
    <xf numFmtId="0" fontId="11" fillId="0" borderId="0" xfId="3" applyFont="1" applyBorder="1">
      <alignment vertical="center"/>
    </xf>
    <xf numFmtId="0" fontId="12" fillId="0" borderId="2" xfId="3" applyFont="1" applyBorder="1" applyAlignment="1">
      <alignment horizontal="center" vertical="center"/>
    </xf>
    <xf numFmtId="9" fontId="12" fillId="0" borderId="2" xfId="3" applyNumberFormat="1" applyFont="1" applyFill="1" applyBorder="1" applyAlignment="1">
      <alignment horizontal="center" vertical="center" wrapText="1"/>
    </xf>
    <xf numFmtId="9" fontId="13" fillId="0" borderId="2" xfId="2" quotePrefix="1" applyNumberFormat="1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0" borderId="2" xfId="2" quotePrefix="1" applyFont="1" applyBorder="1" applyAlignment="1">
      <alignment horizontal="center" vertical="center"/>
    </xf>
    <xf numFmtId="0" fontId="12" fillId="0" borderId="14" xfId="3" applyFont="1" applyBorder="1" applyAlignment="1">
      <alignment horizontal="left" vertical="center" wrapText="1"/>
    </xf>
    <xf numFmtId="0" fontId="12" fillId="0" borderId="2" xfId="5" applyFont="1" applyFill="1" applyBorder="1" applyAlignment="1">
      <alignment horizontal="justify" vertical="center" wrapText="1"/>
    </xf>
    <xf numFmtId="0" fontId="14" fillId="0" borderId="2" xfId="2" applyFont="1" applyBorder="1" applyAlignment="1">
      <alignment vertical="center"/>
    </xf>
    <xf numFmtId="0" fontId="12" fillId="0" borderId="2" xfId="5" applyFont="1" applyFill="1" applyBorder="1" applyAlignment="1">
      <alignment horizontal="center" vertical="center" wrapText="1"/>
    </xf>
    <xf numFmtId="9" fontId="14" fillId="3" borderId="2" xfId="2" applyNumberFormat="1" applyFont="1" applyFill="1" applyBorder="1" applyAlignment="1">
      <alignment horizontal="center" vertical="center"/>
    </xf>
    <xf numFmtId="0" fontId="14" fillId="3" borderId="0" xfId="2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8" fillId="0" borderId="16" xfId="2" applyFont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15" fillId="4" borderId="12" xfId="2" applyFont="1" applyFill="1" applyBorder="1" applyAlignment="1">
      <alignment horizontal="center" vertical="center" wrapText="1"/>
    </xf>
    <xf numFmtId="9" fontId="9" fillId="0" borderId="11" xfId="2" quotePrefix="1" applyNumberFormat="1" applyFont="1" applyFill="1" applyBorder="1" applyAlignment="1">
      <alignment horizontal="center" vertical="center" wrapText="1"/>
    </xf>
    <xf numFmtId="43" fontId="9" fillId="0" borderId="13" xfId="7" applyFont="1" applyFill="1" applyBorder="1" applyAlignment="1">
      <alignment horizontal="center" vertical="center" wrapText="1"/>
    </xf>
    <xf numFmtId="0" fontId="16" fillId="0" borderId="2" xfId="2" applyFont="1" applyBorder="1" applyAlignment="1">
      <alignment horizontal="justify" vertical="center" wrapText="1"/>
    </xf>
    <xf numFmtId="0" fontId="9" fillId="0" borderId="2" xfId="2" applyFont="1" applyBorder="1" applyAlignment="1">
      <alignment horizontal="justify" vertical="center" wrapText="1"/>
    </xf>
    <xf numFmtId="0" fontId="9" fillId="0" borderId="13" xfId="2" applyFont="1" applyBorder="1" applyAlignment="1">
      <alignment horizontal="justify" vertical="center" wrapText="1"/>
    </xf>
    <xf numFmtId="0" fontId="8" fillId="0" borderId="2" xfId="3" applyFont="1" applyBorder="1" applyAlignment="1">
      <alignment horizontal="center" vertical="center"/>
    </xf>
    <xf numFmtId="43" fontId="9" fillId="0" borderId="11" xfId="7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4" xfId="3" applyFont="1" applyBorder="1" applyAlignment="1">
      <alignment horizontal="justify" vertical="center" wrapText="1"/>
    </xf>
    <xf numFmtId="10" fontId="8" fillId="3" borderId="12" xfId="2" applyNumberFormat="1" applyFont="1" applyFill="1" applyBorder="1" applyAlignment="1">
      <alignment horizontal="center" vertical="center" wrapText="1"/>
    </xf>
    <xf numFmtId="0" fontId="9" fillId="0" borderId="2" xfId="5" applyFont="1" applyBorder="1" applyAlignment="1">
      <alignment horizontal="left" vertical="center" wrapText="1"/>
    </xf>
    <xf numFmtId="9" fontId="8" fillId="0" borderId="2" xfId="3" applyNumberFormat="1" applyFont="1" applyBorder="1" applyAlignment="1">
      <alignment horizontal="center" vertical="center" wrapText="1"/>
    </xf>
    <xf numFmtId="9" fontId="9" fillId="0" borderId="11" xfId="3" applyNumberFormat="1" applyFont="1" applyFill="1" applyBorder="1" applyAlignment="1">
      <alignment horizontal="center" vertical="center" wrapText="1"/>
    </xf>
    <xf numFmtId="9" fontId="9" fillId="0" borderId="11" xfId="2" applyNumberFormat="1" applyFont="1" applyFill="1" applyBorder="1" applyAlignment="1">
      <alignment horizontal="center" vertical="center" wrapText="1"/>
    </xf>
    <xf numFmtId="0" fontId="17" fillId="0" borderId="0" xfId="3" applyFont="1" applyBorder="1" applyAlignment="1">
      <alignment vertical="center" wrapText="1"/>
    </xf>
    <xf numFmtId="0" fontId="1" fillId="0" borderId="2" xfId="3" applyFont="1" applyBorder="1" applyAlignment="1">
      <alignment horizontal="center" vertical="center" wrapText="1"/>
    </xf>
    <xf numFmtId="9" fontId="8" fillId="0" borderId="11" xfId="2" applyNumberFormat="1" applyFont="1" applyFill="1" applyBorder="1" applyAlignment="1">
      <alignment horizontal="center" vertical="center" wrapText="1"/>
    </xf>
    <xf numFmtId="0" fontId="9" fillId="0" borderId="11" xfId="2" applyNumberFormat="1" applyFont="1" applyFill="1" applyBorder="1" applyAlignment="1">
      <alignment horizontal="center" vertical="center" wrapText="1"/>
    </xf>
    <xf numFmtId="0" fontId="8" fillId="4" borderId="2" xfId="3" applyFont="1" applyFill="1" applyBorder="1" applyAlignment="1">
      <alignment horizontal="center" vertical="center" wrapText="1"/>
    </xf>
    <xf numFmtId="0" fontId="6" fillId="0" borderId="17" xfId="2" applyFont="1" applyBorder="1" applyAlignment="1">
      <alignment vertical="center" wrapText="1"/>
    </xf>
    <xf numFmtId="0" fontId="8" fillId="0" borderId="18" xfId="2" applyFont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center" vertical="center" wrapText="1"/>
    </xf>
    <xf numFmtId="0" fontId="8" fillId="0" borderId="18" xfId="2" applyFont="1" applyFill="1" applyBorder="1" applyAlignment="1">
      <alignment horizontal="center" vertical="center" wrapText="1"/>
    </xf>
    <xf numFmtId="0" fontId="9" fillId="0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9" fillId="0" borderId="21" xfId="2" applyFont="1" applyBorder="1" applyAlignment="1">
      <alignment horizontal="justify" vertical="center" wrapText="1"/>
    </xf>
    <xf numFmtId="0" fontId="9" fillId="0" borderId="22" xfId="2" applyFont="1" applyBorder="1" applyAlignment="1">
      <alignment horizontal="justify" vertical="center" wrapText="1"/>
    </xf>
    <xf numFmtId="0" fontId="9" fillId="3" borderId="18" xfId="2" applyFont="1" applyFill="1" applyBorder="1" applyAlignment="1">
      <alignment horizontal="justify" vertical="center" wrapText="1"/>
    </xf>
    <xf numFmtId="0" fontId="9" fillId="3" borderId="18" xfId="2" applyFont="1" applyFill="1" applyBorder="1" applyAlignment="1">
      <alignment horizontal="center" vertical="center" wrapText="1"/>
    </xf>
    <xf numFmtId="0" fontId="9" fillId="0" borderId="20" xfId="2" applyFont="1" applyBorder="1" applyAlignment="1">
      <alignment horizontal="justify" vertical="center" wrapText="1"/>
    </xf>
    <xf numFmtId="0" fontId="6" fillId="0" borderId="17" xfId="2" applyFont="1" applyBorder="1" applyAlignment="1">
      <alignment horizontal="center" vertical="center" wrapText="1"/>
    </xf>
    <xf numFmtId="0" fontId="19" fillId="0" borderId="0" xfId="3" applyFont="1" applyFill="1" applyAlignment="1"/>
    <xf numFmtId="0" fontId="20" fillId="0" borderId="0" xfId="2" applyFont="1" applyFill="1" applyBorder="1" applyAlignment="1">
      <alignment horizontal="center" vertical="center" wrapText="1"/>
    </xf>
    <xf numFmtId="0" fontId="19" fillId="0" borderId="0" xfId="5" applyFont="1" applyFill="1" applyBorder="1" applyAlignment="1">
      <alignment horizontal="left" vertical="center"/>
    </xf>
    <xf numFmtId="0" fontId="15" fillId="3" borderId="0" xfId="5" applyFont="1" applyFill="1" applyBorder="1" applyAlignment="1">
      <alignment horizontal="left" vertical="center"/>
    </xf>
    <xf numFmtId="0" fontId="15" fillId="0" borderId="0" xfId="5" applyFont="1" applyFill="1" applyBorder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11" fillId="0" borderId="0" xfId="3" applyFont="1" applyFill="1">
      <alignment vertical="center"/>
    </xf>
    <xf numFmtId="0" fontId="11" fillId="3" borderId="0" xfId="3" applyFont="1" applyFill="1">
      <alignment vertical="center"/>
    </xf>
    <xf numFmtId="0" fontId="11" fillId="0" borderId="0" xfId="0" applyFont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justify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0" fontId="8" fillId="0" borderId="11" xfId="0" applyNumberFormat="1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9" fontId="12" fillId="0" borderId="2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0" xfId="2" applyFont="1" applyBorder="1" applyAlignment="1">
      <alignment vertical="center"/>
    </xf>
    <xf numFmtId="43" fontId="9" fillId="0" borderId="13" xfId="6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3" fontId="9" fillId="0" borderId="11" xfId="6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justify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0" borderId="18" xfId="2" applyFont="1" applyBorder="1" applyAlignment="1">
      <alignment horizontal="justify" vertical="center" wrapText="1"/>
    </xf>
    <xf numFmtId="0" fontId="19" fillId="0" borderId="0" xfId="0" applyFont="1" applyFill="1" applyAlignment="1"/>
    <xf numFmtId="0" fontId="11" fillId="0" borderId="0" xfId="0" applyFont="1" applyFill="1">
      <alignment vertical="center"/>
    </xf>
    <xf numFmtId="0" fontId="21" fillId="0" borderId="2" xfId="3" applyFont="1" applyFill="1" applyBorder="1" applyAlignment="1">
      <alignment horizontal="center" vertical="center" wrapText="1"/>
    </xf>
    <xf numFmtId="0" fontId="21" fillId="0" borderId="2" xfId="3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9" fontId="21" fillId="0" borderId="2" xfId="3" applyNumberFormat="1" applyFont="1" applyFill="1" applyBorder="1" applyAlignment="1">
      <alignment horizontal="center" vertical="center" wrapText="1"/>
    </xf>
    <xf numFmtId="0" fontId="21" fillId="0" borderId="2" xfId="8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1" fillId="0" borderId="2" xfId="8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9" fontId="6" fillId="2" borderId="2" xfId="0" applyNumberFormat="1" applyFont="1" applyFill="1" applyBorder="1" applyAlignment="1">
      <alignment horizontal="center" vertical="center" wrapText="1"/>
    </xf>
    <xf numFmtId="9" fontId="6" fillId="5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9" fontId="6" fillId="0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49" fontId="8" fillId="2" borderId="2" xfId="0" applyNumberFormat="1" applyFont="1" applyFill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9" fontId="25" fillId="0" borderId="2" xfId="0" applyNumberFormat="1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9" fontId="15" fillId="0" borderId="2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left" vertical="center" wrapText="1"/>
    </xf>
    <xf numFmtId="0" fontId="30" fillId="2" borderId="2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9" fontId="36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9" fontId="35" fillId="0" borderId="2" xfId="0" applyNumberFormat="1" applyFont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0" fontId="30" fillId="0" borderId="0" xfId="0" applyFont="1">
      <alignment vertical="center"/>
    </xf>
    <xf numFmtId="0" fontId="37" fillId="0" borderId="0" xfId="0" applyFont="1">
      <alignment vertical="center"/>
    </xf>
    <xf numFmtId="0" fontId="42" fillId="0" borderId="3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9" fontId="40" fillId="2" borderId="2" xfId="0" applyNumberFormat="1" applyFont="1" applyFill="1" applyBorder="1" applyAlignment="1">
      <alignment horizontal="center" vertical="center" wrapText="1"/>
    </xf>
    <xf numFmtId="9" fontId="40" fillId="5" borderId="2" xfId="0" applyNumberFormat="1" applyFont="1" applyFill="1" applyBorder="1" applyAlignment="1">
      <alignment horizontal="center" vertical="center" wrapText="1"/>
    </xf>
    <xf numFmtId="176" fontId="40" fillId="2" borderId="2" xfId="0" applyNumberFormat="1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9" fontId="40" fillId="0" borderId="2" xfId="0" applyNumberFormat="1" applyFont="1" applyFill="1" applyBorder="1" applyAlignment="1">
      <alignment horizontal="center" vertical="center" wrapText="1"/>
    </xf>
    <xf numFmtId="9" fontId="43" fillId="0" borderId="2" xfId="0" applyNumberFormat="1" applyFont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center" wrapText="1"/>
    </xf>
    <xf numFmtId="49" fontId="40" fillId="5" borderId="2" xfId="0" applyNumberFormat="1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vertical="center" wrapText="1"/>
    </xf>
    <xf numFmtId="49" fontId="40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10" fontId="43" fillId="0" borderId="2" xfId="0" applyNumberFormat="1" applyFont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49" fontId="40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40" fillId="5" borderId="4" xfId="0" applyNumberFormat="1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left" vertical="center" wrapText="1"/>
    </xf>
    <xf numFmtId="0" fontId="28" fillId="2" borderId="2" xfId="0" applyFont="1" applyFill="1" applyBorder="1" applyAlignment="1">
      <alignment horizontal="center" vertical="center" wrapText="1"/>
    </xf>
    <xf numFmtId="10" fontId="31" fillId="0" borderId="2" xfId="0" applyNumberFormat="1" applyFont="1" applyBorder="1" applyAlignment="1">
      <alignment horizontal="left" vertical="center" wrapText="1"/>
    </xf>
    <xf numFmtId="10" fontId="36" fillId="0" borderId="2" xfId="0" applyNumberFormat="1" applyFont="1" applyBorder="1" applyAlignment="1">
      <alignment horizontal="left" vertical="center" wrapText="1"/>
    </xf>
    <xf numFmtId="10" fontId="35" fillId="0" borderId="2" xfId="0" applyNumberFormat="1" applyFont="1" applyBorder="1" applyAlignment="1">
      <alignment horizontal="left" vertical="center" wrapText="1"/>
    </xf>
    <xf numFmtId="9" fontId="31" fillId="0" borderId="2" xfId="0" applyNumberFormat="1" applyFont="1" applyBorder="1" applyAlignment="1">
      <alignment horizontal="left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1" applyFont="1" applyFill="1" applyBorder="1" applyAlignment="1">
      <alignment horizontal="center" vertical="center" wrapText="1"/>
    </xf>
    <xf numFmtId="49" fontId="40" fillId="2" borderId="4" xfId="1" applyNumberFormat="1" applyFont="1" applyFill="1" applyBorder="1" applyAlignment="1">
      <alignment horizontal="center" vertical="center" wrapText="1"/>
    </xf>
    <xf numFmtId="0" fontId="43" fillId="0" borderId="2" xfId="1" applyFont="1" applyBorder="1" applyAlignment="1">
      <alignment horizontal="center" vertical="center" wrapText="1"/>
    </xf>
    <xf numFmtId="0" fontId="40" fillId="2" borderId="3" xfId="1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177" fontId="31" fillId="0" borderId="2" xfId="0" applyNumberFormat="1" applyFont="1" applyBorder="1" applyAlignment="1">
      <alignment horizontal="left" vertical="center" wrapText="1"/>
    </xf>
    <xf numFmtId="177" fontId="36" fillId="0" borderId="2" xfId="0" applyNumberFormat="1" applyFont="1" applyBorder="1" applyAlignment="1">
      <alignment horizontal="left" vertical="center" wrapText="1"/>
    </xf>
    <xf numFmtId="177" fontId="35" fillId="0" borderId="2" xfId="0" applyNumberFormat="1" applyFont="1" applyBorder="1" applyAlignment="1">
      <alignment horizontal="left" vertical="center" wrapText="1"/>
    </xf>
    <xf numFmtId="49" fontId="35" fillId="0" borderId="2" xfId="0" applyNumberFormat="1" applyFont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177" fontId="44" fillId="0" borderId="2" xfId="0" applyNumberFormat="1" applyFont="1" applyBorder="1" applyAlignment="1">
      <alignment horizontal="left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177" fontId="31" fillId="0" borderId="2" xfId="0" applyNumberFormat="1" applyFont="1" applyBorder="1" applyAlignment="1">
      <alignment horizontal="center" vertical="center" wrapText="1"/>
    </xf>
    <xf numFmtId="177" fontId="32" fillId="0" borderId="2" xfId="0" applyNumberFormat="1" applyFont="1" applyBorder="1" applyAlignment="1">
      <alignment horizontal="center" vertical="center" wrapText="1"/>
    </xf>
    <xf numFmtId="177" fontId="36" fillId="0" borderId="2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177" fontId="46" fillId="0" borderId="2" xfId="0" applyNumberFormat="1" applyFont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10" fontId="32" fillId="0" borderId="2" xfId="0" applyNumberFormat="1" applyFont="1" applyBorder="1" applyAlignment="1">
      <alignment horizontal="left" vertical="center" wrapText="1"/>
    </xf>
    <xf numFmtId="9" fontId="32" fillId="0" borderId="2" xfId="0" applyNumberFormat="1" applyFont="1" applyBorder="1" applyAlignment="1">
      <alignment horizontal="left" vertical="center" wrapText="1"/>
    </xf>
    <xf numFmtId="10" fontId="25" fillId="0" borderId="2" xfId="0" applyNumberFormat="1" applyFont="1" applyBorder="1" applyAlignment="1">
      <alignment horizontal="center" vertical="center" wrapText="1"/>
    </xf>
    <xf numFmtId="177" fontId="25" fillId="0" borderId="2" xfId="0" applyNumberFormat="1" applyFont="1" applyBorder="1" applyAlignment="1">
      <alignment horizontal="center" vertical="center" wrapText="1"/>
    </xf>
    <xf numFmtId="178" fontId="40" fillId="2" borderId="4" xfId="0" applyNumberFormat="1" applyFont="1" applyFill="1" applyBorder="1" applyAlignment="1">
      <alignment horizontal="center" vertical="center" wrapText="1"/>
    </xf>
    <xf numFmtId="0" fontId="31" fillId="3" borderId="2" xfId="0" applyNumberFormat="1" applyFont="1" applyFill="1" applyBorder="1" applyAlignment="1">
      <alignment horizontal="center" vertical="center" wrapText="1"/>
    </xf>
    <xf numFmtId="10" fontId="31" fillId="3" borderId="2" xfId="0" applyNumberFormat="1" applyFont="1" applyFill="1" applyBorder="1" applyAlignment="1">
      <alignment horizontal="center" vertical="center" wrapText="1"/>
    </xf>
    <xf numFmtId="10" fontId="36" fillId="3" borderId="2" xfId="0" applyNumberFormat="1" applyFont="1" applyFill="1" applyBorder="1" applyAlignment="1">
      <alignment horizontal="center" vertical="center" wrapText="1"/>
    </xf>
    <xf numFmtId="0" fontId="35" fillId="3" borderId="2" xfId="0" applyNumberFormat="1" applyFont="1" applyFill="1" applyBorder="1" applyAlignment="1">
      <alignment horizontal="center" vertical="center" wrapText="1"/>
    </xf>
    <xf numFmtId="10" fontId="35" fillId="3" borderId="2" xfId="0" applyNumberFormat="1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8" fillId="0" borderId="23" xfId="5" applyFont="1" applyBorder="1" applyAlignment="1">
      <alignment horizontal="left" vertical="center"/>
    </xf>
    <xf numFmtId="0" fontId="8" fillId="0" borderId="5" xfId="5" applyFont="1" applyBorder="1" applyAlignment="1">
      <alignment horizontal="left" vertical="center"/>
    </xf>
    <xf numFmtId="0" fontId="8" fillId="0" borderId="24" xfId="5" applyFont="1" applyBorder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0" fontId="5" fillId="0" borderId="0" xfId="5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10" fillId="0" borderId="27" xfId="3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5" fillId="5" borderId="4" xfId="1" applyFont="1" applyFill="1" applyBorder="1" applyAlignment="1">
      <alignment horizontal="center" vertical="center" wrapText="1"/>
    </xf>
    <xf numFmtId="0" fontId="15" fillId="5" borderId="3" xfId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9" fillId="2" borderId="29" xfId="0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left" vertical="center" wrapText="1"/>
    </xf>
    <xf numFmtId="0" fontId="41" fillId="5" borderId="4" xfId="9" applyFont="1" applyFill="1" applyBorder="1" applyAlignment="1">
      <alignment horizontal="center" vertical="center" wrapText="1"/>
    </xf>
    <xf numFmtId="0" fontId="41" fillId="5" borderId="3" xfId="9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2" fillId="0" borderId="12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9" fontId="31" fillId="3" borderId="2" xfId="0" applyNumberFormat="1" applyFont="1" applyFill="1" applyBorder="1" applyAlignment="1">
      <alignment horizontal="center" vertical="center" wrapText="1"/>
    </xf>
  </cellXfs>
  <cellStyles count="18">
    <cellStyle name="常规" xfId="0" builtinId="0"/>
    <cellStyle name="常规 2" xfId="1"/>
    <cellStyle name="常规 2 2" xfId="2"/>
    <cellStyle name="常规 2 3" xfId="9"/>
    <cellStyle name="常规 2 3 2" xfId="13"/>
    <cellStyle name="常规 3" xfId="3"/>
    <cellStyle name="常规 4" xfId="8"/>
    <cellStyle name="常规 6" xfId="4"/>
    <cellStyle name="常规 6 2" xfId="10"/>
    <cellStyle name="常规_人力资源部月度考核量表" xfId="5"/>
    <cellStyle name="千位分隔" xfId="6" builtinId="3"/>
    <cellStyle name="千位分隔 2" xfId="7"/>
    <cellStyle name="千位分隔 2 2" xfId="12"/>
    <cellStyle name="千位分隔 2 2 2" xfId="17"/>
    <cellStyle name="千位分隔 2 3" xfId="15"/>
    <cellStyle name="千位分隔 3" xfId="11"/>
    <cellStyle name="千位分隔 3 2" xfId="16"/>
    <cellStyle name="千位分隔 4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F1" zoomScaleNormal="100" workbookViewId="0">
      <selection activeCell="J17" sqref="J17"/>
    </sheetView>
  </sheetViews>
  <sheetFormatPr defaultRowHeight="13.5"/>
  <cols>
    <col min="1" max="1" width="5.25" style="1" customWidth="1"/>
    <col min="2" max="2" width="4" style="1" customWidth="1"/>
    <col min="3" max="3" width="15.75" style="1" customWidth="1"/>
    <col min="4" max="4" width="9" style="1"/>
    <col min="5" max="5" width="6.625" style="89" customWidth="1"/>
    <col min="6" max="6" width="7.125" style="89" customWidth="1"/>
    <col min="7" max="7" width="6.5" style="89" customWidth="1"/>
    <col min="8" max="8" width="6.875" style="89" customWidth="1"/>
    <col min="9" max="9" width="25.125" style="1" customWidth="1"/>
    <col min="10" max="10" width="22.5" style="1" customWidth="1"/>
    <col min="11" max="12" width="9" style="1"/>
    <col min="13" max="13" width="21.875" style="90" customWidth="1"/>
    <col min="14" max="14" width="11.5" style="90" customWidth="1"/>
    <col min="15" max="15" width="13.25" style="1" customWidth="1"/>
    <col min="16" max="16384" width="9" style="1"/>
  </cols>
  <sheetData>
    <row r="1" spans="1:15" ht="18.75">
      <c r="A1" s="258" t="s">
        <v>73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</row>
    <row r="2" spans="1:15" ht="24.75" thickBot="1">
      <c r="A2" s="2" t="s">
        <v>74</v>
      </c>
      <c r="B2" s="3"/>
      <c r="C2" s="4"/>
      <c r="D2" s="5"/>
      <c r="E2" s="6"/>
      <c r="F2" s="6"/>
      <c r="G2" s="6"/>
      <c r="H2" s="6"/>
      <c r="I2" s="2"/>
      <c r="J2" s="7" t="s">
        <v>75</v>
      </c>
      <c r="K2" s="2"/>
      <c r="L2" s="4"/>
      <c r="M2" s="8"/>
      <c r="N2" s="8"/>
      <c r="O2" s="9" t="s">
        <v>76</v>
      </c>
    </row>
    <row r="3" spans="1:15" ht="24" customHeight="1">
      <c r="A3" s="10" t="s">
        <v>77</v>
      </c>
      <c r="B3" s="11" t="s">
        <v>78</v>
      </c>
      <c r="C3" s="11" t="s">
        <v>79</v>
      </c>
      <c r="D3" s="12" t="s">
        <v>80</v>
      </c>
      <c r="E3" s="13" t="s">
        <v>81</v>
      </c>
      <c r="F3" s="14" t="s">
        <v>82</v>
      </c>
      <c r="G3" s="13" t="s">
        <v>83</v>
      </c>
      <c r="H3" s="15" t="s">
        <v>84</v>
      </c>
      <c r="I3" s="16" t="s">
        <v>85</v>
      </c>
      <c r="J3" s="11" t="s">
        <v>86</v>
      </c>
      <c r="K3" s="11" t="s">
        <v>87</v>
      </c>
      <c r="L3" s="11" t="s">
        <v>88</v>
      </c>
      <c r="M3" s="17" t="s">
        <v>89</v>
      </c>
      <c r="N3" s="17" t="s">
        <v>90</v>
      </c>
      <c r="O3" s="18" t="s">
        <v>91</v>
      </c>
    </row>
    <row r="4" spans="1:15" ht="36" customHeight="1">
      <c r="A4" s="259" t="s">
        <v>92</v>
      </c>
      <c r="B4" s="19">
        <v>1</v>
      </c>
      <c r="C4" s="20" t="s">
        <v>93</v>
      </c>
      <c r="D4" s="20" t="s">
        <v>94</v>
      </c>
      <c r="E4" s="21">
        <v>1000</v>
      </c>
      <c r="F4" s="22">
        <v>15</v>
      </c>
      <c r="G4" s="23" t="s">
        <v>95</v>
      </c>
      <c r="H4" s="24">
        <v>15</v>
      </c>
      <c r="I4" s="25" t="s">
        <v>96</v>
      </c>
      <c r="J4" s="26" t="s">
        <v>97</v>
      </c>
      <c r="K4" s="27"/>
      <c r="L4" s="28" t="s">
        <v>98</v>
      </c>
      <c r="M4" s="29" t="s">
        <v>99</v>
      </c>
      <c r="N4" s="30">
        <v>17.5</v>
      </c>
      <c r="O4" s="31"/>
    </row>
    <row r="5" spans="1:15" ht="51" customHeight="1">
      <c r="A5" s="260"/>
      <c r="B5" s="19">
        <v>2</v>
      </c>
      <c r="C5" s="32" t="s">
        <v>18</v>
      </c>
      <c r="D5" s="20" t="s">
        <v>94</v>
      </c>
      <c r="E5" s="33">
        <v>8.5000000000000006E-2</v>
      </c>
      <c r="F5" s="22">
        <v>10</v>
      </c>
      <c r="G5" s="23" t="s">
        <v>100</v>
      </c>
      <c r="H5" s="24">
        <v>10</v>
      </c>
      <c r="I5" s="25" t="s">
        <v>101</v>
      </c>
      <c r="J5" s="26" t="s">
        <v>102</v>
      </c>
      <c r="K5" s="34"/>
      <c r="L5" s="28" t="s">
        <v>98</v>
      </c>
      <c r="M5" s="30" t="s">
        <v>103</v>
      </c>
      <c r="N5" s="30">
        <v>20</v>
      </c>
      <c r="O5" s="31"/>
    </row>
    <row r="6" spans="1:15" s="47" customFormat="1" ht="31.5" customHeight="1">
      <c r="A6" s="261"/>
      <c r="B6" s="19">
        <v>3</v>
      </c>
      <c r="C6" s="35" t="s">
        <v>104</v>
      </c>
      <c r="D6" s="36" t="s">
        <v>94</v>
      </c>
      <c r="E6" s="37">
        <v>1</v>
      </c>
      <c r="F6" s="38">
        <v>0</v>
      </c>
      <c r="G6" s="37">
        <v>1</v>
      </c>
      <c r="H6" s="39">
        <v>0</v>
      </c>
      <c r="I6" s="40" t="s">
        <v>105</v>
      </c>
      <c r="J6" s="41" t="s">
        <v>106</v>
      </c>
      <c r="K6" s="42"/>
      <c r="L6" s="43" t="s">
        <v>107</v>
      </c>
      <c r="M6" s="44">
        <v>1</v>
      </c>
      <c r="N6" s="45">
        <v>0</v>
      </c>
      <c r="O6" s="46"/>
    </row>
    <row r="7" spans="1:15" ht="47.25" customHeight="1">
      <c r="A7" s="262" t="s">
        <v>108</v>
      </c>
      <c r="B7" s="19">
        <v>1</v>
      </c>
      <c r="C7" s="28" t="s">
        <v>109</v>
      </c>
      <c r="D7" s="48" t="s">
        <v>110</v>
      </c>
      <c r="E7" s="49" t="s">
        <v>111</v>
      </c>
      <c r="F7" s="50">
        <v>5</v>
      </c>
      <c r="G7" s="51" t="s">
        <v>112</v>
      </c>
      <c r="H7" s="52">
        <v>0</v>
      </c>
      <c r="I7" s="53" t="s">
        <v>113</v>
      </c>
      <c r="J7" s="53" t="s">
        <v>114</v>
      </c>
      <c r="K7" s="54"/>
      <c r="L7" s="28" t="s">
        <v>115</v>
      </c>
      <c r="M7" s="30" t="s">
        <v>116</v>
      </c>
      <c r="N7" s="30">
        <v>3</v>
      </c>
      <c r="O7" s="55"/>
    </row>
    <row r="8" spans="1:15" ht="60" customHeight="1">
      <c r="A8" s="262"/>
      <c r="B8" s="19">
        <v>2</v>
      </c>
      <c r="C8" s="56" t="s">
        <v>117</v>
      </c>
      <c r="D8" s="48" t="s">
        <v>110</v>
      </c>
      <c r="E8" s="49" t="s">
        <v>118</v>
      </c>
      <c r="F8" s="22">
        <v>10</v>
      </c>
      <c r="G8" s="57">
        <v>0</v>
      </c>
      <c r="H8" s="52">
        <v>0</v>
      </c>
      <c r="I8" s="25" t="s">
        <v>119</v>
      </c>
      <c r="J8" s="27" t="s">
        <v>120</v>
      </c>
      <c r="K8" s="54"/>
      <c r="L8" s="28" t="s">
        <v>121</v>
      </c>
      <c r="M8" s="30" t="s">
        <v>122</v>
      </c>
      <c r="N8" s="30">
        <v>10</v>
      </c>
      <c r="O8" s="55"/>
    </row>
    <row r="9" spans="1:15" ht="47.25" customHeight="1">
      <c r="A9" s="259" t="s">
        <v>123</v>
      </c>
      <c r="B9" s="19">
        <v>1</v>
      </c>
      <c r="C9" s="56" t="s">
        <v>124</v>
      </c>
      <c r="D9" s="48" t="s">
        <v>125</v>
      </c>
      <c r="E9" s="33">
        <v>0.97</v>
      </c>
      <c r="F9" s="22">
        <v>20</v>
      </c>
      <c r="G9" s="33">
        <v>0.97</v>
      </c>
      <c r="H9" s="58">
        <v>30</v>
      </c>
      <c r="I9" s="59" t="s">
        <v>126</v>
      </c>
      <c r="J9" s="26" t="s">
        <v>127</v>
      </c>
      <c r="K9" s="54"/>
      <c r="L9" s="28" t="s">
        <v>121</v>
      </c>
      <c r="M9" s="60">
        <v>0.94230000000000003</v>
      </c>
      <c r="N9" s="30">
        <v>12</v>
      </c>
      <c r="O9" s="55"/>
    </row>
    <row r="10" spans="1:15" ht="46.5" customHeight="1">
      <c r="A10" s="260"/>
      <c r="B10" s="19">
        <v>3</v>
      </c>
      <c r="C10" s="56" t="s">
        <v>128</v>
      </c>
      <c r="D10" s="48" t="s">
        <v>125</v>
      </c>
      <c r="E10" s="33">
        <v>0.9</v>
      </c>
      <c r="F10" s="22">
        <v>20</v>
      </c>
      <c r="G10" s="33">
        <v>0.9</v>
      </c>
      <c r="H10" s="58">
        <v>35</v>
      </c>
      <c r="I10" s="59" t="s">
        <v>129</v>
      </c>
      <c r="J10" s="61" t="s">
        <v>130</v>
      </c>
      <c r="K10" s="54"/>
      <c r="L10" s="28" t="s">
        <v>131</v>
      </c>
      <c r="M10" s="60">
        <v>0.83030000000000004</v>
      </c>
      <c r="N10" s="30">
        <v>20</v>
      </c>
      <c r="O10" s="55"/>
    </row>
    <row r="11" spans="1:15" ht="45.75" customHeight="1">
      <c r="A11" s="260"/>
      <c r="B11" s="19">
        <v>4</v>
      </c>
      <c r="C11" s="62" t="s">
        <v>132</v>
      </c>
      <c r="D11" s="48" t="s">
        <v>110</v>
      </c>
      <c r="E11" s="63">
        <v>0.88</v>
      </c>
      <c r="F11" s="22">
        <v>5</v>
      </c>
      <c r="G11" s="64">
        <v>0.88</v>
      </c>
      <c r="H11" s="24">
        <v>5</v>
      </c>
      <c r="I11" s="65" t="s">
        <v>133</v>
      </c>
      <c r="J11" s="26" t="s">
        <v>134</v>
      </c>
      <c r="K11" s="54"/>
      <c r="L11" s="28" t="s">
        <v>135</v>
      </c>
      <c r="M11" s="30" t="s">
        <v>136</v>
      </c>
      <c r="N11" s="30">
        <v>5</v>
      </c>
      <c r="O11" s="55"/>
    </row>
    <row r="12" spans="1:15" ht="58.5" customHeight="1">
      <c r="A12" s="263"/>
      <c r="B12" s="19">
        <v>5</v>
      </c>
      <c r="C12" s="62" t="s">
        <v>137</v>
      </c>
      <c r="D12" s="48" t="s">
        <v>138</v>
      </c>
      <c r="E12" s="63" t="s">
        <v>139</v>
      </c>
      <c r="F12" s="22">
        <v>5</v>
      </c>
      <c r="G12" s="64" t="s">
        <v>140</v>
      </c>
      <c r="H12" s="24">
        <v>5</v>
      </c>
      <c r="I12" s="59" t="s">
        <v>141</v>
      </c>
      <c r="J12" s="26" t="s">
        <v>142</v>
      </c>
      <c r="K12" s="54"/>
      <c r="L12" s="28" t="s">
        <v>143</v>
      </c>
      <c r="M12" s="30" t="s">
        <v>144</v>
      </c>
      <c r="N12" s="30">
        <v>5</v>
      </c>
      <c r="O12" s="66" t="s">
        <v>145</v>
      </c>
    </row>
    <row r="13" spans="1:15" ht="34.5" customHeight="1">
      <c r="A13" s="262" t="s">
        <v>146</v>
      </c>
      <c r="B13" s="19">
        <v>1</v>
      </c>
      <c r="C13" s="56" t="s">
        <v>147</v>
      </c>
      <c r="D13" s="48" t="s">
        <v>110</v>
      </c>
      <c r="E13" s="67" t="s">
        <v>148</v>
      </c>
      <c r="F13" s="22">
        <v>5</v>
      </c>
      <c r="G13" s="68"/>
      <c r="H13" s="52">
        <v>0</v>
      </c>
      <c r="I13" s="25" t="s">
        <v>149</v>
      </c>
      <c r="J13" s="27" t="s">
        <v>150</v>
      </c>
      <c r="K13" s="54"/>
      <c r="L13" s="28" t="s">
        <v>151</v>
      </c>
      <c r="M13" s="30" t="s">
        <v>152</v>
      </c>
      <c r="N13" s="30">
        <v>15</v>
      </c>
      <c r="O13" s="55"/>
    </row>
    <row r="14" spans="1:15" ht="36.75" customHeight="1">
      <c r="A14" s="262"/>
      <c r="B14" s="19">
        <v>2</v>
      </c>
      <c r="C14" s="69" t="s">
        <v>153</v>
      </c>
      <c r="D14" s="48" t="s">
        <v>110</v>
      </c>
      <c r="E14" s="67" t="s">
        <v>154</v>
      </c>
      <c r="F14" s="22">
        <v>5</v>
      </c>
      <c r="G14" s="68"/>
      <c r="H14" s="52">
        <v>0</v>
      </c>
      <c r="I14" s="25" t="s">
        <v>155</v>
      </c>
      <c r="J14" s="26" t="s">
        <v>156</v>
      </c>
      <c r="K14" s="54"/>
      <c r="L14" s="28" t="s">
        <v>135</v>
      </c>
      <c r="M14" s="30" t="s">
        <v>157</v>
      </c>
      <c r="N14" s="30">
        <v>10</v>
      </c>
      <c r="O14" s="55"/>
    </row>
    <row r="15" spans="1:15" ht="14.25" thickBot="1">
      <c r="A15" s="70"/>
      <c r="B15" s="264" t="s">
        <v>158</v>
      </c>
      <c r="C15" s="265"/>
      <c r="D15" s="71"/>
      <c r="E15" s="72"/>
      <c r="F15" s="73">
        <f>SUM(F4:F14)</f>
        <v>100</v>
      </c>
      <c r="G15" s="74"/>
      <c r="H15" s="75">
        <f>SUM(H4:H14)</f>
        <v>100</v>
      </c>
      <c r="I15" s="76"/>
      <c r="J15" s="77"/>
      <c r="K15" s="77"/>
      <c r="L15" s="77"/>
      <c r="M15" s="78"/>
      <c r="N15" s="79">
        <v>117.5</v>
      </c>
      <c r="O15" s="80"/>
    </row>
    <row r="16" spans="1:15" ht="14.25" thickBot="1">
      <c r="A16" s="81" t="s">
        <v>159</v>
      </c>
      <c r="B16" s="254" t="s">
        <v>160</v>
      </c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6"/>
    </row>
    <row r="17" spans="1:16" ht="18" customHeight="1">
      <c r="A17" s="82"/>
      <c r="B17" s="83"/>
      <c r="C17" s="84"/>
      <c r="D17" s="84" t="s">
        <v>161</v>
      </c>
      <c r="E17" s="84"/>
      <c r="F17" s="84"/>
      <c r="G17" s="84"/>
      <c r="H17" s="84"/>
      <c r="I17" s="84"/>
      <c r="J17" s="84" t="s">
        <v>162</v>
      </c>
      <c r="K17" s="84" t="s">
        <v>163</v>
      </c>
      <c r="L17" s="84"/>
      <c r="M17" s="85"/>
      <c r="N17" s="85"/>
      <c r="O17" s="86"/>
      <c r="P17" s="86"/>
    </row>
    <row r="18" spans="1:16">
      <c r="A18" s="4"/>
      <c r="B18" s="87"/>
      <c r="C18" s="87"/>
      <c r="D18" s="3"/>
      <c r="E18" s="88"/>
      <c r="F18" s="88"/>
      <c r="G18" s="88"/>
      <c r="H18" s="88"/>
      <c r="I18" s="4"/>
      <c r="J18" s="4"/>
      <c r="K18" s="4"/>
      <c r="L18" s="4"/>
      <c r="M18" s="8"/>
      <c r="N18" s="8"/>
      <c r="O18" s="4"/>
    </row>
    <row r="19" spans="1:16">
      <c r="A19" s="4"/>
      <c r="B19" s="3"/>
      <c r="C19" s="4"/>
      <c r="D19" s="3"/>
      <c r="E19" s="88"/>
      <c r="F19" s="88"/>
      <c r="G19" s="88"/>
      <c r="H19" s="88"/>
      <c r="I19" s="4"/>
      <c r="J19" s="4"/>
      <c r="K19" s="4"/>
      <c r="L19" s="4"/>
      <c r="M19" s="8"/>
      <c r="N19" s="8"/>
      <c r="O19" s="4"/>
    </row>
    <row r="20" spans="1:16" ht="13.5" customHeight="1">
      <c r="A20" s="4" t="s">
        <v>164</v>
      </c>
      <c r="B20" s="3"/>
      <c r="C20" s="4" t="s">
        <v>165</v>
      </c>
      <c r="D20" s="3"/>
      <c r="E20" s="88"/>
      <c r="F20" s="88"/>
      <c r="G20" s="88"/>
      <c r="H20" s="88"/>
      <c r="I20" s="4"/>
      <c r="J20" s="4"/>
      <c r="K20" s="4"/>
      <c r="L20" s="4"/>
      <c r="M20" s="8"/>
      <c r="N20" s="8"/>
      <c r="O20" s="4"/>
    </row>
    <row r="21" spans="1:16">
      <c r="A21" s="4"/>
      <c r="B21" s="3"/>
      <c r="C21" s="4" t="s">
        <v>166</v>
      </c>
      <c r="D21" s="3"/>
      <c r="E21" s="88"/>
      <c r="F21" s="88"/>
      <c r="G21" s="88"/>
      <c r="H21" s="88"/>
      <c r="I21" s="4"/>
      <c r="J21" s="4"/>
      <c r="K21" s="4"/>
      <c r="L21" s="4"/>
      <c r="M21" s="8"/>
      <c r="N21" s="8"/>
      <c r="O21" s="4"/>
    </row>
    <row r="22" spans="1:16" ht="24" customHeight="1">
      <c r="A22" s="4"/>
      <c r="B22" s="3"/>
      <c r="C22" s="257" t="s">
        <v>167</v>
      </c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</row>
    <row r="23" spans="1:16">
      <c r="A23" s="4"/>
      <c r="B23" s="3"/>
      <c r="C23" s="4" t="s">
        <v>168</v>
      </c>
      <c r="D23" s="3"/>
      <c r="E23" s="88"/>
      <c r="F23" s="88"/>
      <c r="G23" s="88"/>
      <c r="H23" s="88"/>
      <c r="I23" s="4"/>
      <c r="J23" s="4"/>
      <c r="K23" s="4"/>
      <c r="L23" s="4"/>
      <c r="M23" s="8"/>
      <c r="N23" s="8"/>
      <c r="O23" s="4"/>
    </row>
    <row r="24" spans="1:16">
      <c r="A24" s="4"/>
      <c r="B24" s="3"/>
      <c r="C24" s="4" t="s">
        <v>169</v>
      </c>
      <c r="D24" s="3"/>
      <c r="E24" s="88"/>
      <c r="F24" s="88"/>
      <c r="G24" s="88"/>
      <c r="H24" s="88"/>
      <c r="I24" s="4"/>
      <c r="J24" s="4"/>
      <c r="K24" s="4"/>
      <c r="L24" s="4"/>
      <c r="M24" s="8"/>
      <c r="N24" s="8"/>
      <c r="O24" s="4"/>
    </row>
  </sheetData>
  <mergeCells count="8">
    <mergeCell ref="B16:O16"/>
    <mergeCell ref="C22:O22"/>
    <mergeCell ref="A1:O1"/>
    <mergeCell ref="A4:A6"/>
    <mergeCell ref="A7:A8"/>
    <mergeCell ref="A9:A12"/>
    <mergeCell ref="A13:A14"/>
    <mergeCell ref="B15:C15"/>
  </mergeCells>
  <phoneticPr fontId="2" type="noConversion"/>
  <printOptions horizontalCentered="1"/>
  <pageMargins left="0.31496062992125984" right="0.31496062992125984" top="0.55118110236220474" bottom="0.35433070866141736" header="0.31496062992125984" footer="0.31496062992125984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4" workbookViewId="0">
      <selection activeCell="N14" sqref="N14"/>
    </sheetView>
  </sheetViews>
  <sheetFormatPr defaultRowHeight="14.25"/>
  <cols>
    <col min="16" max="16" width="9.625" bestFit="1" customWidth="1"/>
  </cols>
  <sheetData>
    <row r="1" spans="1:21">
      <c r="A1" s="277" t="s">
        <v>320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25"/>
      <c r="E2" s="290" t="s">
        <v>0</v>
      </c>
      <c r="F2" s="290"/>
      <c r="G2" s="290"/>
      <c r="H2" s="290"/>
      <c r="I2" s="290" t="s">
        <v>252</v>
      </c>
      <c r="J2" s="290"/>
      <c r="K2" s="225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23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23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159">
        <v>160</v>
      </c>
      <c r="P5" s="178">
        <v>1.45</v>
      </c>
      <c r="Q5" s="159">
        <v>20</v>
      </c>
      <c r="R5" s="159"/>
      <c r="S5" s="159"/>
      <c r="T5" s="159"/>
      <c r="U5" s="159"/>
    </row>
    <row r="6" spans="1:21" ht="90">
      <c r="A6" s="223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23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0.68</v>
      </c>
      <c r="P6" s="191">
        <v>0.75</v>
      </c>
      <c r="Q6" s="159">
        <v>11.25</v>
      </c>
      <c r="R6" s="159"/>
      <c r="S6" s="159"/>
      <c r="T6" s="159"/>
      <c r="U6" s="159"/>
    </row>
    <row r="7" spans="1:21" ht="78.75">
      <c r="A7" s="223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23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0.97</v>
      </c>
      <c r="P7" s="192">
        <v>1</v>
      </c>
      <c r="Q7" s="160">
        <v>15</v>
      </c>
      <c r="R7" s="160"/>
      <c r="S7" s="160"/>
      <c r="T7" s="160"/>
      <c r="U7" s="160"/>
    </row>
    <row r="8" spans="1:21" ht="78.75">
      <c r="A8" s="223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23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4">
        <v>0.08</v>
      </c>
      <c r="P8" s="191">
        <v>1</v>
      </c>
      <c r="Q8" s="159">
        <v>5</v>
      </c>
      <c r="R8" s="159"/>
      <c r="S8" s="159"/>
      <c r="T8" s="159"/>
      <c r="U8" s="159"/>
    </row>
    <row r="9" spans="1:21" ht="146.25">
      <c r="A9" s="223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23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4.3999999999999997E-2</v>
      </c>
      <c r="P9" s="193">
        <v>1</v>
      </c>
      <c r="Q9" s="162">
        <v>10</v>
      </c>
      <c r="R9" s="162"/>
      <c r="S9" s="162"/>
      <c r="T9" s="162"/>
      <c r="U9" s="162"/>
    </row>
    <row r="10" spans="1:21" ht="67.5">
      <c r="A10" s="224" t="s">
        <v>282</v>
      </c>
      <c r="B10" s="224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23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163">
        <v>0.81</v>
      </c>
      <c r="P10" s="194">
        <v>0.9</v>
      </c>
      <c r="Q10" s="162">
        <v>4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23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 t="s">
        <v>321</v>
      </c>
      <c r="P11" s="163" t="s">
        <v>321</v>
      </c>
      <c r="Q11" s="162">
        <v>10</v>
      </c>
      <c r="R11" s="162"/>
      <c r="S11" s="162"/>
      <c r="T11" s="162"/>
      <c r="U11" s="162"/>
    </row>
    <row r="12" spans="1:21" ht="78.75">
      <c r="A12" s="223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23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63" t="s">
        <v>321</v>
      </c>
      <c r="P12" s="163" t="s">
        <v>321</v>
      </c>
      <c r="Q12" s="159">
        <v>10</v>
      </c>
      <c r="R12" s="159"/>
      <c r="S12" s="159"/>
      <c r="T12" s="159"/>
      <c r="U12" s="159"/>
    </row>
    <row r="13" spans="1:21" ht="78.75">
      <c r="A13" s="224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23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3" t="s">
        <v>321</v>
      </c>
      <c r="P13" s="163" t="s">
        <v>321</v>
      </c>
      <c r="Q13" s="162">
        <v>10</v>
      </c>
      <c r="R13" s="162"/>
      <c r="S13" s="162"/>
      <c r="T13" s="162"/>
      <c r="U13" s="162"/>
    </row>
    <row r="14" spans="1:21" ht="157.5">
      <c r="A14" s="224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23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162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23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159">
        <v>95.25</v>
      </c>
      <c r="R15" s="159"/>
      <c r="S15" s="159"/>
      <c r="T15" s="159"/>
      <c r="U15" s="159"/>
    </row>
  </sheetData>
  <mergeCells count="24"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R3:R4"/>
    <mergeCell ref="S3:S4"/>
    <mergeCell ref="T3:T4"/>
    <mergeCell ref="J3:M3"/>
    <mergeCell ref="N3:N4"/>
    <mergeCell ref="O3:O4"/>
    <mergeCell ref="P3:P4"/>
    <mergeCell ref="Q3:Q4"/>
  </mergeCells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13" workbookViewId="0">
      <selection activeCell="J9" sqref="J9:Q14"/>
    </sheetView>
  </sheetViews>
  <sheetFormatPr defaultRowHeight="14.25"/>
  <cols>
    <col min="16" max="16" width="9.625" bestFit="1" customWidth="1"/>
  </cols>
  <sheetData>
    <row r="1" spans="1:21" ht="14.25" customHeight="1">
      <c r="A1" s="277" t="s">
        <v>322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28"/>
      <c r="E2" s="290" t="s">
        <v>0</v>
      </c>
      <c r="F2" s="290"/>
      <c r="G2" s="290"/>
      <c r="H2" s="290"/>
      <c r="I2" s="290" t="s">
        <v>252</v>
      </c>
      <c r="J2" s="290"/>
      <c r="K2" s="228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26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26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159">
        <v>128</v>
      </c>
      <c r="P5" s="178">
        <v>1.1599999999999999</v>
      </c>
      <c r="Q5" s="159">
        <v>20</v>
      </c>
      <c r="R5" s="159"/>
      <c r="S5" s="159"/>
      <c r="T5" s="159"/>
      <c r="U5" s="159"/>
    </row>
    <row r="6" spans="1:21" ht="90">
      <c r="A6" s="226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26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0.75</v>
      </c>
      <c r="P6" s="191">
        <v>0.83299999999999996</v>
      </c>
      <c r="Q6" s="159">
        <v>12.45</v>
      </c>
      <c r="R6" s="159"/>
      <c r="S6" s="159"/>
      <c r="T6" s="159"/>
      <c r="U6" s="159"/>
    </row>
    <row r="7" spans="1:21" ht="78.75">
      <c r="A7" s="226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26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0.96799999999999997</v>
      </c>
      <c r="P7" s="192">
        <v>0.997</v>
      </c>
      <c r="Q7" s="160">
        <v>14.95</v>
      </c>
      <c r="R7" s="160"/>
      <c r="S7" s="160"/>
      <c r="T7" s="160"/>
      <c r="U7" s="160"/>
    </row>
    <row r="8" spans="1:21" ht="78.75">
      <c r="A8" s="226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26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1">
        <v>0.11600000000000001</v>
      </c>
      <c r="P8" s="191">
        <v>1</v>
      </c>
      <c r="Q8" s="220">
        <v>5</v>
      </c>
      <c r="R8" s="159"/>
      <c r="S8" s="159"/>
      <c r="T8" s="159"/>
      <c r="U8" s="159"/>
    </row>
    <row r="9" spans="1:21" ht="146.25">
      <c r="A9" s="226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26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4.5999999999999999E-2</v>
      </c>
      <c r="P9" s="193">
        <v>1</v>
      </c>
      <c r="Q9" s="221">
        <v>10</v>
      </c>
      <c r="R9" s="162"/>
      <c r="S9" s="162"/>
      <c r="T9" s="162"/>
      <c r="U9" s="162"/>
    </row>
    <row r="10" spans="1:21" ht="67.5">
      <c r="A10" s="227" t="s">
        <v>282</v>
      </c>
      <c r="B10" s="227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26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76"/>
      <c r="O10" s="176">
        <v>83</v>
      </c>
      <c r="P10" s="194">
        <v>0.92</v>
      </c>
      <c r="Q10" s="221">
        <v>5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26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 t="s">
        <v>323</v>
      </c>
      <c r="P11" s="163" t="s">
        <v>323</v>
      </c>
      <c r="Q11" s="221">
        <v>10</v>
      </c>
      <c r="R11" s="162"/>
      <c r="S11" s="162"/>
      <c r="T11" s="162"/>
      <c r="U11" s="162"/>
    </row>
    <row r="12" spans="1:21" ht="78.75">
      <c r="A12" s="226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26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63" t="s">
        <v>323</v>
      </c>
      <c r="P12" s="163" t="s">
        <v>323</v>
      </c>
      <c r="Q12" s="221">
        <v>10</v>
      </c>
      <c r="R12" s="159"/>
      <c r="S12" s="159"/>
      <c r="T12" s="159"/>
      <c r="U12" s="159"/>
    </row>
    <row r="13" spans="1:21" ht="78.75">
      <c r="A13" s="227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26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3" t="s">
        <v>323</v>
      </c>
      <c r="P13" s="163" t="s">
        <v>323</v>
      </c>
      <c r="Q13" s="221">
        <v>10</v>
      </c>
      <c r="R13" s="162"/>
      <c r="S13" s="162"/>
      <c r="T13" s="162"/>
      <c r="U13" s="162"/>
    </row>
    <row r="14" spans="1:21" ht="157.5">
      <c r="A14" s="227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26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162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26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220">
        <v>97.4</v>
      </c>
      <c r="R15" s="159"/>
      <c r="S15" s="159"/>
      <c r="T15" s="159"/>
      <c r="U15" s="159"/>
    </row>
  </sheetData>
  <mergeCells count="24"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R3:R4"/>
    <mergeCell ref="S3:S4"/>
    <mergeCell ref="T3:T4"/>
    <mergeCell ref="J3:M3"/>
    <mergeCell ref="N3:N4"/>
    <mergeCell ref="O3:O4"/>
    <mergeCell ref="P3:P4"/>
    <mergeCell ref="Q3:Q4"/>
  </mergeCells>
  <phoneticPr fontId="47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10" workbookViewId="0">
      <selection activeCell="O5" sqref="O5:Q15"/>
    </sheetView>
  </sheetViews>
  <sheetFormatPr defaultRowHeight="14.25"/>
  <cols>
    <col min="16" max="16" width="9.625" bestFit="1" customWidth="1"/>
  </cols>
  <sheetData>
    <row r="1" spans="1:21">
      <c r="A1" s="277" t="s">
        <v>324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29"/>
      <c r="E2" s="290" t="s">
        <v>0</v>
      </c>
      <c r="F2" s="290"/>
      <c r="G2" s="290"/>
      <c r="H2" s="290"/>
      <c r="I2" s="290" t="s">
        <v>252</v>
      </c>
      <c r="J2" s="290"/>
      <c r="K2" s="229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31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31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159">
        <v>117</v>
      </c>
      <c r="P5" s="178">
        <v>1.06</v>
      </c>
      <c r="Q5" s="159">
        <v>20</v>
      </c>
      <c r="R5" s="159"/>
      <c r="S5" s="159"/>
      <c r="T5" s="159"/>
      <c r="U5" s="159"/>
    </row>
    <row r="6" spans="1:21" ht="90">
      <c r="A6" s="231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31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0.77700000000000002</v>
      </c>
      <c r="P6" s="191">
        <v>0.86299999999999999</v>
      </c>
      <c r="Q6" s="159">
        <v>12.95</v>
      </c>
      <c r="R6" s="159"/>
      <c r="S6" s="159"/>
      <c r="T6" s="159"/>
      <c r="U6" s="159"/>
    </row>
    <row r="7" spans="1:21" ht="78.75">
      <c r="A7" s="231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31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0.97019999999999995</v>
      </c>
      <c r="P7" s="192">
        <v>1</v>
      </c>
      <c r="Q7" s="160">
        <v>15</v>
      </c>
      <c r="R7" s="160"/>
      <c r="S7" s="160"/>
      <c r="T7" s="160"/>
      <c r="U7" s="160"/>
    </row>
    <row r="8" spans="1:21" ht="78.75">
      <c r="A8" s="231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31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1">
        <v>0.124</v>
      </c>
      <c r="P8" s="191">
        <v>1.45</v>
      </c>
      <c r="Q8" s="159">
        <v>5</v>
      </c>
      <c r="R8" s="159"/>
      <c r="S8" s="159"/>
      <c r="T8" s="159"/>
      <c r="U8" s="159"/>
    </row>
    <row r="9" spans="1:21" ht="146.25">
      <c r="A9" s="231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31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4.5999999999999999E-2</v>
      </c>
      <c r="P9" s="193">
        <v>1</v>
      </c>
      <c r="Q9" s="221">
        <v>10</v>
      </c>
      <c r="R9" s="162"/>
      <c r="S9" s="162"/>
      <c r="T9" s="162"/>
      <c r="U9" s="162"/>
    </row>
    <row r="10" spans="1:21" ht="67.5">
      <c r="A10" s="230" t="s">
        <v>282</v>
      </c>
      <c r="B10" s="230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31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76"/>
      <c r="O10" s="176">
        <v>83</v>
      </c>
      <c r="P10" s="194">
        <v>0.92</v>
      </c>
      <c r="Q10" s="221">
        <v>5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31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 t="s">
        <v>323</v>
      </c>
      <c r="P11" s="163" t="s">
        <v>323</v>
      </c>
      <c r="Q11" s="221">
        <v>10</v>
      </c>
      <c r="R11" s="162"/>
      <c r="S11" s="162"/>
      <c r="T11" s="162"/>
      <c r="U11" s="162"/>
    </row>
    <row r="12" spans="1:21" ht="78.75">
      <c r="A12" s="231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31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63" t="s">
        <v>323</v>
      </c>
      <c r="P12" s="163" t="s">
        <v>323</v>
      </c>
      <c r="Q12" s="221">
        <v>10</v>
      </c>
      <c r="R12" s="159"/>
      <c r="S12" s="159"/>
      <c r="T12" s="159"/>
      <c r="U12" s="159"/>
    </row>
    <row r="13" spans="1:21" ht="78.75">
      <c r="A13" s="230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31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3" t="s">
        <v>323</v>
      </c>
      <c r="P13" s="163" t="s">
        <v>323</v>
      </c>
      <c r="Q13" s="221">
        <v>10</v>
      </c>
      <c r="R13" s="162"/>
      <c r="S13" s="162"/>
      <c r="T13" s="162"/>
      <c r="U13" s="162"/>
    </row>
    <row r="14" spans="1:21" ht="157.5">
      <c r="A14" s="230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31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162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31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159">
        <v>97.95</v>
      </c>
      <c r="R15" s="159"/>
      <c r="S15" s="159"/>
      <c r="T15" s="159"/>
      <c r="U15" s="159"/>
    </row>
  </sheetData>
  <mergeCells count="24">
    <mergeCell ref="R3:R4"/>
    <mergeCell ref="S3:S4"/>
    <mergeCell ref="T3:T4"/>
    <mergeCell ref="J3:M3"/>
    <mergeCell ref="N3:N4"/>
    <mergeCell ref="O3:O4"/>
    <mergeCell ref="P3:P4"/>
    <mergeCell ref="Q3:Q4"/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4" workbookViewId="0">
      <selection activeCell="E8" sqref="E8"/>
    </sheetView>
  </sheetViews>
  <sheetFormatPr defaultRowHeight="14.25"/>
  <sheetData>
    <row r="1" spans="1:21">
      <c r="A1" s="277" t="s">
        <v>325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34"/>
      <c r="E2" s="290" t="s">
        <v>0</v>
      </c>
      <c r="F2" s="290"/>
      <c r="G2" s="290"/>
      <c r="H2" s="290"/>
      <c r="I2" s="290" t="s">
        <v>252</v>
      </c>
      <c r="J2" s="290"/>
      <c r="K2" s="234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32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32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159">
        <v>119.3</v>
      </c>
      <c r="P5" s="178">
        <v>1.06</v>
      </c>
      <c r="Q5" s="159">
        <v>20</v>
      </c>
      <c r="R5" s="159"/>
      <c r="S5" s="159"/>
      <c r="T5" s="159"/>
      <c r="U5" s="159"/>
    </row>
    <row r="6" spans="1:21" ht="90">
      <c r="A6" s="232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32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0.78700000000000003</v>
      </c>
      <c r="P6" s="238">
        <v>0.877</v>
      </c>
      <c r="Q6" s="159">
        <v>13.2</v>
      </c>
      <c r="R6" s="159"/>
      <c r="S6" s="159"/>
      <c r="T6" s="159"/>
      <c r="U6" s="159"/>
    </row>
    <row r="7" spans="1:21" ht="78.75">
      <c r="A7" s="232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32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0.97019999999999995</v>
      </c>
      <c r="P7" s="192">
        <v>1</v>
      </c>
      <c r="Q7" s="160">
        <v>15</v>
      </c>
      <c r="R7" s="160"/>
      <c r="S7" s="160"/>
      <c r="T7" s="160"/>
      <c r="U7" s="160"/>
    </row>
    <row r="8" spans="1:21" ht="78.75">
      <c r="A8" s="232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32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1">
        <v>0.114</v>
      </c>
      <c r="P8" s="191">
        <v>1.63</v>
      </c>
      <c r="Q8" s="159">
        <v>5</v>
      </c>
      <c r="R8" s="159"/>
      <c r="S8" s="159"/>
      <c r="T8" s="159"/>
      <c r="U8" s="159"/>
    </row>
    <row r="9" spans="1:21" ht="146.25">
      <c r="A9" s="232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32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5.0999999999999997E-2</v>
      </c>
      <c r="P9" s="193">
        <v>1</v>
      </c>
      <c r="Q9" s="221">
        <v>10</v>
      </c>
      <c r="R9" s="162"/>
      <c r="S9" s="162"/>
      <c r="T9" s="162"/>
      <c r="U9" s="162"/>
    </row>
    <row r="10" spans="1:21" ht="67.5">
      <c r="A10" s="233" t="s">
        <v>282</v>
      </c>
      <c r="B10" s="233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32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176">
        <v>81</v>
      </c>
      <c r="P10" s="239">
        <v>0.9</v>
      </c>
      <c r="Q10" s="221">
        <v>4.5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32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 t="s">
        <v>323</v>
      </c>
      <c r="P11" s="163" t="s">
        <v>323</v>
      </c>
      <c r="Q11" s="221">
        <v>10</v>
      </c>
      <c r="R11" s="162"/>
      <c r="S11" s="162"/>
      <c r="T11" s="162"/>
      <c r="U11" s="162"/>
    </row>
    <row r="12" spans="1:21" ht="78.75">
      <c r="A12" s="232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32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63" t="s">
        <v>323</v>
      </c>
      <c r="P12" s="163" t="s">
        <v>323</v>
      </c>
      <c r="Q12" s="221">
        <v>10</v>
      </c>
      <c r="R12" s="159"/>
      <c r="S12" s="159"/>
      <c r="T12" s="159"/>
      <c r="U12" s="159"/>
    </row>
    <row r="13" spans="1:21" ht="78.75">
      <c r="A13" s="233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32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3" t="s">
        <v>323</v>
      </c>
      <c r="P13" s="163" t="s">
        <v>323</v>
      </c>
      <c r="Q13" s="221">
        <v>10</v>
      </c>
      <c r="R13" s="162"/>
      <c r="S13" s="162"/>
      <c r="T13" s="162"/>
      <c r="U13" s="162"/>
    </row>
    <row r="14" spans="1:21" ht="157.5">
      <c r="A14" s="233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32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162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32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159">
        <v>97.7</v>
      </c>
      <c r="R15" s="159"/>
      <c r="S15" s="159"/>
      <c r="T15" s="159"/>
      <c r="U15" s="159"/>
    </row>
  </sheetData>
  <mergeCells count="24"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R3:R4"/>
    <mergeCell ref="S3:S4"/>
    <mergeCell ref="T3:T4"/>
    <mergeCell ref="J3:M3"/>
    <mergeCell ref="N3:N4"/>
    <mergeCell ref="O3:O4"/>
    <mergeCell ref="P3:P4"/>
    <mergeCell ref="Q3:Q4"/>
  </mergeCells>
  <phoneticPr fontId="48" type="noConversion"/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"/>
  <sheetViews>
    <sheetView workbookViewId="0">
      <selection sqref="A1:U1"/>
    </sheetView>
  </sheetViews>
  <sheetFormatPr defaultRowHeight="14.25"/>
  <cols>
    <col min="3" max="3" width="20.25" customWidth="1"/>
    <col min="8" max="8" width="6.625" customWidth="1"/>
    <col min="9" max="9" width="24" customWidth="1"/>
    <col min="15" max="15" width="10.625" customWidth="1"/>
    <col min="16" max="16" width="10.5" bestFit="1" customWidth="1"/>
    <col min="17" max="17" width="9.75" customWidth="1"/>
    <col min="19" max="19" width="12.5" customWidth="1"/>
  </cols>
  <sheetData>
    <row r="1" spans="1:21">
      <c r="A1" s="277" t="s">
        <v>326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35"/>
      <c r="E2" s="290" t="s">
        <v>0</v>
      </c>
      <c r="F2" s="290"/>
      <c r="G2" s="290"/>
      <c r="H2" s="290"/>
      <c r="I2" s="290" t="s">
        <v>252</v>
      </c>
      <c r="J2" s="290"/>
      <c r="K2" s="235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33.75">
      <c r="A5" s="237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37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159">
        <v>110</v>
      </c>
      <c r="P5" s="240">
        <f>+O5/110</f>
        <v>1</v>
      </c>
      <c r="Q5" s="241">
        <f>IF((+P5*G5)&gt;20,20,+P5*G5)</f>
        <v>20</v>
      </c>
      <c r="R5" s="159"/>
      <c r="S5" s="159"/>
      <c r="T5" s="159"/>
      <c r="U5" s="159"/>
    </row>
    <row r="6" spans="1:21" ht="33.75">
      <c r="A6" s="237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37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0.82</v>
      </c>
      <c r="P6" s="240">
        <f>+O6/E6</f>
        <v>0.91111111111111098</v>
      </c>
      <c r="Q6" s="241">
        <f>IF((+P6*G6)&gt;G6,15,+P6*G6)</f>
        <v>13.666666666666664</v>
      </c>
      <c r="R6" s="159"/>
      <c r="S6" s="159"/>
      <c r="T6" s="159"/>
      <c r="U6" s="159"/>
    </row>
    <row r="7" spans="1:21" ht="33.75">
      <c r="A7" s="237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20</v>
      </c>
      <c r="H7" s="237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0.97</v>
      </c>
      <c r="P7" s="240">
        <f>+O7/E7</f>
        <v>1</v>
      </c>
      <c r="Q7" s="241">
        <f>IF((+P7*G7)&gt;G7,20,+P7*G7)</f>
        <v>20</v>
      </c>
      <c r="R7" s="160"/>
      <c r="S7" s="160"/>
      <c r="T7" s="160"/>
      <c r="U7" s="160"/>
    </row>
    <row r="8" spans="1:21" ht="33.75">
      <c r="A8" s="237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10</v>
      </c>
      <c r="H8" s="237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4">
        <v>0.15</v>
      </c>
      <c r="P8" s="240">
        <f>+IF(O8&lt;=18%,1,1-(O8-18%)*(100/18))</f>
        <v>1</v>
      </c>
      <c r="Q8" s="241">
        <f>P8*G8</f>
        <v>10</v>
      </c>
      <c r="R8" s="159"/>
      <c r="S8" s="159"/>
      <c r="T8" s="159"/>
      <c r="U8" s="159"/>
    </row>
    <row r="9" spans="1:21" ht="76.5" customHeight="1">
      <c r="A9" s="237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37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6.4000000000000001E-2</v>
      </c>
      <c r="P9" s="240">
        <f>+IF(O9&lt;=6.5%,1,1-(O9-6.5%)*(100/6.5))</f>
        <v>1</v>
      </c>
      <c r="Q9" s="241">
        <f>+P9*G9</f>
        <v>10</v>
      </c>
      <c r="R9" s="162"/>
      <c r="S9" s="162"/>
      <c r="T9" s="162"/>
      <c r="U9" s="162"/>
    </row>
    <row r="10" spans="1:21" ht="52.5" customHeight="1">
      <c r="A10" s="236" t="s">
        <v>282</v>
      </c>
      <c r="B10" s="236" t="s">
        <v>283</v>
      </c>
      <c r="C10" s="186" t="s">
        <v>284</v>
      </c>
      <c r="D10" s="187"/>
      <c r="E10" s="242">
        <v>90</v>
      </c>
      <c r="F10" s="188"/>
      <c r="G10" s="175">
        <v>5</v>
      </c>
      <c r="H10" s="237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76"/>
      <c r="O10" s="176">
        <v>82</v>
      </c>
      <c r="P10" s="240">
        <f>+O10/J10</f>
        <v>0.91111111111111109</v>
      </c>
      <c r="Q10" s="241">
        <f>IF((+P10*G10)&gt;G6,P10,+P10*G10)</f>
        <v>4.5555555555555554</v>
      </c>
      <c r="R10" s="162"/>
      <c r="S10" s="162"/>
      <c r="T10" s="162"/>
      <c r="U10" s="162"/>
    </row>
    <row r="11" spans="1:21" ht="33.75">
      <c r="A11" s="237" t="s">
        <v>287</v>
      </c>
      <c r="B11" s="182" t="s">
        <v>288</v>
      </c>
      <c r="C11" s="182" t="s">
        <v>289</v>
      </c>
      <c r="D11" s="183"/>
      <c r="E11" s="173">
        <v>0.95</v>
      </c>
      <c r="F11" s="174"/>
      <c r="G11" s="175">
        <v>10</v>
      </c>
      <c r="H11" s="237">
        <v>8</v>
      </c>
      <c r="I11" s="189" t="s">
        <v>290</v>
      </c>
      <c r="J11" s="178">
        <v>0.95</v>
      </c>
      <c r="K11" s="178">
        <v>0.95</v>
      </c>
      <c r="L11" s="178">
        <v>0.95</v>
      </c>
      <c r="M11" s="178">
        <v>0.95</v>
      </c>
      <c r="N11" s="159"/>
      <c r="O11" s="163" t="s">
        <v>329</v>
      </c>
      <c r="P11" s="240"/>
      <c r="Q11" s="241">
        <v>10</v>
      </c>
      <c r="R11" s="159"/>
      <c r="S11" s="159"/>
      <c r="T11" s="159"/>
      <c r="U11" s="159"/>
    </row>
    <row r="12" spans="1:21" ht="33.75">
      <c r="A12" s="236" t="s">
        <v>291</v>
      </c>
      <c r="B12" s="181" t="s">
        <v>292</v>
      </c>
      <c r="C12" s="171" t="s">
        <v>293</v>
      </c>
      <c r="D12" s="172"/>
      <c r="E12" s="173">
        <v>1.1499999999999999</v>
      </c>
      <c r="F12" s="174"/>
      <c r="G12" s="175">
        <v>10</v>
      </c>
      <c r="H12" s="237">
        <v>9</v>
      </c>
      <c r="I12" s="171" t="s">
        <v>303</v>
      </c>
      <c r="J12" s="178">
        <v>1.1499999999999999</v>
      </c>
      <c r="K12" s="178">
        <v>1.1499999999999999</v>
      </c>
      <c r="L12" s="178">
        <v>1.1499999999999999</v>
      </c>
      <c r="M12" s="178">
        <v>1.1499999999999999</v>
      </c>
      <c r="N12" s="162"/>
      <c r="O12" s="163" t="s">
        <v>329</v>
      </c>
      <c r="P12" s="240"/>
      <c r="Q12" s="241">
        <v>10</v>
      </c>
      <c r="R12" s="162"/>
      <c r="S12" s="162"/>
      <c r="T12" s="162"/>
      <c r="U12" s="162"/>
    </row>
    <row r="13" spans="1:21" ht="202.5">
      <c r="A13" s="236" t="s">
        <v>294</v>
      </c>
      <c r="B13" s="181" t="s">
        <v>295</v>
      </c>
      <c r="C13" s="171" t="s">
        <v>296</v>
      </c>
      <c r="D13" s="172"/>
      <c r="E13" s="173">
        <v>1</v>
      </c>
      <c r="F13" s="174"/>
      <c r="G13" s="116"/>
      <c r="H13" s="237"/>
      <c r="I13" s="171" t="s">
        <v>327</v>
      </c>
      <c r="J13" s="178">
        <v>1</v>
      </c>
      <c r="K13" s="178">
        <v>1</v>
      </c>
      <c r="L13" s="178">
        <v>1</v>
      </c>
      <c r="M13" s="178">
        <v>1</v>
      </c>
      <c r="N13" s="162"/>
      <c r="O13" s="163" t="s">
        <v>242</v>
      </c>
      <c r="P13" s="240"/>
      <c r="Q13" s="241">
        <v>0</v>
      </c>
      <c r="R13" s="162"/>
      <c r="S13" s="162"/>
      <c r="T13" s="162"/>
      <c r="U13" s="162"/>
    </row>
    <row r="14" spans="1:21" ht="28.5" customHeight="1">
      <c r="A14" s="156" t="s">
        <v>297</v>
      </c>
      <c r="B14" s="158"/>
      <c r="C14" s="157"/>
      <c r="D14" s="158"/>
      <c r="E14" s="164"/>
      <c r="F14" s="164"/>
      <c r="G14" s="237">
        <v>100</v>
      </c>
      <c r="H14" s="155"/>
      <c r="I14" s="165"/>
      <c r="J14" s="166"/>
      <c r="K14" s="166"/>
      <c r="L14" s="166"/>
      <c r="M14" s="166"/>
      <c r="N14" s="159"/>
      <c r="O14" s="162"/>
      <c r="P14" s="159"/>
      <c r="Q14" s="203">
        <f>SUM(Q5:Q13)</f>
        <v>98.222222222222214</v>
      </c>
      <c r="R14" s="159"/>
      <c r="S14" s="159"/>
      <c r="T14" s="159"/>
      <c r="U14" s="159"/>
    </row>
  </sheetData>
  <mergeCells count="24">
    <mergeCell ref="R3:R4"/>
    <mergeCell ref="S3:S4"/>
    <mergeCell ref="T3:T4"/>
    <mergeCell ref="J3:M3"/>
    <mergeCell ref="N3:N4"/>
    <mergeCell ref="O3:O4"/>
    <mergeCell ref="P3:P4"/>
    <mergeCell ref="Q3:Q4"/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Q8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O13" sqref="O13"/>
    </sheetView>
  </sheetViews>
  <sheetFormatPr defaultRowHeight="14.25"/>
  <sheetData>
    <row r="1" spans="1:21">
      <c r="A1" s="277" t="s">
        <v>328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50"/>
      <c r="E2" s="290" t="s">
        <v>0</v>
      </c>
      <c r="F2" s="290"/>
      <c r="G2" s="290"/>
      <c r="H2" s="290"/>
      <c r="I2" s="290" t="s">
        <v>252</v>
      </c>
      <c r="J2" s="290"/>
      <c r="K2" s="250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48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48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243">
        <v>112.2</v>
      </c>
      <c r="P5" s="240">
        <f>+O5/110</f>
        <v>1.02</v>
      </c>
      <c r="Q5" s="241">
        <f>IF((+P5*G5)&gt;20,20,+P5*G5)</f>
        <v>20</v>
      </c>
      <c r="R5" s="159"/>
      <c r="S5" s="159"/>
      <c r="T5" s="159"/>
      <c r="U5" s="159"/>
    </row>
    <row r="6" spans="1:21" ht="90">
      <c r="A6" s="248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48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244">
        <v>0.89</v>
      </c>
      <c r="P6" s="240">
        <f>+O6/E6</f>
        <v>0.98888888888888893</v>
      </c>
      <c r="Q6" s="241">
        <f>IF((+P6*G6)&gt;G6,15,+P6*G6)</f>
        <v>14.833333333333334</v>
      </c>
      <c r="R6" s="159"/>
      <c r="S6" s="159"/>
      <c r="T6" s="159"/>
      <c r="U6" s="159"/>
    </row>
    <row r="7" spans="1:21" ht="78.75">
      <c r="A7" s="248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20</v>
      </c>
      <c r="H7" s="248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245">
        <v>0.98</v>
      </c>
      <c r="P7" s="240">
        <f>+O7/E7</f>
        <v>1.0103092783505154</v>
      </c>
      <c r="Q7" s="241">
        <f>IF((+P7*G7)&gt;G7,20,+P7*G7)</f>
        <v>20</v>
      </c>
      <c r="R7" s="160"/>
      <c r="S7" s="160"/>
      <c r="T7" s="160"/>
      <c r="U7" s="160"/>
    </row>
    <row r="8" spans="1:21" ht="78.75">
      <c r="A8" s="248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10</v>
      </c>
      <c r="H8" s="248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244">
        <v>0.17</v>
      </c>
      <c r="P8" s="240">
        <f>+IF(O8&lt;=18%,1,1-(O8-18%)*(100/18))</f>
        <v>1</v>
      </c>
      <c r="Q8" s="241">
        <f>P8*G8</f>
        <v>10</v>
      </c>
      <c r="R8" s="159"/>
      <c r="S8" s="159"/>
      <c r="T8" s="159"/>
      <c r="U8" s="159"/>
    </row>
    <row r="9" spans="1:21" ht="146.25">
      <c r="A9" s="248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48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247">
        <v>6.8000000000000005E-2</v>
      </c>
      <c r="P9" s="240">
        <f>+IF(O9&lt;=6.5%,1,1-(O9-6.5%)*(100/6.5))</f>
        <v>0.95384615384615379</v>
      </c>
      <c r="Q9" s="241">
        <f>+P9*G9</f>
        <v>9.5384615384615383</v>
      </c>
      <c r="R9" s="162"/>
      <c r="S9" s="162"/>
      <c r="T9" s="162"/>
      <c r="U9" s="162"/>
    </row>
    <row r="10" spans="1:21" ht="67.5">
      <c r="A10" s="249" t="s">
        <v>282</v>
      </c>
      <c r="B10" s="249" t="s">
        <v>283</v>
      </c>
      <c r="C10" s="186" t="s">
        <v>284</v>
      </c>
      <c r="D10" s="187"/>
      <c r="E10" s="242">
        <v>90</v>
      </c>
      <c r="F10" s="188"/>
      <c r="G10" s="175">
        <v>5</v>
      </c>
      <c r="H10" s="248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246">
        <v>83</v>
      </c>
      <c r="P10" s="240">
        <f>+O10/J10</f>
        <v>0.92222222222222228</v>
      </c>
      <c r="Q10" s="241">
        <f>IF((+P10*G10)&gt;G6,P10,+P10*G10)</f>
        <v>4.6111111111111116</v>
      </c>
      <c r="R10" s="162"/>
      <c r="S10" s="162"/>
      <c r="T10" s="162"/>
      <c r="U10" s="162"/>
    </row>
    <row r="11" spans="1:21" ht="78.75">
      <c r="A11" s="248" t="s">
        <v>287</v>
      </c>
      <c r="B11" s="182" t="s">
        <v>288</v>
      </c>
      <c r="C11" s="182" t="s">
        <v>289</v>
      </c>
      <c r="D11" s="183"/>
      <c r="E11" s="173">
        <v>0.95</v>
      </c>
      <c r="F11" s="174"/>
      <c r="G11" s="175">
        <v>10</v>
      </c>
      <c r="H11" s="248">
        <v>8</v>
      </c>
      <c r="I11" s="189" t="s">
        <v>290</v>
      </c>
      <c r="J11" s="178">
        <v>0.95</v>
      </c>
      <c r="K11" s="178">
        <v>0.95</v>
      </c>
      <c r="L11" s="178">
        <v>0.95</v>
      </c>
      <c r="M11" s="178">
        <v>0.95</v>
      </c>
      <c r="N11" s="159"/>
      <c r="O11" s="291">
        <v>0.96</v>
      </c>
      <c r="P11" s="240"/>
      <c r="Q11" s="241">
        <v>10</v>
      </c>
      <c r="R11" s="159"/>
      <c r="S11" s="159"/>
      <c r="T11" s="159"/>
      <c r="U11" s="159"/>
    </row>
    <row r="12" spans="1:21" ht="78.75">
      <c r="A12" s="249" t="s">
        <v>291</v>
      </c>
      <c r="B12" s="181" t="s">
        <v>292</v>
      </c>
      <c r="C12" s="171" t="s">
        <v>293</v>
      </c>
      <c r="D12" s="172"/>
      <c r="E12" s="173">
        <v>1.1499999999999999</v>
      </c>
      <c r="F12" s="174"/>
      <c r="G12" s="175">
        <v>10</v>
      </c>
      <c r="H12" s="248">
        <v>9</v>
      </c>
      <c r="I12" s="171" t="s">
        <v>303</v>
      </c>
      <c r="J12" s="178">
        <v>1.1499999999999999</v>
      </c>
      <c r="K12" s="178">
        <v>1.1499999999999999</v>
      </c>
      <c r="L12" s="178">
        <v>1.1499999999999999</v>
      </c>
      <c r="M12" s="178">
        <v>1.1499999999999999</v>
      </c>
      <c r="N12" s="162"/>
      <c r="O12" s="243" t="s">
        <v>331</v>
      </c>
      <c r="P12" s="240"/>
      <c r="Q12" s="241">
        <v>10</v>
      </c>
      <c r="R12" s="162"/>
      <c r="S12" s="162"/>
      <c r="T12" s="162"/>
      <c r="U12" s="162"/>
    </row>
    <row r="13" spans="1:21" ht="409.5">
      <c r="A13" s="249" t="s">
        <v>294</v>
      </c>
      <c r="B13" s="181" t="s">
        <v>295</v>
      </c>
      <c r="C13" s="171" t="s">
        <v>296</v>
      </c>
      <c r="D13" s="172"/>
      <c r="E13" s="173">
        <v>1</v>
      </c>
      <c r="F13" s="174"/>
      <c r="G13" s="116"/>
      <c r="H13" s="248"/>
      <c r="I13" s="171" t="s">
        <v>327</v>
      </c>
      <c r="J13" s="178">
        <v>1</v>
      </c>
      <c r="K13" s="178">
        <v>1</v>
      </c>
      <c r="L13" s="178">
        <v>1</v>
      </c>
      <c r="M13" s="178">
        <v>1</v>
      </c>
      <c r="N13" s="162"/>
      <c r="O13" s="243"/>
      <c r="P13" s="240"/>
      <c r="Q13" s="241">
        <v>0</v>
      </c>
      <c r="R13" s="162"/>
      <c r="S13" s="162"/>
      <c r="T13" s="162"/>
      <c r="U13" s="162"/>
    </row>
    <row r="14" spans="1:21">
      <c r="A14" s="156" t="s">
        <v>297</v>
      </c>
      <c r="B14" s="158"/>
      <c r="C14" s="157"/>
      <c r="D14" s="158"/>
      <c r="E14" s="164"/>
      <c r="F14" s="164"/>
      <c r="G14" s="248">
        <v>100</v>
      </c>
      <c r="H14" s="155"/>
      <c r="I14" s="165"/>
      <c r="J14" s="166"/>
      <c r="K14" s="166"/>
      <c r="L14" s="166"/>
      <c r="M14" s="166"/>
      <c r="N14" s="159"/>
      <c r="O14" s="220"/>
      <c r="P14" s="159"/>
      <c r="Q14" s="203">
        <f>SUM(Q5:Q13)</f>
        <v>98.98290598290599</v>
      </c>
      <c r="R14" s="159"/>
      <c r="S14" s="159"/>
      <c r="T14" s="159"/>
      <c r="U14" s="159"/>
    </row>
  </sheetData>
  <mergeCells count="24"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J3:M3"/>
    <mergeCell ref="N3:N4"/>
    <mergeCell ref="O3:O4"/>
    <mergeCell ref="P3:P4"/>
    <mergeCell ref="Q3:Q4"/>
    <mergeCell ref="R3:R4"/>
    <mergeCell ref="S3:S4"/>
    <mergeCell ref="T3:T4"/>
  </mergeCells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"/>
  <sheetViews>
    <sheetView workbookViewId="0">
      <selection activeCell="L7" sqref="L7"/>
    </sheetView>
  </sheetViews>
  <sheetFormatPr defaultRowHeight="14.25"/>
  <sheetData>
    <row r="1" spans="1:21">
      <c r="A1" s="277" t="s">
        <v>330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51"/>
      <c r="E2" s="290" t="s">
        <v>0</v>
      </c>
      <c r="F2" s="290"/>
      <c r="G2" s="290"/>
      <c r="H2" s="290"/>
      <c r="I2" s="290" t="s">
        <v>252</v>
      </c>
      <c r="J2" s="290"/>
      <c r="K2" s="251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53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53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243"/>
      <c r="P5" s="240">
        <f>+O5/110</f>
        <v>0</v>
      </c>
      <c r="Q5" s="241">
        <f>IF((+P5*G5)&gt;20,20,+P5*G5)</f>
        <v>0</v>
      </c>
      <c r="R5" s="159"/>
      <c r="S5" s="159"/>
      <c r="T5" s="159"/>
      <c r="U5" s="159"/>
    </row>
    <row r="6" spans="1:21" ht="90">
      <c r="A6" s="253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53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244"/>
      <c r="P6" s="240">
        <f>+O6/E6</f>
        <v>0</v>
      </c>
      <c r="Q6" s="241">
        <f>IF((+P6*G6)&gt;G6,15,+P6*G6)</f>
        <v>0</v>
      </c>
      <c r="R6" s="159"/>
      <c r="S6" s="159"/>
      <c r="T6" s="159"/>
      <c r="U6" s="159"/>
    </row>
    <row r="7" spans="1:21" ht="78.75">
      <c r="A7" s="253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20</v>
      </c>
      <c r="H7" s="253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245"/>
      <c r="P7" s="240">
        <f>+O7/E7</f>
        <v>0</v>
      </c>
      <c r="Q7" s="241">
        <f>IF((+P7*G7)&gt;G7,20,+P7*G7)</f>
        <v>0</v>
      </c>
      <c r="R7" s="160"/>
      <c r="S7" s="160"/>
      <c r="T7" s="160"/>
      <c r="U7" s="160"/>
    </row>
    <row r="8" spans="1:21" ht="78.75">
      <c r="A8" s="253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10</v>
      </c>
      <c r="H8" s="253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244"/>
      <c r="P8" s="240">
        <f>+IF(O8&lt;=18%,1,1-(O8-18%)*(100/18))</f>
        <v>1</v>
      </c>
      <c r="Q8" s="241">
        <f>P8*G8</f>
        <v>10</v>
      </c>
      <c r="R8" s="159"/>
      <c r="S8" s="159"/>
      <c r="T8" s="159"/>
      <c r="U8" s="159"/>
    </row>
    <row r="9" spans="1:21" ht="146.25">
      <c r="A9" s="253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53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247"/>
      <c r="P9" s="240">
        <f>+IF(O9&lt;=6.5%,1,1-(O9-6.5%)*(100/6.5))</f>
        <v>1</v>
      </c>
      <c r="Q9" s="241">
        <f>+P9*G9</f>
        <v>10</v>
      </c>
      <c r="R9" s="162"/>
      <c r="S9" s="162"/>
      <c r="T9" s="162"/>
      <c r="U9" s="162"/>
    </row>
    <row r="10" spans="1:21" ht="67.5">
      <c r="A10" s="252" t="s">
        <v>282</v>
      </c>
      <c r="B10" s="252" t="s">
        <v>283</v>
      </c>
      <c r="C10" s="186" t="s">
        <v>284</v>
      </c>
      <c r="D10" s="187"/>
      <c r="E10" s="242">
        <v>90</v>
      </c>
      <c r="F10" s="188"/>
      <c r="G10" s="175">
        <v>5</v>
      </c>
      <c r="H10" s="253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246"/>
      <c r="P10" s="240">
        <f>+O10/J10</f>
        <v>0</v>
      </c>
      <c r="Q10" s="241">
        <f>IF((+P10*G10)&gt;G6,P10,+P10*G10)</f>
        <v>0</v>
      </c>
      <c r="R10" s="162"/>
      <c r="S10" s="162"/>
      <c r="T10" s="162"/>
      <c r="U10" s="162"/>
    </row>
    <row r="11" spans="1:21" ht="78.75">
      <c r="A11" s="253" t="s">
        <v>287</v>
      </c>
      <c r="B11" s="182" t="s">
        <v>288</v>
      </c>
      <c r="C11" s="182" t="s">
        <v>289</v>
      </c>
      <c r="D11" s="183"/>
      <c r="E11" s="173">
        <v>0.95</v>
      </c>
      <c r="F11" s="174"/>
      <c r="G11" s="175">
        <v>10</v>
      </c>
      <c r="H11" s="253">
        <v>8</v>
      </c>
      <c r="I11" s="189" t="s">
        <v>290</v>
      </c>
      <c r="J11" s="178">
        <v>0.95</v>
      </c>
      <c r="K11" s="178">
        <v>0.95</v>
      </c>
      <c r="L11" s="178">
        <v>0.95</v>
      </c>
      <c r="M11" s="178">
        <v>0.95</v>
      </c>
      <c r="N11" s="159"/>
      <c r="O11" s="243"/>
      <c r="P11" s="240"/>
      <c r="Q11" s="241">
        <v>10</v>
      </c>
      <c r="R11" s="159"/>
      <c r="S11" s="159"/>
      <c r="T11" s="159"/>
      <c r="U11" s="159"/>
    </row>
    <row r="12" spans="1:21" ht="78.75">
      <c r="A12" s="252" t="s">
        <v>291</v>
      </c>
      <c r="B12" s="181" t="s">
        <v>292</v>
      </c>
      <c r="C12" s="171" t="s">
        <v>293</v>
      </c>
      <c r="D12" s="172"/>
      <c r="E12" s="173">
        <v>1.1499999999999999</v>
      </c>
      <c r="F12" s="174"/>
      <c r="G12" s="175">
        <v>10</v>
      </c>
      <c r="H12" s="253">
        <v>9</v>
      </c>
      <c r="I12" s="171" t="s">
        <v>303</v>
      </c>
      <c r="J12" s="178">
        <v>1.1499999999999999</v>
      </c>
      <c r="K12" s="178">
        <v>1.1499999999999999</v>
      </c>
      <c r="L12" s="178">
        <v>1.1499999999999999</v>
      </c>
      <c r="M12" s="178">
        <v>1.1499999999999999</v>
      </c>
      <c r="N12" s="162"/>
      <c r="O12" s="243"/>
      <c r="P12" s="240"/>
      <c r="Q12" s="241">
        <v>10</v>
      </c>
      <c r="R12" s="162"/>
      <c r="S12" s="162"/>
      <c r="T12" s="162"/>
      <c r="U12" s="162"/>
    </row>
    <row r="13" spans="1:21" ht="409.5">
      <c r="A13" s="252" t="s">
        <v>294</v>
      </c>
      <c r="B13" s="181" t="s">
        <v>295</v>
      </c>
      <c r="C13" s="171" t="s">
        <v>296</v>
      </c>
      <c r="D13" s="172"/>
      <c r="E13" s="173">
        <v>1</v>
      </c>
      <c r="F13" s="174"/>
      <c r="G13" s="116"/>
      <c r="H13" s="253"/>
      <c r="I13" s="171" t="s">
        <v>327</v>
      </c>
      <c r="J13" s="178">
        <v>1</v>
      </c>
      <c r="K13" s="178">
        <v>1</v>
      </c>
      <c r="L13" s="178">
        <v>1</v>
      </c>
      <c r="M13" s="178">
        <v>1</v>
      </c>
      <c r="N13" s="162"/>
      <c r="O13" s="243"/>
      <c r="P13" s="240"/>
      <c r="Q13" s="241">
        <v>0</v>
      </c>
      <c r="R13" s="162"/>
      <c r="S13" s="162"/>
      <c r="T13" s="162"/>
      <c r="U13" s="162"/>
    </row>
    <row r="14" spans="1:21">
      <c r="A14" s="156" t="s">
        <v>297</v>
      </c>
      <c r="B14" s="158"/>
      <c r="C14" s="157"/>
      <c r="D14" s="158"/>
      <c r="E14" s="164"/>
      <c r="F14" s="164"/>
      <c r="G14" s="253">
        <v>100</v>
      </c>
      <c r="H14" s="155"/>
      <c r="I14" s="165"/>
      <c r="J14" s="166"/>
      <c r="K14" s="166"/>
      <c r="L14" s="166"/>
      <c r="M14" s="166"/>
      <c r="N14" s="159"/>
      <c r="O14" s="220"/>
      <c r="P14" s="159"/>
      <c r="Q14" s="203">
        <f>SUM(Q5:Q13)</f>
        <v>40</v>
      </c>
      <c r="R14" s="159"/>
      <c r="S14" s="159"/>
      <c r="T14" s="159"/>
      <c r="U14" s="159"/>
    </row>
  </sheetData>
  <mergeCells count="24">
    <mergeCell ref="P3:P4"/>
    <mergeCell ref="Q3:Q4"/>
    <mergeCell ref="R3:R4"/>
    <mergeCell ref="S3:S4"/>
    <mergeCell ref="T3:T4"/>
    <mergeCell ref="U3:U4"/>
    <mergeCell ref="G3:G4"/>
    <mergeCell ref="H3:H4"/>
    <mergeCell ref="I3:I4"/>
    <mergeCell ref="J3:M3"/>
    <mergeCell ref="N3:N4"/>
    <mergeCell ref="O3:O4"/>
    <mergeCell ref="A3:A4"/>
    <mergeCell ref="B3:B4"/>
    <mergeCell ref="C3:C4"/>
    <mergeCell ref="D3:D4"/>
    <mergeCell ref="E3:E4"/>
    <mergeCell ref="F3:F4"/>
    <mergeCell ref="A1:U1"/>
    <mergeCell ref="B2:C2"/>
    <mergeCell ref="E2:H2"/>
    <mergeCell ref="I2:J2"/>
    <mergeCell ref="L2:M2"/>
    <mergeCell ref="Q2:U2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10" sqref="J10"/>
    </sheetView>
  </sheetViews>
  <sheetFormatPr defaultRowHeight="13.5"/>
  <cols>
    <col min="1" max="1" width="5.25" style="91" customWidth="1"/>
    <col min="2" max="2" width="4" style="91" customWidth="1"/>
    <col min="3" max="3" width="15.75" style="91" customWidth="1"/>
    <col min="4" max="4" width="9" style="91"/>
    <col min="5" max="5" width="6.625" style="115" customWidth="1"/>
    <col min="6" max="6" width="7.125" style="115" customWidth="1"/>
    <col min="7" max="7" width="6.5" style="115" customWidth="1"/>
    <col min="8" max="8" width="6.875" style="115" customWidth="1"/>
    <col min="9" max="9" width="25.125" style="91" customWidth="1"/>
    <col min="10" max="10" width="22.5" style="91" customWidth="1"/>
    <col min="11" max="13" width="9" style="91"/>
    <col min="14" max="14" width="13.25" style="91" customWidth="1"/>
    <col min="15" max="16384" width="9" style="91"/>
  </cols>
  <sheetData>
    <row r="1" spans="1:14" ht="18.75">
      <c r="A1" s="258" t="s">
        <v>171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</row>
    <row r="2" spans="1:14" ht="24.75" thickBot="1">
      <c r="A2" s="2" t="s">
        <v>172</v>
      </c>
      <c r="B2" s="3"/>
      <c r="C2" s="4"/>
      <c r="D2" s="5"/>
      <c r="E2" s="6"/>
      <c r="F2" s="6"/>
      <c r="G2" s="6"/>
      <c r="H2" s="6"/>
      <c r="I2" s="2"/>
      <c r="J2" s="7" t="s">
        <v>239</v>
      </c>
      <c r="K2" s="2"/>
      <c r="L2" s="4"/>
      <c r="M2" s="4"/>
      <c r="N2" s="9" t="s">
        <v>173</v>
      </c>
    </row>
    <row r="3" spans="1:14" ht="24" customHeight="1">
      <c r="A3" s="10" t="s">
        <v>174</v>
      </c>
      <c r="B3" s="11" t="s">
        <v>175</v>
      </c>
      <c r="C3" s="11" t="s">
        <v>79</v>
      </c>
      <c r="D3" s="12" t="s">
        <v>176</v>
      </c>
      <c r="E3" s="13" t="s">
        <v>177</v>
      </c>
      <c r="F3" s="14" t="s">
        <v>178</v>
      </c>
      <c r="G3" s="13" t="s">
        <v>179</v>
      </c>
      <c r="H3" s="15" t="s">
        <v>180</v>
      </c>
      <c r="I3" s="16" t="s">
        <v>85</v>
      </c>
      <c r="J3" s="11" t="s">
        <v>86</v>
      </c>
      <c r="K3" s="11" t="s">
        <v>87</v>
      </c>
      <c r="L3" s="11" t="s">
        <v>181</v>
      </c>
      <c r="M3" s="92" t="s">
        <v>182</v>
      </c>
      <c r="N3" s="93" t="s">
        <v>183</v>
      </c>
    </row>
    <row r="4" spans="1:14" ht="36" customHeight="1">
      <c r="A4" s="259" t="s">
        <v>184</v>
      </c>
      <c r="B4" s="19">
        <v>1</v>
      </c>
      <c r="C4" s="94" t="s">
        <v>185</v>
      </c>
      <c r="D4" s="94" t="s">
        <v>186</v>
      </c>
      <c r="E4" s="95">
        <v>1200</v>
      </c>
      <c r="F4" s="22">
        <v>15</v>
      </c>
      <c r="G4" s="23" t="s">
        <v>95</v>
      </c>
      <c r="H4" s="24">
        <v>15</v>
      </c>
      <c r="I4" s="25" t="s">
        <v>187</v>
      </c>
      <c r="J4" s="96" t="s">
        <v>188</v>
      </c>
      <c r="K4" s="27"/>
      <c r="L4" s="28" t="s">
        <v>189</v>
      </c>
      <c r="M4" s="97"/>
      <c r="N4" s="31"/>
    </row>
    <row r="5" spans="1:14" ht="37.5" customHeight="1">
      <c r="A5" s="260"/>
      <c r="B5" s="19">
        <v>2</v>
      </c>
      <c r="C5" s="98" t="s">
        <v>190</v>
      </c>
      <c r="D5" s="94" t="s">
        <v>186</v>
      </c>
      <c r="E5" s="99">
        <v>6.5000000000000002E-2</v>
      </c>
      <c r="F5" s="22">
        <v>10</v>
      </c>
      <c r="G5" s="23" t="s">
        <v>191</v>
      </c>
      <c r="H5" s="24">
        <v>10</v>
      </c>
      <c r="I5" s="25" t="s">
        <v>192</v>
      </c>
      <c r="J5" s="96" t="s">
        <v>193</v>
      </c>
      <c r="K5" s="100"/>
      <c r="L5" s="28" t="s">
        <v>189</v>
      </c>
      <c r="M5" s="97"/>
      <c r="N5" s="31"/>
    </row>
    <row r="6" spans="1:14" s="47" customFormat="1" ht="31.5" customHeight="1">
      <c r="A6" s="261"/>
      <c r="B6" s="19">
        <v>3</v>
      </c>
      <c r="C6" s="101" t="s">
        <v>194</v>
      </c>
      <c r="D6" s="102" t="s">
        <v>186</v>
      </c>
      <c r="E6" s="37">
        <v>1</v>
      </c>
      <c r="F6" s="38">
        <v>0</v>
      </c>
      <c r="G6" s="37">
        <v>1</v>
      </c>
      <c r="H6" s="39">
        <v>0</v>
      </c>
      <c r="I6" s="103" t="s">
        <v>195</v>
      </c>
      <c r="J6" s="41" t="s">
        <v>196</v>
      </c>
      <c r="K6" s="42"/>
      <c r="L6" s="43" t="s">
        <v>197</v>
      </c>
      <c r="M6" s="104"/>
      <c r="N6" s="46"/>
    </row>
    <row r="7" spans="1:14" ht="47.25" customHeight="1">
      <c r="A7" s="262" t="s">
        <v>198</v>
      </c>
      <c r="B7" s="19">
        <v>1</v>
      </c>
      <c r="C7" s="28" t="s">
        <v>199</v>
      </c>
      <c r="D7" s="48" t="s">
        <v>200</v>
      </c>
      <c r="E7" s="49" t="s">
        <v>201</v>
      </c>
      <c r="F7" s="50">
        <v>5</v>
      </c>
      <c r="G7" s="51" t="s">
        <v>202</v>
      </c>
      <c r="H7" s="105">
        <v>0</v>
      </c>
      <c r="I7" s="53" t="s">
        <v>203</v>
      </c>
      <c r="J7" s="53" t="s">
        <v>204</v>
      </c>
      <c r="K7" s="54"/>
      <c r="L7" s="28" t="s">
        <v>115</v>
      </c>
      <c r="M7" s="97"/>
      <c r="N7" s="55"/>
    </row>
    <row r="8" spans="1:14" ht="60" customHeight="1">
      <c r="A8" s="262"/>
      <c r="B8" s="19">
        <v>2</v>
      </c>
      <c r="C8" s="106" t="s">
        <v>117</v>
      </c>
      <c r="D8" s="48" t="s">
        <v>200</v>
      </c>
      <c r="E8" s="49" t="s">
        <v>205</v>
      </c>
      <c r="F8" s="22">
        <v>10</v>
      </c>
      <c r="G8" s="107">
        <v>0</v>
      </c>
      <c r="H8" s="105">
        <v>0</v>
      </c>
      <c r="I8" s="25" t="s">
        <v>206</v>
      </c>
      <c r="J8" s="27" t="s">
        <v>207</v>
      </c>
      <c r="K8" s="54"/>
      <c r="L8" s="28" t="s">
        <v>208</v>
      </c>
      <c r="M8" s="97"/>
      <c r="N8" s="55"/>
    </row>
    <row r="9" spans="1:14" ht="47.25" customHeight="1">
      <c r="A9" s="259" t="s">
        <v>209</v>
      </c>
      <c r="B9" s="19">
        <v>1</v>
      </c>
      <c r="C9" s="106" t="s">
        <v>124</v>
      </c>
      <c r="D9" s="48" t="s">
        <v>210</v>
      </c>
      <c r="E9" s="99">
        <v>0.97</v>
      </c>
      <c r="F9" s="22">
        <v>20</v>
      </c>
      <c r="G9" s="99">
        <v>0.97</v>
      </c>
      <c r="H9" s="58">
        <v>30</v>
      </c>
      <c r="I9" s="108" t="s">
        <v>211</v>
      </c>
      <c r="J9" s="96" t="s">
        <v>212</v>
      </c>
      <c r="K9" s="54"/>
      <c r="L9" s="28" t="s">
        <v>208</v>
      </c>
      <c r="M9" s="97"/>
      <c r="N9" s="55"/>
    </row>
    <row r="10" spans="1:14" ht="46.5" customHeight="1">
      <c r="A10" s="260"/>
      <c r="B10" s="19">
        <v>3</v>
      </c>
      <c r="C10" s="106" t="s">
        <v>128</v>
      </c>
      <c r="D10" s="48" t="s">
        <v>210</v>
      </c>
      <c r="E10" s="99">
        <v>0.95</v>
      </c>
      <c r="F10" s="22">
        <v>20</v>
      </c>
      <c r="G10" s="99">
        <v>0.95</v>
      </c>
      <c r="H10" s="58">
        <v>35</v>
      </c>
      <c r="I10" s="108" t="s">
        <v>213</v>
      </c>
      <c r="J10" s="61" t="s">
        <v>214</v>
      </c>
      <c r="K10" s="54"/>
      <c r="L10" s="28" t="s">
        <v>215</v>
      </c>
      <c r="M10" s="97"/>
      <c r="N10" s="55"/>
    </row>
    <row r="11" spans="1:14" ht="45.75" customHeight="1">
      <c r="A11" s="260"/>
      <c r="B11" s="19">
        <v>4</v>
      </c>
      <c r="C11" s="109" t="s">
        <v>216</v>
      </c>
      <c r="D11" s="48" t="s">
        <v>200</v>
      </c>
      <c r="E11" s="110">
        <v>0.9</v>
      </c>
      <c r="F11" s="22">
        <v>5</v>
      </c>
      <c r="G11" s="64">
        <v>0.9</v>
      </c>
      <c r="H11" s="24">
        <v>5</v>
      </c>
      <c r="I11" s="111" t="s">
        <v>217</v>
      </c>
      <c r="J11" s="96" t="s">
        <v>218</v>
      </c>
      <c r="K11" s="54"/>
      <c r="L11" s="28" t="s">
        <v>27</v>
      </c>
      <c r="M11" s="97"/>
      <c r="N11" s="55"/>
    </row>
    <row r="12" spans="1:14" ht="45.75" customHeight="1">
      <c r="A12" s="266"/>
      <c r="B12" s="19">
        <v>5</v>
      </c>
      <c r="C12" s="109" t="s">
        <v>219</v>
      </c>
      <c r="D12" s="48" t="s">
        <v>220</v>
      </c>
      <c r="E12" s="110" t="s">
        <v>221</v>
      </c>
      <c r="F12" s="22">
        <v>5</v>
      </c>
      <c r="G12" s="64" t="s">
        <v>222</v>
      </c>
      <c r="H12" s="24">
        <v>5</v>
      </c>
      <c r="I12" s="108" t="s">
        <v>223</v>
      </c>
      <c r="J12" s="96" t="s">
        <v>224</v>
      </c>
      <c r="K12" s="54"/>
      <c r="L12" s="28" t="s">
        <v>225</v>
      </c>
      <c r="M12" s="97"/>
      <c r="N12" s="55"/>
    </row>
    <row r="13" spans="1:14" ht="34.5" customHeight="1">
      <c r="A13" s="262" t="s">
        <v>226</v>
      </c>
      <c r="B13" s="19">
        <v>1</v>
      </c>
      <c r="C13" s="106" t="s">
        <v>227</v>
      </c>
      <c r="D13" s="48" t="s">
        <v>200</v>
      </c>
      <c r="E13" s="67" t="s">
        <v>228</v>
      </c>
      <c r="F13" s="22">
        <v>5</v>
      </c>
      <c r="G13" s="68"/>
      <c r="H13" s="105">
        <v>0</v>
      </c>
      <c r="I13" s="25" t="s">
        <v>229</v>
      </c>
      <c r="J13" s="27" t="s">
        <v>230</v>
      </c>
      <c r="K13" s="54"/>
      <c r="L13" s="28" t="s">
        <v>231</v>
      </c>
      <c r="M13" s="97"/>
      <c r="N13" s="55"/>
    </row>
    <row r="14" spans="1:14" ht="36.75" customHeight="1">
      <c r="A14" s="262"/>
      <c r="B14" s="19">
        <v>2</v>
      </c>
      <c r="C14" s="112" t="s">
        <v>232</v>
      </c>
      <c r="D14" s="48" t="s">
        <v>200</v>
      </c>
      <c r="E14" s="67" t="s">
        <v>233</v>
      </c>
      <c r="F14" s="22">
        <v>5</v>
      </c>
      <c r="G14" s="68"/>
      <c r="H14" s="105">
        <v>0</v>
      </c>
      <c r="I14" s="25" t="s">
        <v>234</v>
      </c>
      <c r="J14" s="96" t="s">
        <v>235</v>
      </c>
      <c r="K14" s="54"/>
      <c r="L14" s="28" t="s">
        <v>27</v>
      </c>
      <c r="M14" s="97"/>
      <c r="N14" s="55"/>
    </row>
    <row r="15" spans="1:14" ht="14.25" thickBot="1">
      <c r="A15" s="70"/>
      <c r="B15" s="264" t="s">
        <v>158</v>
      </c>
      <c r="C15" s="265"/>
      <c r="D15" s="71"/>
      <c r="E15" s="72"/>
      <c r="F15" s="73">
        <f>SUM(F4:F14)</f>
        <v>100</v>
      </c>
      <c r="G15" s="74"/>
      <c r="H15" s="75">
        <f>SUM(H4:H14)</f>
        <v>100</v>
      </c>
      <c r="I15" s="76"/>
      <c r="J15" s="77"/>
      <c r="K15" s="77"/>
      <c r="L15" s="77"/>
      <c r="M15" s="113"/>
      <c r="N15" s="80"/>
    </row>
    <row r="16" spans="1:14" ht="14.25" thickBot="1">
      <c r="A16" s="81" t="s">
        <v>159</v>
      </c>
      <c r="B16" s="254" t="s">
        <v>160</v>
      </c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6"/>
    </row>
    <row r="17" spans="1:15" ht="18" customHeight="1">
      <c r="A17" s="114"/>
      <c r="B17" s="83"/>
      <c r="C17" s="84"/>
      <c r="D17" s="84" t="s">
        <v>161</v>
      </c>
      <c r="E17" s="84"/>
      <c r="F17" s="84"/>
      <c r="G17" s="84"/>
      <c r="H17" s="84"/>
      <c r="I17" s="84"/>
      <c r="J17" s="84" t="s">
        <v>162</v>
      </c>
      <c r="K17" s="84" t="s">
        <v>163</v>
      </c>
      <c r="L17" s="84"/>
      <c r="M17" s="86"/>
      <c r="N17" s="86"/>
      <c r="O17" s="86"/>
    </row>
    <row r="18" spans="1:15">
      <c r="A18" s="4"/>
      <c r="B18" s="87"/>
      <c r="C18" s="87"/>
      <c r="D18" s="3"/>
      <c r="E18" s="88"/>
      <c r="F18" s="88"/>
      <c r="G18" s="88"/>
      <c r="H18" s="88"/>
      <c r="I18" s="4"/>
      <c r="J18" s="4"/>
      <c r="K18" s="4"/>
      <c r="L18" s="4"/>
      <c r="M18" s="4"/>
      <c r="N18" s="4"/>
    </row>
    <row r="19" spans="1:15">
      <c r="A19" s="4"/>
      <c r="B19" s="3"/>
      <c r="C19" s="4"/>
      <c r="D19" s="3"/>
      <c r="E19" s="88"/>
      <c r="F19" s="88"/>
      <c r="G19" s="88"/>
      <c r="H19" s="88"/>
      <c r="I19" s="4"/>
      <c r="J19" s="4"/>
      <c r="K19" s="4"/>
      <c r="L19" s="4"/>
      <c r="M19" s="4"/>
      <c r="N19" s="4"/>
    </row>
    <row r="20" spans="1:15" ht="13.5" customHeight="1">
      <c r="A20" s="4" t="s">
        <v>164</v>
      </c>
      <c r="B20" s="3"/>
      <c r="C20" s="4" t="s">
        <v>165</v>
      </c>
      <c r="D20" s="3"/>
      <c r="E20" s="88"/>
      <c r="F20" s="88"/>
      <c r="G20" s="88"/>
      <c r="H20" s="88"/>
      <c r="I20" s="4"/>
      <c r="J20" s="4"/>
      <c r="K20" s="4"/>
      <c r="L20" s="4"/>
      <c r="M20" s="4"/>
      <c r="N20" s="4"/>
    </row>
    <row r="21" spans="1:15">
      <c r="A21" s="4"/>
      <c r="B21" s="3"/>
      <c r="C21" s="4" t="s">
        <v>166</v>
      </c>
      <c r="D21" s="3"/>
      <c r="E21" s="88"/>
      <c r="F21" s="88"/>
      <c r="G21" s="88"/>
      <c r="H21" s="88"/>
      <c r="I21" s="4"/>
      <c r="J21" s="4"/>
      <c r="K21" s="4"/>
      <c r="L21" s="4"/>
      <c r="M21" s="4"/>
      <c r="N21" s="4"/>
    </row>
    <row r="22" spans="1:15" ht="24" customHeight="1">
      <c r="A22" s="4"/>
      <c r="B22" s="3"/>
      <c r="C22" s="257" t="s">
        <v>167</v>
      </c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</row>
    <row r="23" spans="1:15">
      <c r="A23" s="4"/>
      <c r="B23" s="3"/>
      <c r="C23" s="4" t="s">
        <v>168</v>
      </c>
      <c r="D23" s="3"/>
      <c r="E23" s="88"/>
      <c r="F23" s="88"/>
      <c r="G23" s="88"/>
      <c r="H23" s="88"/>
      <c r="I23" s="4"/>
      <c r="J23" s="4"/>
      <c r="K23" s="4"/>
      <c r="L23" s="4"/>
      <c r="M23" s="4"/>
      <c r="N23" s="4"/>
    </row>
    <row r="24" spans="1:15">
      <c r="A24" s="4"/>
      <c r="B24" s="3"/>
      <c r="C24" s="4" t="s">
        <v>169</v>
      </c>
      <c r="D24" s="3"/>
      <c r="E24" s="88"/>
      <c r="F24" s="88"/>
      <c r="G24" s="88"/>
      <c r="H24" s="88"/>
      <c r="I24" s="4"/>
      <c r="J24" s="4"/>
      <c r="K24" s="4"/>
      <c r="L24" s="4"/>
      <c r="M24" s="4"/>
      <c r="N24" s="4"/>
    </row>
  </sheetData>
  <mergeCells count="8">
    <mergeCell ref="B16:N16"/>
    <mergeCell ref="C22:N22"/>
    <mergeCell ref="A1:N1"/>
    <mergeCell ref="A4:A6"/>
    <mergeCell ref="A7:A8"/>
    <mergeCell ref="A9:A12"/>
    <mergeCell ref="A13:A14"/>
    <mergeCell ref="B15:C1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5"/>
  <sheetViews>
    <sheetView topLeftCell="H4" zoomScale="130" zoomScaleNormal="145" workbookViewId="0">
      <selection activeCell="M5" sqref="M5"/>
    </sheetView>
  </sheetViews>
  <sheetFormatPr defaultRowHeight="24" customHeight="1"/>
  <cols>
    <col min="1" max="1" width="9" style="123" customWidth="1"/>
    <col min="2" max="2" width="8.75" style="123" customWidth="1"/>
    <col min="3" max="3" width="19.375" style="123" customWidth="1"/>
    <col min="4" max="4" width="9.125" style="123" customWidth="1"/>
    <col min="5" max="5" width="10.25" style="126" customWidth="1"/>
    <col min="6" max="6" width="9.25" style="126" customWidth="1"/>
    <col min="7" max="7" width="5" style="126" customWidth="1"/>
    <col min="8" max="8" width="5.875" style="126" bestFit="1" customWidth="1"/>
    <col min="9" max="9" width="23.375" style="123" customWidth="1"/>
    <col min="10" max="10" width="8.125" style="123" customWidth="1"/>
    <col min="11" max="12" width="11.125" style="123" customWidth="1"/>
    <col min="13" max="13" width="8.875" style="123" customWidth="1"/>
    <col min="14" max="14" width="7.625" style="123" customWidth="1"/>
    <col min="15" max="15" width="8.875" style="123" customWidth="1"/>
    <col min="16" max="16" width="8.375" style="123" customWidth="1"/>
    <col min="17" max="17" width="10.875" style="123" customWidth="1"/>
    <col min="18" max="18" width="5.625" style="123" customWidth="1"/>
    <col min="19" max="19" width="6.875" style="123" customWidth="1"/>
    <col min="20" max="20" width="7.75" style="123" customWidth="1"/>
    <col min="21" max="16384" width="9" style="123"/>
  </cols>
  <sheetData>
    <row r="1" spans="1:29" ht="24" customHeight="1">
      <c r="A1" s="269" t="s">
        <v>240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</row>
    <row r="2" spans="1:29" s="126" customFormat="1" ht="24" customHeight="1">
      <c r="A2" s="124" t="s">
        <v>14</v>
      </c>
      <c r="B2" s="269" t="s">
        <v>26</v>
      </c>
      <c r="C2" s="269"/>
      <c r="D2" s="125"/>
      <c r="E2" s="269" t="s">
        <v>0</v>
      </c>
      <c r="F2" s="269"/>
      <c r="G2" s="269"/>
      <c r="H2" s="269"/>
      <c r="I2" s="269" t="s">
        <v>27</v>
      </c>
      <c r="J2" s="269"/>
      <c r="K2" s="125" t="s">
        <v>3</v>
      </c>
      <c r="L2" s="269" t="s">
        <v>28</v>
      </c>
      <c r="M2" s="269"/>
      <c r="N2" s="269"/>
      <c r="O2" s="269" t="s">
        <v>24</v>
      </c>
      <c r="P2" s="269"/>
      <c r="Q2" s="269"/>
      <c r="R2" s="269"/>
      <c r="S2" s="269"/>
      <c r="T2" s="269"/>
    </row>
    <row r="3" spans="1:29" s="126" customFormat="1" ht="18.75" customHeight="1">
      <c r="A3" s="267" t="s">
        <v>15</v>
      </c>
      <c r="B3" s="269" t="s">
        <v>4</v>
      </c>
      <c r="C3" s="267" t="s">
        <v>5</v>
      </c>
      <c r="D3" s="267" t="s">
        <v>71</v>
      </c>
      <c r="E3" s="267" t="s">
        <v>72</v>
      </c>
      <c r="F3" s="272" t="s">
        <v>170</v>
      </c>
      <c r="G3" s="269" t="s">
        <v>6</v>
      </c>
      <c r="H3" s="269" t="s">
        <v>7</v>
      </c>
      <c r="I3" s="267" t="s">
        <v>1</v>
      </c>
      <c r="J3" s="270" t="s">
        <v>42</v>
      </c>
      <c r="K3" s="271"/>
      <c r="L3" s="271"/>
      <c r="M3" s="270" t="s">
        <v>43</v>
      </c>
      <c r="N3" s="271"/>
      <c r="O3" s="271"/>
      <c r="P3" s="270" t="s">
        <v>44</v>
      </c>
      <c r="Q3" s="271"/>
      <c r="R3" s="271"/>
      <c r="S3" s="270" t="s">
        <v>45</v>
      </c>
      <c r="T3" s="271"/>
      <c r="U3" s="271"/>
      <c r="V3" s="274" t="s">
        <v>8</v>
      </c>
      <c r="W3" s="275" t="s">
        <v>46</v>
      </c>
      <c r="X3" s="274" t="s">
        <v>47</v>
      </c>
      <c r="Y3" s="274" t="s">
        <v>9</v>
      </c>
      <c r="Z3" s="274" t="s">
        <v>10</v>
      </c>
      <c r="AA3" s="274" t="s">
        <v>11</v>
      </c>
      <c r="AB3" s="274" t="s">
        <v>12</v>
      </c>
      <c r="AC3" s="274" t="s">
        <v>2</v>
      </c>
    </row>
    <row r="4" spans="1:29" ht="16.5" customHeight="1">
      <c r="A4" s="268"/>
      <c r="B4" s="269"/>
      <c r="C4" s="268"/>
      <c r="D4" s="268"/>
      <c r="E4" s="268"/>
      <c r="F4" s="273"/>
      <c r="G4" s="269"/>
      <c r="H4" s="269"/>
      <c r="I4" s="268"/>
      <c r="J4" s="127" t="s">
        <v>48</v>
      </c>
      <c r="K4" s="127" t="s">
        <v>49</v>
      </c>
      <c r="L4" s="127" t="s">
        <v>50</v>
      </c>
      <c r="M4" s="127" t="s">
        <v>51</v>
      </c>
      <c r="N4" s="127" t="s">
        <v>52</v>
      </c>
      <c r="O4" s="127" t="s">
        <v>53</v>
      </c>
      <c r="P4" s="127" t="s">
        <v>54</v>
      </c>
      <c r="Q4" s="127" t="s">
        <v>55</v>
      </c>
      <c r="R4" s="127" t="s">
        <v>56</v>
      </c>
      <c r="S4" s="127" t="s">
        <v>57</v>
      </c>
      <c r="T4" s="127" t="s">
        <v>58</v>
      </c>
      <c r="U4" s="127" t="s">
        <v>59</v>
      </c>
      <c r="V4" s="274"/>
      <c r="W4" s="275"/>
      <c r="X4" s="274"/>
      <c r="Y4" s="274"/>
      <c r="Z4" s="274"/>
      <c r="AA4" s="274"/>
      <c r="AB4" s="274"/>
      <c r="AC4" s="274"/>
    </row>
    <row r="5" spans="1:29" s="134" customFormat="1" ht="48.75" customHeight="1">
      <c r="A5" s="125" t="s">
        <v>29</v>
      </c>
      <c r="B5" s="128" t="s">
        <v>30</v>
      </c>
      <c r="C5" s="129" t="s">
        <v>238</v>
      </c>
      <c r="D5" s="129"/>
      <c r="E5" s="130">
        <v>1</v>
      </c>
      <c r="F5" s="131"/>
      <c r="G5" s="132">
        <v>20</v>
      </c>
      <c r="H5" s="125">
        <v>1</v>
      </c>
      <c r="I5" s="128" t="s">
        <v>236</v>
      </c>
      <c r="J5" s="121">
        <v>70</v>
      </c>
      <c r="K5" s="121">
        <v>35</v>
      </c>
      <c r="L5" s="121">
        <v>90</v>
      </c>
      <c r="M5" s="121">
        <v>110</v>
      </c>
      <c r="N5" s="121">
        <v>90</v>
      </c>
      <c r="O5" s="121">
        <v>110</v>
      </c>
      <c r="P5" s="121">
        <v>110</v>
      </c>
      <c r="Q5" s="121">
        <v>110</v>
      </c>
      <c r="R5" s="121">
        <v>100</v>
      </c>
      <c r="S5" s="121">
        <v>90</v>
      </c>
      <c r="T5" s="121">
        <v>110</v>
      </c>
      <c r="U5" s="121">
        <v>110</v>
      </c>
      <c r="V5" s="133"/>
      <c r="W5" s="133"/>
      <c r="X5" s="133"/>
      <c r="Y5" s="133"/>
      <c r="Z5" s="133"/>
      <c r="AA5" s="133"/>
      <c r="AB5" s="133"/>
      <c r="AC5" s="133"/>
    </row>
    <row r="6" spans="1:29" s="134" customFormat="1" ht="33.75" customHeight="1">
      <c r="A6" s="125" t="s">
        <v>31</v>
      </c>
      <c r="B6" s="128" t="s">
        <v>32</v>
      </c>
      <c r="C6" s="129" t="s">
        <v>36</v>
      </c>
      <c r="D6" s="129"/>
      <c r="E6" s="135">
        <v>0.92</v>
      </c>
      <c r="F6" s="131"/>
      <c r="G6" s="132">
        <v>15</v>
      </c>
      <c r="H6" s="125">
        <f>H5+1</f>
        <v>2</v>
      </c>
      <c r="I6" s="128" t="s">
        <v>237</v>
      </c>
      <c r="J6" s="121">
        <v>92</v>
      </c>
      <c r="K6" s="121">
        <v>92</v>
      </c>
      <c r="L6" s="121">
        <v>92</v>
      </c>
      <c r="M6" s="121">
        <v>92</v>
      </c>
      <c r="N6" s="121">
        <v>92</v>
      </c>
      <c r="O6" s="121">
        <v>92</v>
      </c>
      <c r="P6" s="121">
        <v>92</v>
      </c>
      <c r="Q6" s="121">
        <v>92</v>
      </c>
      <c r="R6" s="121">
        <v>92</v>
      </c>
      <c r="S6" s="121">
        <v>92</v>
      </c>
      <c r="T6" s="121">
        <v>92</v>
      </c>
      <c r="U6" s="121">
        <v>92</v>
      </c>
      <c r="V6" s="133"/>
      <c r="W6" s="133"/>
      <c r="X6" s="133"/>
      <c r="Y6" s="133"/>
      <c r="Z6" s="133"/>
      <c r="AA6" s="133"/>
      <c r="AB6" s="133"/>
      <c r="AC6" s="133"/>
    </row>
    <row r="7" spans="1:29" s="134" customFormat="1" ht="42" customHeight="1">
      <c r="A7" s="125" t="s">
        <v>16</v>
      </c>
      <c r="B7" s="128" t="s">
        <v>17</v>
      </c>
      <c r="C7" s="129" t="s">
        <v>35</v>
      </c>
      <c r="D7" s="129"/>
      <c r="E7" s="136" t="s">
        <v>34</v>
      </c>
      <c r="F7" s="137"/>
      <c r="G7" s="132">
        <v>15</v>
      </c>
      <c r="H7" s="125">
        <f t="shared" ref="H7:H13" si="0">H6+1</f>
        <v>3</v>
      </c>
      <c r="I7" s="128" t="s">
        <v>61</v>
      </c>
      <c r="J7" s="121">
        <v>97</v>
      </c>
      <c r="K7" s="121">
        <v>97</v>
      </c>
      <c r="L7" s="121">
        <v>97</v>
      </c>
      <c r="M7" s="121">
        <v>97</v>
      </c>
      <c r="N7" s="121">
        <v>97</v>
      </c>
      <c r="O7" s="121">
        <v>97</v>
      </c>
      <c r="P7" s="121">
        <v>97</v>
      </c>
      <c r="Q7" s="121">
        <v>97</v>
      </c>
      <c r="R7" s="121">
        <v>97</v>
      </c>
      <c r="S7" s="121">
        <v>97</v>
      </c>
      <c r="T7" s="121">
        <v>97</v>
      </c>
      <c r="U7" s="121">
        <v>97</v>
      </c>
      <c r="V7" s="138"/>
      <c r="W7" s="139"/>
      <c r="X7" s="138"/>
      <c r="Y7" s="138"/>
      <c r="Z7" s="138"/>
      <c r="AA7" s="138"/>
      <c r="AB7" s="138"/>
      <c r="AC7" s="138"/>
    </row>
    <row r="8" spans="1:29" s="134" customFormat="1" ht="45" customHeight="1">
      <c r="A8" s="125" t="s">
        <v>39</v>
      </c>
      <c r="B8" s="128" t="s">
        <v>40</v>
      </c>
      <c r="C8" s="129" t="s">
        <v>41</v>
      </c>
      <c r="D8" s="129"/>
      <c r="E8" s="136" t="s">
        <v>66</v>
      </c>
      <c r="F8" s="137"/>
      <c r="G8" s="132">
        <v>5</v>
      </c>
      <c r="H8" s="125">
        <f t="shared" si="0"/>
        <v>4</v>
      </c>
      <c r="I8" s="128" t="s">
        <v>241</v>
      </c>
      <c r="J8" s="121" t="s">
        <v>242</v>
      </c>
      <c r="K8" s="121" t="s">
        <v>242</v>
      </c>
      <c r="L8" s="121" t="s">
        <v>242</v>
      </c>
      <c r="M8" s="121" t="s">
        <v>242</v>
      </c>
      <c r="N8" s="121" t="s">
        <v>242</v>
      </c>
      <c r="O8" s="121" t="s">
        <v>242</v>
      </c>
      <c r="P8" s="121" t="s">
        <v>242</v>
      </c>
      <c r="Q8" s="121" t="s">
        <v>242</v>
      </c>
      <c r="R8" s="121" t="s">
        <v>242</v>
      </c>
      <c r="S8" s="121" t="s">
        <v>242</v>
      </c>
      <c r="T8" s="121" t="s">
        <v>242</v>
      </c>
      <c r="U8" s="121" t="s">
        <v>242</v>
      </c>
      <c r="V8" s="133"/>
      <c r="W8" s="133"/>
      <c r="X8" s="133"/>
      <c r="Y8" s="133"/>
      <c r="Z8" s="133"/>
      <c r="AA8" s="133"/>
      <c r="AB8" s="133"/>
      <c r="AC8" s="133"/>
    </row>
    <row r="9" spans="1:29" s="134" customFormat="1" ht="48" customHeight="1">
      <c r="A9" s="125" t="s">
        <v>18</v>
      </c>
      <c r="B9" s="140" t="s">
        <v>19</v>
      </c>
      <c r="C9" s="141" t="s">
        <v>68</v>
      </c>
      <c r="D9" s="141"/>
      <c r="E9" s="136" t="s">
        <v>67</v>
      </c>
      <c r="F9" s="137"/>
      <c r="G9" s="132">
        <v>10</v>
      </c>
      <c r="H9" s="125">
        <f t="shared" si="0"/>
        <v>5</v>
      </c>
      <c r="I9" s="128" t="s">
        <v>62</v>
      </c>
      <c r="J9" s="121" t="s">
        <v>242</v>
      </c>
      <c r="K9" s="121" t="s">
        <v>242</v>
      </c>
      <c r="L9" s="121" t="s">
        <v>242</v>
      </c>
      <c r="M9" s="121" t="s">
        <v>242</v>
      </c>
      <c r="N9" s="121" t="s">
        <v>242</v>
      </c>
      <c r="O9" s="121" t="s">
        <v>242</v>
      </c>
      <c r="P9" s="121" t="s">
        <v>242</v>
      </c>
      <c r="Q9" s="121" t="s">
        <v>242</v>
      </c>
      <c r="R9" s="121" t="s">
        <v>242</v>
      </c>
      <c r="S9" s="121" t="s">
        <v>242</v>
      </c>
      <c r="T9" s="121" t="s">
        <v>242</v>
      </c>
      <c r="U9" s="121" t="s">
        <v>242</v>
      </c>
      <c r="V9" s="142"/>
      <c r="W9" s="143"/>
      <c r="X9" s="142"/>
      <c r="Y9" s="142"/>
      <c r="Z9" s="142"/>
      <c r="AA9" s="142"/>
      <c r="AB9" s="142"/>
      <c r="AC9" s="142"/>
    </row>
    <row r="10" spans="1:29" s="134" customFormat="1" ht="56.25" customHeight="1">
      <c r="A10" s="144" t="s">
        <v>20</v>
      </c>
      <c r="B10" s="144" t="s">
        <v>21</v>
      </c>
      <c r="C10" s="145" t="s">
        <v>33</v>
      </c>
      <c r="D10" s="145"/>
      <c r="E10" s="146" t="s">
        <v>70</v>
      </c>
      <c r="F10" s="147"/>
      <c r="G10" s="132">
        <v>10</v>
      </c>
      <c r="H10" s="125">
        <f t="shared" si="0"/>
        <v>6</v>
      </c>
      <c r="I10" s="128" t="s">
        <v>63</v>
      </c>
      <c r="J10" s="121" t="s">
        <v>242</v>
      </c>
      <c r="K10" s="121" t="s">
        <v>242</v>
      </c>
      <c r="L10" s="121" t="s">
        <v>242</v>
      </c>
      <c r="M10" s="121" t="s">
        <v>242</v>
      </c>
      <c r="N10" s="121" t="s">
        <v>242</v>
      </c>
      <c r="O10" s="121" t="s">
        <v>242</v>
      </c>
      <c r="P10" s="121" t="s">
        <v>242</v>
      </c>
      <c r="Q10" s="121" t="s">
        <v>242</v>
      </c>
      <c r="R10" s="121" t="s">
        <v>242</v>
      </c>
      <c r="S10" s="121" t="s">
        <v>242</v>
      </c>
      <c r="T10" s="121" t="s">
        <v>242</v>
      </c>
      <c r="U10" s="121" t="s">
        <v>242</v>
      </c>
      <c r="V10" s="142"/>
      <c r="W10" s="143"/>
      <c r="X10" s="142"/>
      <c r="Y10" s="142"/>
      <c r="Z10" s="142"/>
      <c r="AA10" s="142"/>
      <c r="AB10" s="142"/>
      <c r="AC10" s="142"/>
    </row>
    <row r="11" spans="1:29" s="134" customFormat="1" ht="69.75" customHeight="1">
      <c r="A11" s="125" t="s">
        <v>22</v>
      </c>
      <c r="B11" s="140" t="s">
        <v>37</v>
      </c>
      <c r="C11" s="141" t="s">
        <v>60</v>
      </c>
      <c r="D11" s="141"/>
      <c r="E11" s="130" t="s">
        <v>69</v>
      </c>
      <c r="F11" s="131"/>
      <c r="G11" s="132">
        <v>10</v>
      </c>
      <c r="H11" s="125">
        <f t="shared" si="0"/>
        <v>7</v>
      </c>
      <c r="I11" s="128" t="s">
        <v>64</v>
      </c>
      <c r="J11" s="121" t="s">
        <v>242</v>
      </c>
      <c r="K11" s="121" t="s">
        <v>242</v>
      </c>
      <c r="L11" s="121" t="s">
        <v>242</v>
      </c>
      <c r="M11" s="121" t="s">
        <v>242</v>
      </c>
      <c r="N11" s="121" t="s">
        <v>242</v>
      </c>
      <c r="O11" s="121" t="s">
        <v>242</v>
      </c>
      <c r="P11" s="121" t="s">
        <v>242</v>
      </c>
      <c r="Q11" s="121" t="s">
        <v>242</v>
      </c>
      <c r="R11" s="121" t="s">
        <v>242</v>
      </c>
      <c r="S11" s="121" t="s">
        <v>242</v>
      </c>
      <c r="T11" s="121" t="s">
        <v>242</v>
      </c>
      <c r="U11" s="121" t="s">
        <v>242</v>
      </c>
      <c r="V11" s="133"/>
      <c r="W11" s="133"/>
      <c r="X11" s="133"/>
      <c r="Y11" s="133"/>
      <c r="Z11" s="133"/>
      <c r="AA11" s="133"/>
      <c r="AB11" s="133"/>
      <c r="AC11" s="133"/>
    </row>
    <row r="12" spans="1:29" s="134" customFormat="1" ht="71.25" customHeight="1">
      <c r="A12" s="125" t="s">
        <v>23</v>
      </c>
      <c r="B12" s="148" t="s">
        <v>25</v>
      </c>
      <c r="C12" s="141" t="s">
        <v>38</v>
      </c>
      <c r="D12" s="141"/>
      <c r="E12" s="130">
        <v>0.95</v>
      </c>
      <c r="F12" s="131"/>
      <c r="G12" s="132">
        <v>5</v>
      </c>
      <c r="H12" s="125">
        <f t="shared" si="0"/>
        <v>8</v>
      </c>
      <c r="I12" s="149" t="s">
        <v>65</v>
      </c>
      <c r="J12" s="150">
        <v>1</v>
      </c>
      <c r="K12" s="150">
        <v>1</v>
      </c>
      <c r="L12" s="150">
        <v>1</v>
      </c>
      <c r="M12" s="150">
        <v>1</v>
      </c>
      <c r="N12" s="150">
        <v>1</v>
      </c>
      <c r="O12" s="150">
        <v>1</v>
      </c>
      <c r="P12" s="150">
        <v>1</v>
      </c>
      <c r="Q12" s="150">
        <v>1</v>
      </c>
      <c r="R12" s="150">
        <v>1</v>
      </c>
      <c r="S12" s="150">
        <v>1</v>
      </c>
      <c r="T12" s="150">
        <v>1</v>
      </c>
      <c r="U12" s="150">
        <v>1</v>
      </c>
      <c r="V12" s="133"/>
      <c r="W12" s="133"/>
      <c r="X12" s="133"/>
      <c r="Y12" s="133"/>
      <c r="Z12" s="133"/>
      <c r="AA12" s="133"/>
      <c r="AB12" s="133"/>
      <c r="AC12" s="133"/>
    </row>
    <row r="13" spans="1:29" s="134" customFormat="1" ht="36" customHeight="1">
      <c r="A13" s="144" t="s">
        <v>243</v>
      </c>
      <c r="B13" s="140" t="s">
        <v>244</v>
      </c>
      <c r="C13" s="129" t="s">
        <v>245</v>
      </c>
      <c r="D13" s="129"/>
      <c r="E13" s="130">
        <v>1.1499999999999999</v>
      </c>
      <c r="F13" s="131"/>
      <c r="G13" s="132">
        <v>10</v>
      </c>
      <c r="H13" s="125">
        <f t="shared" si="0"/>
        <v>9</v>
      </c>
      <c r="I13" s="128" t="s">
        <v>302</v>
      </c>
      <c r="J13" s="121" t="s">
        <v>242</v>
      </c>
      <c r="K13" s="121" t="s">
        <v>242</v>
      </c>
      <c r="L13" s="121" t="s">
        <v>242</v>
      </c>
      <c r="M13" s="121" t="s">
        <v>242</v>
      </c>
      <c r="N13" s="121" t="s">
        <v>242</v>
      </c>
      <c r="O13" s="121" t="s">
        <v>242</v>
      </c>
      <c r="P13" s="121" t="s">
        <v>242</v>
      </c>
      <c r="Q13" s="121" t="s">
        <v>242</v>
      </c>
      <c r="R13" s="121" t="s">
        <v>242</v>
      </c>
      <c r="S13" s="121" t="s">
        <v>242</v>
      </c>
      <c r="T13" s="121" t="s">
        <v>242</v>
      </c>
      <c r="U13" s="121" t="s">
        <v>242</v>
      </c>
      <c r="V13" s="142"/>
      <c r="W13" s="142"/>
      <c r="X13" s="142"/>
      <c r="Y13" s="142"/>
      <c r="Z13" s="142"/>
      <c r="AA13" s="142"/>
      <c r="AB13" s="142"/>
      <c r="AC13" s="142"/>
    </row>
    <row r="14" spans="1:29" s="134" customFormat="1" ht="36" customHeight="1">
      <c r="A14" s="116" t="s">
        <v>246</v>
      </c>
      <c r="B14" s="117" t="s">
        <v>247</v>
      </c>
      <c r="C14" s="117" t="s">
        <v>248</v>
      </c>
      <c r="D14" s="118"/>
      <c r="E14" s="119">
        <v>1</v>
      </c>
      <c r="F14" s="120"/>
      <c r="G14" s="116"/>
      <c r="H14" s="121"/>
      <c r="I14" s="122" t="s">
        <v>249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42"/>
      <c r="W14" s="142"/>
      <c r="X14" s="142"/>
      <c r="Y14" s="142"/>
      <c r="Z14" s="142"/>
      <c r="AA14" s="142"/>
      <c r="AB14" s="142"/>
      <c r="AC14" s="142"/>
    </row>
    <row r="15" spans="1:29" ht="20.25" customHeight="1">
      <c r="A15" s="128" t="s">
        <v>13</v>
      </c>
      <c r="B15" s="129"/>
      <c r="C15" s="129"/>
      <c r="D15" s="129"/>
      <c r="E15" s="151"/>
      <c r="F15" s="151"/>
      <c r="G15" s="152">
        <f>SUM(G5:G13)</f>
        <v>100</v>
      </c>
      <c r="H15" s="125"/>
      <c r="I15" s="12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</row>
  </sheetData>
  <mergeCells count="28">
    <mergeCell ref="AB3:AB4"/>
    <mergeCell ref="M3:O3"/>
    <mergeCell ref="P3:R3"/>
    <mergeCell ref="S3:U3"/>
    <mergeCell ref="AC3:AC4"/>
    <mergeCell ref="V3:V4"/>
    <mergeCell ref="W3:W4"/>
    <mergeCell ref="X3:X4"/>
    <mergeCell ref="Y3:Y4"/>
    <mergeCell ref="Z3:Z4"/>
    <mergeCell ref="AA3:AA4"/>
    <mergeCell ref="A1:T1"/>
    <mergeCell ref="B2:C2"/>
    <mergeCell ref="E2:H2"/>
    <mergeCell ref="I2:J2"/>
    <mergeCell ref="L2:N2"/>
    <mergeCell ref="O2:R2"/>
    <mergeCell ref="S2:T2"/>
    <mergeCell ref="A3:A4"/>
    <mergeCell ref="C3:C4"/>
    <mergeCell ref="G3:G4"/>
    <mergeCell ref="E3:E4"/>
    <mergeCell ref="J3:L3"/>
    <mergeCell ref="D3:D4"/>
    <mergeCell ref="F3:F4"/>
    <mergeCell ref="B3:B4"/>
    <mergeCell ref="H3:H4"/>
    <mergeCell ref="I3:I4"/>
  </mergeCells>
  <phoneticPr fontId="2" type="noConversion"/>
  <pageMargins left="0.75" right="0.75" top="1" bottom="1" header="0.5" footer="0.5"/>
  <pageSetup paperSize="9" firstPageNumber="4294963191" orientation="landscape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E1" workbookViewId="0">
      <selection activeCell="O5" sqref="O5:Q15"/>
    </sheetView>
  </sheetViews>
  <sheetFormatPr defaultRowHeight="14.25"/>
  <cols>
    <col min="1" max="2" width="11.5" customWidth="1"/>
    <col min="3" max="3" width="15.25" style="167" customWidth="1"/>
    <col min="4" max="8" width="11.5" customWidth="1"/>
    <col min="9" max="9" width="23.875" style="168" customWidth="1"/>
    <col min="10" max="21" width="11.5" customWidth="1"/>
    <col min="257" max="264" width="11.5" customWidth="1"/>
    <col min="265" max="265" width="23.875" customWidth="1"/>
    <col min="266" max="277" width="11.5" customWidth="1"/>
    <col min="513" max="520" width="11.5" customWidth="1"/>
    <col min="521" max="521" width="23.875" customWidth="1"/>
    <col min="522" max="533" width="11.5" customWidth="1"/>
    <col min="769" max="776" width="11.5" customWidth="1"/>
    <col min="777" max="777" width="23.875" customWidth="1"/>
    <col min="778" max="789" width="11.5" customWidth="1"/>
    <col min="1025" max="1032" width="11.5" customWidth="1"/>
    <col min="1033" max="1033" width="23.875" customWidth="1"/>
    <col min="1034" max="1045" width="11.5" customWidth="1"/>
    <col min="1281" max="1288" width="11.5" customWidth="1"/>
    <col min="1289" max="1289" width="23.875" customWidth="1"/>
    <col min="1290" max="1301" width="11.5" customWidth="1"/>
    <col min="1537" max="1544" width="11.5" customWidth="1"/>
    <col min="1545" max="1545" width="23.875" customWidth="1"/>
    <col min="1546" max="1557" width="11.5" customWidth="1"/>
    <col min="1793" max="1800" width="11.5" customWidth="1"/>
    <col min="1801" max="1801" width="23.875" customWidth="1"/>
    <col min="1802" max="1813" width="11.5" customWidth="1"/>
    <col min="2049" max="2056" width="11.5" customWidth="1"/>
    <col min="2057" max="2057" width="23.875" customWidth="1"/>
    <col min="2058" max="2069" width="11.5" customWidth="1"/>
    <col min="2305" max="2312" width="11.5" customWidth="1"/>
    <col min="2313" max="2313" width="23.875" customWidth="1"/>
    <col min="2314" max="2325" width="11.5" customWidth="1"/>
    <col min="2561" max="2568" width="11.5" customWidth="1"/>
    <col min="2569" max="2569" width="23.875" customWidth="1"/>
    <col min="2570" max="2581" width="11.5" customWidth="1"/>
    <col min="2817" max="2824" width="11.5" customWidth="1"/>
    <col min="2825" max="2825" width="23.875" customWidth="1"/>
    <col min="2826" max="2837" width="11.5" customWidth="1"/>
    <col min="3073" max="3080" width="11.5" customWidth="1"/>
    <col min="3081" max="3081" width="23.875" customWidth="1"/>
    <col min="3082" max="3093" width="11.5" customWidth="1"/>
    <col min="3329" max="3336" width="11.5" customWidth="1"/>
    <col min="3337" max="3337" width="23.875" customWidth="1"/>
    <col min="3338" max="3349" width="11.5" customWidth="1"/>
    <col min="3585" max="3592" width="11.5" customWidth="1"/>
    <col min="3593" max="3593" width="23.875" customWidth="1"/>
    <col min="3594" max="3605" width="11.5" customWidth="1"/>
    <col min="3841" max="3848" width="11.5" customWidth="1"/>
    <col min="3849" max="3849" width="23.875" customWidth="1"/>
    <col min="3850" max="3861" width="11.5" customWidth="1"/>
    <col min="4097" max="4104" width="11.5" customWidth="1"/>
    <col min="4105" max="4105" width="23.875" customWidth="1"/>
    <col min="4106" max="4117" width="11.5" customWidth="1"/>
    <col min="4353" max="4360" width="11.5" customWidth="1"/>
    <col min="4361" max="4361" width="23.875" customWidth="1"/>
    <col min="4362" max="4373" width="11.5" customWidth="1"/>
    <col min="4609" max="4616" width="11.5" customWidth="1"/>
    <col min="4617" max="4617" width="23.875" customWidth="1"/>
    <col min="4618" max="4629" width="11.5" customWidth="1"/>
    <col min="4865" max="4872" width="11.5" customWidth="1"/>
    <col min="4873" max="4873" width="23.875" customWidth="1"/>
    <col min="4874" max="4885" width="11.5" customWidth="1"/>
    <col min="5121" max="5128" width="11.5" customWidth="1"/>
    <col min="5129" max="5129" width="23.875" customWidth="1"/>
    <col min="5130" max="5141" width="11.5" customWidth="1"/>
    <col min="5377" max="5384" width="11.5" customWidth="1"/>
    <col min="5385" max="5385" width="23.875" customWidth="1"/>
    <col min="5386" max="5397" width="11.5" customWidth="1"/>
    <col min="5633" max="5640" width="11.5" customWidth="1"/>
    <col min="5641" max="5641" width="23.875" customWidth="1"/>
    <col min="5642" max="5653" width="11.5" customWidth="1"/>
    <col min="5889" max="5896" width="11.5" customWidth="1"/>
    <col min="5897" max="5897" width="23.875" customWidth="1"/>
    <col min="5898" max="5909" width="11.5" customWidth="1"/>
    <col min="6145" max="6152" width="11.5" customWidth="1"/>
    <col min="6153" max="6153" width="23.875" customWidth="1"/>
    <col min="6154" max="6165" width="11.5" customWidth="1"/>
    <col min="6401" max="6408" width="11.5" customWidth="1"/>
    <col min="6409" max="6409" width="23.875" customWidth="1"/>
    <col min="6410" max="6421" width="11.5" customWidth="1"/>
    <col min="6657" max="6664" width="11.5" customWidth="1"/>
    <col min="6665" max="6665" width="23.875" customWidth="1"/>
    <col min="6666" max="6677" width="11.5" customWidth="1"/>
    <col min="6913" max="6920" width="11.5" customWidth="1"/>
    <col min="6921" max="6921" width="23.875" customWidth="1"/>
    <col min="6922" max="6933" width="11.5" customWidth="1"/>
    <col min="7169" max="7176" width="11.5" customWidth="1"/>
    <col min="7177" max="7177" width="23.875" customWidth="1"/>
    <col min="7178" max="7189" width="11.5" customWidth="1"/>
    <col min="7425" max="7432" width="11.5" customWidth="1"/>
    <col min="7433" max="7433" width="23.875" customWidth="1"/>
    <col min="7434" max="7445" width="11.5" customWidth="1"/>
    <col min="7681" max="7688" width="11.5" customWidth="1"/>
    <col min="7689" max="7689" width="23.875" customWidth="1"/>
    <col min="7690" max="7701" width="11.5" customWidth="1"/>
    <col min="7937" max="7944" width="11.5" customWidth="1"/>
    <col min="7945" max="7945" width="23.875" customWidth="1"/>
    <col min="7946" max="7957" width="11.5" customWidth="1"/>
    <col min="8193" max="8200" width="11.5" customWidth="1"/>
    <col min="8201" max="8201" width="23.875" customWidth="1"/>
    <col min="8202" max="8213" width="11.5" customWidth="1"/>
    <col min="8449" max="8456" width="11.5" customWidth="1"/>
    <col min="8457" max="8457" width="23.875" customWidth="1"/>
    <col min="8458" max="8469" width="11.5" customWidth="1"/>
    <col min="8705" max="8712" width="11.5" customWidth="1"/>
    <col min="8713" max="8713" width="23.875" customWidth="1"/>
    <col min="8714" max="8725" width="11.5" customWidth="1"/>
    <col min="8961" max="8968" width="11.5" customWidth="1"/>
    <col min="8969" max="8969" width="23.875" customWidth="1"/>
    <col min="8970" max="8981" width="11.5" customWidth="1"/>
    <col min="9217" max="9224" width="11.5" customWidth="1"/>
    <col min="9225" max="9225" width="23.875" customWidth="1"/>
    <col min="9226" max="9237" width="11.5" customWidth="1"/>
    <col min="9473" max="9480" width="11.5" customWidth="1"/>
    <col min="9481" max="9481" width="23.875" customWidth="1"/>
    <col min="9482" max="9493" width="11.5" customWidth="1"/>
    <col min="9729" max="9736" width="11.5" customWidth="1"/>
    <col min="9737" max="9737" width="23.875" customWidth="1"/>
    <col min="9738" max="9749" width="11.5" customWidth="1"/>
    <col min="9985" max="9992" width="11.5" customWidth="1"/>
    <col min="9993" max="9993" width="23.875" customWidth="1"/>
    <col min="9994" max="10005" width="11.5" customWidth="1"/>
    <col min="10241" max="10248" width="11.5" customWidth="1"/>
    <col min="10249" max="10249" width="23.875" customWidth="1"/>
    <col min="10250" max="10261" width="11.5" customWidth="1"/>
    <col min="10497" max="10504" width="11.5" customWidth="1"/>
    <col min="10505" max="10505" width="23.875" customWidth="1"/>
    <col min="10506" max="10517" width="11.5" customWidth="1"/>
    <col min="10753" max="10760" width="11.5" customWidth="1"/>
    <col min="10761" max="10761" width="23.875" customWidth="1"/>
    <col min="10762" max="10773" width="11.5" customWidth="1"/>
    <col min="11009" max="11016" width="11.5" customWidth="1"/>
    <col min="11017" max="11017" width="23.875" customWidth="1"/>
    <col min="11018" max="11029" width="11.5" customWidth="1"/>
    <col min="11265" max="11272" width="11.5" customWidth="1"/>
    <col min="11273" max="11273" width="23.875" customWidth="1"/>
    <col min="11274" max="11285" width="11.5" customWidth="1"/>
    <col min="11521" max="11528" width="11.5" customWidth="1"/>
    <col min="11529" max="11529" width="23.875" customWidth="1"/>
    <col min="11530" max="11541" width="11.5" customWidth="1"/>
    <col min="11777" max="11784" width="11.5" customWidth="1"/>
    <col min="11785" max="11785" width="23.875" customWidth="1"/>
    <col min="11786" max="11797" width="11.5" customWidth="1"/>
    <col min="12033" max="12040" width="11.5" customWidth="1"/>
    <col min="12041" max="12041" width="23.875" customWidth="1"/>
    <col min="12042" max="12053" width="11.5" customWidth="1"/>
    <col min="12289" max="12296" width="11.5" customWidth="1"/>
    <col min="12297" max="12297" width="23.875" customWidth="1"/>
    <col min="12298" max="12309" width="11.5" customWidth="1"/>
    <col min="12545" max="12552" width="11.5" customWidth="1"/>
    <col min="12553" max="12553" width="23.875" customWidth="1"/>
    <col min="12554" max="12565" width="11.5" customWidth="1"/>
    <col min="12801" max="12808" width="11.5" customWidth="1"/>
    <col min="12809" max="12809" width="23.875" customWidth="1"/>
    <col min="12810" max="12821" width="11.5" customWidth="1"/>
    <col min="13057" max="13064" width="11.5" customWidth="1"/>
    <col min="13065" max="13065" width="23.875" customWidth="1"/>
    <col min="13066" max="13077" width="11.5" customWidth="1"/>
    <col min="13313" max="13320" width="11.5" customWidth="1"/>
    <col min="13321" max="13321" width="23.875" customWidth="1"/>
    <col min="13322" max="13333" width="11.5" customWidth="1"/>
    <col min="13569" max="13576" width="11.5" customWidth="1"/>
    <col min="13577" max="13577" width="23.875" customWidth="1"/>
    <col min="13578" max="13589" width="11.5" customWidth="1"/>
    <col min="13825" max="13832" width="11.5" customWidth="1"/>
    <col min="13833" max="13833" width="23.875" customWidth="1"/>
    <col min="13834" max="13845" width="11.5" customWidth="1"/>
    <col min="14081" max="14088" width="11.5" customWidth="1"/>
    <col min="14089" max="14089" width="23.875" customWidth="1"/>
    <col min="14090" max="14101" width="11.5" customWidth="1"/>
    <col min="14337" max="14344" width="11.5" customWidth="1"/>
    <col min="14345" max="14345" width="23.875" customWidth="1"/>
    <col min="14346" max="14357" width="11.5" customWidth="1"/>
    <col min="14593" max="14600" width="11.5" customWidth="1"/>
    <col min="14601" max="14601" width="23.875" customWidth="1"/>
    <col min="14602" max="14613" width="11.5" customWidth="1"/>
    <col min="14849" max="14856" width="11.5" customWidth="1"/>
    <col min="14857" max="14857" width="23.875" customWidth="1"/>
    <col min="14858" max="14869" width="11.5" customWidth="1"/>
    <col min="15105" max="15112" width="11.5" customWidth="1"/>
    <col min="15113" max="15113" width="23.875" customWidth="1"/>
    <col min="15114" max="15125" width="11.5" customWidth="1"/>
    <col min="15361" max="15368" width="11.5" customWidth="1"/>
    <col min="15369" max="15369" width="23.875" customWidth="1"/>
    <col min="15370" max="15381" width="11.5" customWidth="1"/>
    <col min="15617" max="15624" width="11.5" customWidth="1"/>
    <col min="15625" max="15625" width="23.875" customWidth="1"/>
    <col min="15626" max="15637" width="11.5" customWidth="1"/>
    <col min="15873" max="15880" width="11.5" customWidth="1"/>
    <col min="15881" max="15881" width="23.875" customWidth="1"/>
    <col min="15882" max="15893" width="11.5" customWidth="1"/>
    <col min="16129" max="16136" width="11.5" customWidth="1"/>
    <col min="16137" max="16137" width="23.875" customWidth="1"/>
    <col min="16138" max="16149" width="11.5" customWidth="1"/>
  </cols>
  <sheetData>
    <row r="1" spans="1:21" ht="14.25" customHeight="1">
      <c r="A1" s="277" t="s">
        <v>311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 ht="14.25" customHeight="1">
      <c r="A2" s="153" t="s">
        <v>250</v>
      </c>
      <c r="B2" s="290" t="s">
        <v>251</v>
      </c>
      <c r="C2" s="290"/>
      <c r="D2" s="154"/>
      <c r="E2" s="290" t="s">
        <v>0</v>
      </c>
      <c r="F2" s="290"/>
      <c r="G2" s="290"/>
      <c r="H2" s="290"/>
      <c r="I2" s="290" t="s">
        <v>252</v>
      </c>
      <c r="J2" s="290"/>
      <c r="K2" s="154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 ht="14.25" customHeight="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67.5" customHeight="1">
      <c r="A5" s="170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170">
        <v>1</v>
      </c>
      <c r="I5" s="171" t="s">
        <v>304</v>
      </c>
      <c r="J5" s="176">
        <v>20</v>
      </c>
      <c r="K5" s="176">
        <v>25</v>
      </c>
      <c r="L5" s="176">
        <v>20</v>
      </c>
      <c r="M5" s="176">
        <v>5</v>
      </c>
      <c r="N5" s="159"/>
      <c r="O5" s="159">
        <v>52.8</v>
      </c>
      <c r="P5" s="178">
        <v>0.75</v>
      </c>
      <c r="Q5" s="203">
        <f>+O5/70*G5</f>
        <v>15.085714285714285</v>
      </c>
      <c r="R5" s="159"/>
      <c r="S5" s="159"/>
      <c r="T5" s="159"/>
      <c r="U5" s="159"/>
    </row>
    <row r="6" spans="1:21" ht="67.5" customHeight="1">
      <c r="A6" s="170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170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0.88</v>
      </c>
      <c r="P6" s="191">
        <v>0.98</v>
      </c>
      <c r="Q6" s="203">
        <f>0.977777777777778*15</f>
        <v>14.666666666666666</v>
      </c>
      <c r="R6" s="159"/>
      <c r="S6" s="159"/>
      <c r="T6" s="159"/>
      <c r="U6" s="159"/>
    </row>
    <row r="7" spans="1:21" ht="67.5" customHeight="1">
      <c r="A7" s="170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170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0.97</v>
      </c>
      <c r="P7" s="192">
        <v>1</v>
      </c>
      <c r="Q7" s="204">
        <v>15</v>
      </c>
      <c r="R7" s="160"/>
      <c r="S7" s="160"/>
      <c r="T7" s="160"/>
      <c r="U7" s="160"/>
    </row>
    <row r="8" spans="1:21" ht="67.5" customHeight="1">
      <c r="A8" s="170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170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1">
        <v>0.20300000000000001</v>
      </c>
      <c r="P8" s="191">
        <v>0.90559999999999996</v>
      </c>
      <c r="Q8" s="203">
        <f>+P8*5</f>
        <v>4.5279999999999996</v>
      </c>
      <c r="R8" s="159"/>
      <c r="S8" s="159"/>
      <c r="T8" s="159"/>
      <c r="U8" s="159"/>
    </row>
    <row r="9" spans="1:21" ht="67.5" customHeight="1">
      <c r="A9" s="170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170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0.08</v>
      </c>
      <c r="P9" s="193">
        <v>0.76919999999999999</v>
      </c>
      <c r="Q9" s="205">
        <f>+P9*10</f>
        <v>7.6920000000000002</v>
      </c>
      <c r="R9" s="162"/>
      <c r="S9" s="162"/>
      <c r="T9" s="162"/>
      <c r="U9" s="162"/>
    </row>
    <row r="10" spans="1:21" ht="67.5" customHeight="1">
      <c r="A10" s="185" t="s">
        <v>282</v>
      </c>
      <c r="B10" s="185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170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206" t="s">
        <v>315</v>
      </c>
      <c r="P10" s="191">
        <v>0.94440000000000002</v>
      </c>
      <c r="Q10" s="205">
        <v>4.72</v>
      </c>
      <c r="R10" s="162"/>
      <c r="S10" s="162"/>
      <c r="T10" s="162"/>
      <c r="U10" s="162"/>
    </row>
    <row r="11" spans="1:21" ht="67.5" customHeight="1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195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 t="s">
        <v>314</v>
      </c>
      <c r="P11" s="194">
        <v>1</v>
      </c>
      <c r="Q11" s="205">
        <v>10</v>
      </c>
      <c r="R11" s="162"/>
      <c r="S11" s="162"/>
      <c r="T11" s="162"/>
      <c r="U11" s="162"/>
    </row>
    <row r="12" spans="1:21" ht="67.5" customHeight="1">
      <c r="A12" s="170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195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63" t="s">
        <v>314</v>
      </c>
      <c r="P12" s="194">
        <v>1</v>
      </c>
      <c r="Q12" s="203">
        <v>10</v>
      </c>
      <c r="R12" s="159"/>
      <c r="S12" s="159"/>
      <c r="T12" s="159"/>
      <c r="U12" s="159"/>
    </row>
    <row r="13" spans="1:21" ht="67.5" customHeight="1">
      <c r="A13" s="185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195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3" t="s">
        <v>314</v>
      </c>
      <c r="P13" s="194">
        <v>1</v>
      </c>
      <c r="Q13" s="205">
        <v>10</v>
      </c>
      <c r="R13" s="162"/>
      <c r="S13" s="162"/>
      <c r="T13" s="162"/>
      <c r="U13" s="162"/>
    </row>
    <row r="14" spans="1:21" ht="53.25" customHeight="1">
      <c r="A14" s="185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170">
        <v>10</v>
      </c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3" t="s">
        <v>314</v>
      </c>
      <c r="P14" s="194">
        <v>1</v>
      </c>
      <c r="Q14" s="205"/>
      <c r="R14" s="162"/>
      <c r="S14" s="162"/>
      <c r="T14" s="162"/>
      <c r="U14" s="162"/>
    </row>
    <row r="15" spans="1:21" ht="24.75" customHeight="1">
      <c r="A15" s="156" t="s">
        <v>297</v>
      </c>
      <c r="B15" s="158"/>
      <c r="C15" s="157"/>
      <c r="D15" s="158"/>
      <c r="E15" s="164"/>
      <c r="F15" s="164"/>
      <c r="G15" s="170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203">
        <v>91.69</v>
      </c>
      <c r="R15" s="159"/>
      <c r="S15" s="159"/>
      <c r="T15" s="159"/>
      <c r="U15" s="159"/>
    </row>
  </sheetData>
  <mergeCells count="24">
    <mergeCell ref="E2:H2"/>
    <mergeCell ref="I2:J2"/>
    <mergeCell ref="L2:M2"/>
    <mergeCell ref="A3:A4"/>
    <mergeCell ref="B3:B4"/>
    <mergeCell ref="C3:C4"/>
    <mergeCell ref="D3:D4"/>
    <mergeCell ref="E3:E4"/>
    <mergeCell ref="U3:U4"/>
    <mergeCell ref="A1:U1"/>
    <mergeCell ref="Q2:U2"/>
    <mergeCell ref="O3:O4"/>
    <mergeCell ref="P3:P4"/>
    <mergeCell ref="Q3:Q4"/>
    <mergeCell ref="R3:R4"/>
    <mergeCell ref="S3:S4"/>
    <mergeCell ref="T3:T4"/>
    <mergeCell ref="F3:F4"/>
    <mergeCell ref="G3:G4"/>
    <mergeCell ref="H3:H4"/>
    <mergeCell ref="I3:I4"/>
    <mergeCell ref="J3:M3"/>
    <mergeCell ref="N3:N4"/>
    <mergeCell ref="B2:C2"/>
  </mergeCells>
  <phoneticPr fontId="2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10" workbookViewId="0">
      <selection activeCell="Q16" sqref="Q16"/>
    </sheetView>
  </sheetViews>
  <sheetFormatPr defaultRowHeight="14.25"/>
  <sheetData>
    <row r="1" spans="1:21">
      <c r="A1" s="277" t="s">
        <v>313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00"/>
      <c r="E2" s="290" t="s">
        <v>0</v>
      </c>
      <c r="F2" s="290"/>
      <c r="G2" s="290"/>
      <c r="H2" s="290"/>
      <c r="I2" s="290" t="s">
        <v>252</v>
      </c>
      <c r="J2" s="290"/>
      <c r="K2" s="200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02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02">
        <v>1</v>
      </c>
      <c r="I5" s="171" t="s">
        <v>304</v>
      </c>
      <c r="J5" s="176">
        <v>10</v>
      </c>
      <c r="K5" s="176">
        <v>15</v>
      </c>
      <c r="L5" s="176">
        <v>20</v>
      </c>
      <c r="M5" s="176">
        <v>25</v>
      </c>
      <c r="N5" s="159"/>
      <c r="O5" s="159">
        <v>68</v>
      </c>
      <c r="P5" s="178">
        <v>0.97</v>
      </c>
      <c r="Q5" s="203">
        <f>+O5/70*G5</f>
        <v>19.428571428571427</v>
      </c>
      <c r="R5" s="159"/>
      <c r="S5" s="159"/>
      <c r="T5" s="159"/>
      <c r="U5" s="159"/>
    </row>
    <row r="6" spans="1:21" ht="90">
      <c r="A6" s="202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02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94">
        <v>0.88</v>
      </c>
      <c r="P6" s="191">
        <v>0.98</v>
      </c>
      <c r="Q6" s="203">
        <f>0.977777777777778*15</f>
        <v>14.66666666666667</v>
      </c>
      <c r="R6" s="159"/>
      <c r="S6" s="159"/>
      <c r="T6" s="159"/>
      <c r="U6" s="159"/>
    </row>
    <row r="7" spans="1:21" ht="78.75">
      <c r="A7" s="202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02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>
        <v>0.97</v>
      </c>
      <c r="P7" s="192">
        <v>1</v>
      </c>
      <c r="Q7" s="204">
        <v>15</v>
      </c>
      <c r="R7" s="160"/>
      <c r="S7" s="160"/>
      <c r="T7" s="160"/>
      <c r="U7" s="160"/>
    </row>
    <row r="8" spans="1:21" ht="78.75">
      <c r="A8" s="202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02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91">
        <v>0.20300000000000001</v>
      </c>
      <c r="P8" s="191">
        <v>0.90559999999999996</v>
      </c>
      <c r="Q8" s="213">
        <f>+P8*5</f>
        <v>4.5279999999999996</v>
      </c>
      <c r="R8" s="159"/>
      <c r="S8" s="159"/>
      <c r="T8" s="159"/>
      <c r="U8" s="159"/>
    </row>
    <row r="9" spans="1:21" ht="146.25">
      <c r="A9" s="202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02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>
        <v>0.08</v>
      </c>
      <c r="P9" s="193">
        <v>0.76919999999999999</v>
      </c>
      <c r="Q9" s="204">
        <v>8.85</v>
      </c>
      <c r="R9" s="162"/>
      <c r="S9" s="162"/>
      <c r="T9" s="162"/>
      <c r="U9" s="162"/>
    </row>
    <row r="10" spans="1:21" ht="67.5">
      <c r="A10" s="201" t="s">
        <v>282</v>
      </c>
      <c r="B10" s="201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02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206" t="s">
        <v>317</v>
      </c>
      <c r="P10" s="191">
        <v>1</v>
      </c>
      <c r="Q10" s="205">
        <v>5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02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 t="s">
        <v>314</v>
      </c>
      <c r="P11" s="194">
        <v>1</v>
      </c>
      <c r="Q11" s="205">
        <v>10</v>
      </c>
      <c r="R11" s="162"/>
      <c r="S11" s="162"/>
      <c r="T11" s="162"/>
      <c r="U11" s="162"/>
    </row>
    <row r="12" spans="1:21" ht="78.75">
      <c r="A12" s="202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02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63" t="s">
        <v>314</v>
      </c>
      <c r="P12" s="194">
        <v>1</v>
      </c>
      <c r="Q12" s="203">
        <v>10</v>
      </c>
      <c r="R12" s="159"/>
      <c r="S12" s="159"/>
      <c r="T12" s="159"/>
      <c r="U12" s="159"/>
    </row>
    <row r="13" spans="1:21" ht="78.75">
      <c r="A13" s="201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02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3" t="s">
        <v>314</v>
      </c>
      <c r="P13" s="194">
        <v>1</v>
      </c>
      <c r="Q13" s="205">
        <v>10</v>
      </c>
      <c r="R13" s="162"/>
      <c r="S13" s="162"/>
      <c r="T13" s="162"/>
      <c r="U13" s="162"/>
    </row>
    <row r="14" spans="1:21" ht="157.5">
      <c r="A14" s="201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02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3" t="s">
        <v>314</v>
      </c>
      <c r="P14" s="194">
        <v>1</v>
      </c>
      <c r="Q14" s="205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02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203">
        <v>97.47</v>
      </c>
      <c r="R15" s="159"/>
      <c r="S15" s="159"/>
      <c r="T15" s="159"/>
      <c r="U15" s="159"/>
    </row>
  </sheetData>
  <mergeCells count="24">
    <mergeCell ref="R3:R4"/>
    <mergeCell ref="S3:S4"/>
    <mergeCell ref="T3:T4"/>
    <mergeCell ref="J3:M3"/>
    <mergeCell ref="N3:N4"/>
    <mergeCell ref="O3:O4"/>
    <mergeCell ref="P3:P4"/>
    <mergeCell ref="Q3:Q4"/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10" workbookViewId="0">
      <selection activeCell="P5" sqref="P5:Q15"/>
    </sheetView>
  </sheetViews>
  <sheetFormatPr defaultRowHeight="14.25"/>
  <cols>
    <col min="17" max="17" width="14.5" bestFit="1" customWidth="1"/>
  </cols>
  <sheetData>
    <row r="1" spans="1:21">
      <c r="A1" s="277" t="s">
        <v>316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07"/>
      <c r="E2" s="290" t="s">
        <v>0</v>
      </c>
      <c r="F2" s="290"/>
      <c r="G2" s="290"/>
      <c r="H2" s="290"/>
      <c r="I2" s="290" t="s">
        <v>252</v>
      </c>
      <c r="J2" s="290"/>
      <c r="K2" s="207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09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09">
        <v>1</v>
      </c>
      <c r="I5" s="171" t="s">
        <v>304</v>
      </c>
      <c r="J5" s="176">
        <v>20</v>
      </c>
      <c r="K5" s="176">
        <v>25</v>
      </c>
      <c r="L5" s="176">
        <v>25</v>
      </c>
      <c r="M5" s="176">
        <v>25</v>
      </c>
      <c r="N5" s="159"/>
      <c r="O5" s="159"/>
      <c r="P5" s="176">
        <v>90.6</v>
      </c>
      <c r="Q5" s="217">
        <f>+P5/95*20</f>
        <v>19.073684210526313</v>
      </c>
      <c r="R5" s="159"/>
      <c r="S5" s="159"/>
      <c r="T5" s="159"/>
      <c r="U5" s="159"/>
    </row>
    <row r="6" spans="1:21" ht="90">
      <c r="A6" s="209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09">
        <v>2</v>
      </c>
      <c r="I6" s="171" t="s">
        <v>269</v>
      </c>
      <c r="J6" s="177">
        <v>0.7</v>
      </c>
      <c r="K6" s="177">
        <v>0.7</v>
      </c>
      <c r="L6" s="177">
        <v>0.7</v>
      </c>
      <c r="M6" s="177">
        <v>0.7</v>
      </c>
      <c r="N6" s="159"/>
      <c r="O6" s="159"/>
      <c r="P6" s="191">
        <v>0.69</v>
      </c>
      <c r="Q6" s="203">
        <f>69/70*15</f>
        <v>14.785714285714286</v>
      </c>
      <c r="R6" s="159"/>
      <c r="S6" s="159"/>
      <c r="T6" s="159"/>
      <c r="U6" s="159"/>
    </row>
    <row r="7" spans="1:21" ht="78.75">
      <c r="A7" s="209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09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/>
      <c r="P7" s="192">
        <v>0.96</v>
      </c>
      <c r="Q7" s="204">
        <f>96/97*15</f>
        <v>14.845360824742269</v>
      </c>
      <c r="R7" s="160"/>
      <c r="S7" s="160"/>
      <c r="T7" s="160"/>
      <c r="U7" s="160"/>
    </row>
    <row r="8" spans="1:21" ht="78.75">
      <c r="A8" s="209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09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59"/>
      <c r="P8" s="191">
        <v>0.158</v>
      </c>
      <c r="Q8" s="159">
        <v>5</v>
      </c>
      <c r="R8" s="159"/>
      <c r="S8" s="159"/>
      <c r="T8" s="159"/>
      <c r="U8" s="159"/>
    </row>
    <row r="9" spans="1:21" ht="146.25">
      <c r="A9" s="209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09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/>
      <c r="P9" s="193">
        <v>6.3E-2</v>
      </c>
      <c r="Q9" s="162">
        <v>5</v>
      </c>
      <c r="R9" s="162"/>
      <c r="S9" s="162"/>
      <c r="T9" s="162"/>
      <c r="U9" s="162"/>
    </row>
    <row r="10" spans="1:21" ht="67.5">
      <c r="A10" s="208" t="s">
        <v>282</v>
      </c>
      <c r="B10" s="208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09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163"/>
      <c r="P10" s="203">
        <v>84</v>
      </c>
      <c r="Q10" s="205">
        <f>+P10/90*5</f>
        <v>4.666666666666667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09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/>
      <c r="P11" s="194">
        <v>1</v>
      </c>
      <c r="Q11" s="162">
        <v>10</v>
      </c>
      <c r="R11" s="162"/>
      <c r="S11" s="162"/>
      <c r="T11" s="162"/>
      <c r="U11" s="162"/>
    </row>
    <row r="12" spans="1:21" ht="78.75">
      <c r="A12" s="209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09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59"/>
      <c r="P12" s="194">
        <v>1</v>
      </c>
      <c r="Q12" s="159">
        <v>10</v>
      </c>
      <c r="R12" s="159"/>
      <c r="S12" s="159"/>
      <c r="T12" s="159"/>
      <c r="U12" s="159"/>
    </row>
    <row r="13" spans="1:21" ht="78.75">
      <c r="A13" s="208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09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2"/>
      <c r="P13" s="194">
        <v>1</v>
      </c>
      <c r="Q13" s="162">
        <v>10</v>
      </c>
      <c r="R13" s="162"/>
      <c r="S13" s="162"/>
      <c r="T13" s="162"/>
      <c r="U13" s="162"/>
    </row>
    <row r="14" spans="1:21" ht="157.5">
      <c r="A14" s="208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09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162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09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159">
        <v>93.37</v>
      </c>
      <c r="R15" s="159"/>
      <c r="S15" s="159"/>
      <c r="T15" s="159"/>
      <c r="U15" s="159"/>
    </row>
  </sheetData>
  <mergeCells count="24">
    <mergeCell ref="R3:R4"/>
    <mergeCell ref="S3:S4"/>
    <mergeCell ref="T3:T4"/>
    <mergeCell ref="J3:M3"/>
    <mergeCell ref="N3:N4"/>
    <mergeCell ref="O3:O4"/>
    <mergeCell ref="P3:P4"/>
    <mergeCell ref="Q3:Q4"/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workbookViewId="0">
      <selection activeCell="P5" sqref="P5"/>
    </sheetView>
  </sheetViews>
  <sheetFormatPr defaultRowHeight="14.25"/>
  <sheetData>
    <row r="1" spans="1:21">
      <c r="A1" s="277" t="s">
        <v>318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12"/>
      <c r="E2" s="290" t="s">
        <v>0</v>
      </c>
      <c r="F2" s="290"/>
      <c r="G2" s="290"/>
      <c r="H2" s="290"/>
      <c r="I2" s="290" t="s">
        <v>252</v>
      </c>
      <c r="J2" s="290"/>
      <c r="K2" s="212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10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10">
        <v>1</v>
      </c>
      <c r="I5" s="171" t="s">
        <v>304</v>
      </c>
      <c r="J5" s="176">
        <v>15</v>
      </c>
      <c r="K5" s="176">
        <v>20</v>
      </c>
      <c r="L5" s="176">
        <v>25</v>
      </c>
      <c r="M5" s="176">
        <v>25</v>
      </c>
      <c r="N5" s="159"/>
      <c r="O5" s="159"/>
      <c r="P5" s="176">
        <v>80.599999999999994</v>
      </c>
      <c r="Q5" s="218">
        <v>18.96</v>
      </c>
      <c r="R5" s="159"/>
      <c r="S5" s="159"/>
      <c r="T5" s="159"/>
      <c r="U5" s="159"/>
    </row>
    <row r="6" spans="1:21" ht="90">
      <c r="A6" s="210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10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59"/>
      <c r="P6" s="191">
        <v>0.86</v>
      </c>
      <c r="Q6" s="218">
        <f>+P6/M6*15</f>
        <v>14.333333333333332</v>
      </c>
      <c r="R6" s="159"/>
      <c r="S6" s="159"/>
      <c r="T6" s="159"/>
      <c r="U6" s="159"/>
    </row>
    <row r="7" spans="1:21" ht="78.75">
      <c r="A7" s="210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10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/>
      <c r="P7" s="192">
        <v>0.96</v>
      </c>
      <c r="Q7" s="219">
        <f>96/97*15</f>
        <v>14.845360824742269</v>
      </c>
      <c r="R7" s="160"/>
      <c r="S7" s="160"/>
      <c r="T7" s="160"/>
      <c r="U7" s="160"/>
    </row>
    <row r="8" spans="1:21" ht="78.75">
      <c r="A8" s="210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10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59"/>
      <c r="P8" s="191">
        <v>0.158</v>
      </c>
      <c r="Q8" s="220">
        <v>5</v>
      </c>
      <c r="R8" s="159"/>
      <c r="S8" s="159"/>
      <c r="T8" s="159"/>
      <c r="U8" s="159"/>
    </row>
    <row r="9" spans="1:21" ht="146.25">
      <c r="A9" s="210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10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/>
      <c r="P9" s="193">
        <v>6.3E-2</v>
      </c>
      <c r="Q9" s="221">
        <v>5</v>
      </c>
      <c r="R9" s="162"/>
      <c r="S9" s="162"/>
      <c r="T9" s="162"/>
      <c r="U9" s="162"/>
    </row>
    <row r="10" spans="1:21" ht="67.5">
      <c r="A10" s="211" t="s">
        <v>282</v>
      </c>
      <c r="B10" s="211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10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163"/>
      <c r="P10" s="203">
        <v>88</v>
      </c>
      <c r="Q10" s="222">
        <f>+P10/90*5</f>
        <v>4.8888888888888884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10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/>
      <c r="P11" s="194">
        <v>1</v>
      </c>
      <c r="Q11" s="221">
        <v>10</v>
      </c>
      <c r="R11" s="162"/>
      <c r="S11" s="162"/>
      <c r="T11" s="162"/>
      <c r="U11" s="162"/>
    </row>
    <row r="12" spans="1:21" ht="78.75">
      <c r="A12" s="210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10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59"/>
      <c r="P12" s="194">
        <v>1</v>
      </c>
      <c r="Q12" s="220">
        <v>10</v>
      </c>
      <c r="R12" s="159"/>
      <c r="S12" s="159"/>
      <c r="T12" s="159"/>
      <c r="U12" s="159"/>
    </row>
    <row r="13" spans="1:21" ht="78.75">
      <c r="A13" s="211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10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2"/>
      <c r="P13" s="194">
        <v>1</v>
      </c>
      <c r="Q13" s="221">
        <v>10</v>
      </c>
      <c r="R13" s="162"/>
      <c r="S13" s="162"/>
      <c r="T13" s="162"/>
      <c r="U13" s="162"/>
    </row>
    <row r="14" spans="1:21" ht="157.5">
      <c r="A14" s="211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10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221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10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159">
        <v>93.03</v>
      </c>
      <c r="R15" s="159"/>
      <c r="S15" s="159"/>
      <c r="T15" s="159"/>
      <c r="U15" s="159"/>
    </row>
  </sheetData>
  <mergeCells count="24"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R3:R4"/>
    <mergeCell ref="S3:S4"/>
    <mergeCell ref="T3:T4"/>
    <mergeCell ref="J3:M3"/>
    <mergeCell ref="N3:N4"/>
    <mergeCell ref="O3:O4"/>
    <mergeCell ref="P3:P4"/>
    <mergeCell ref="Q3:Q4"/>
  </mergeCells>
  <phoneticPr fontId="45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A7" workbookViewId="0">
      <selection activeCell="O5" sqref="O5"/>
    </sheetView>
  </sheetViews>
  <sheetFormatPr defaultRowHeight="14.25"/>
  <sheetData>
    <row r="1" spans="1:21">
      <c r="A1" s="277" t="s">
        <v>319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>
      <c r="A2" s="153" t="s">
        <v>250</v>
      </c>
      <c r="B2" s="290" t="s">
        <v>251</v>
      </c>
      <c r="C2" s="290"/>
      <c r="D2" s="216"/>
      <c r="E2" s="290" t="s">
        <v>0</v>
      </c>
      <c r="F2" s="290"/>
      <c r="G2" s="290"/>
      <c r="H2" s="290"/>
      <c r="I2" s="290" t="s">
        <v>252</v>
      </c>
      <c r="J2" s="290"/>
      <c r="K2" s="216" t="s">
        <v>3</v>
      </c>
      <c r="L2" s="279" t="s">
        <v>253</v>
      </c>
      <c r="M2" s="280"/>
      <c r="N2" s="190"/>
      <c r="O2" s="190"/>
      <c r="P2" s="190"/>
      <c r="Q2" s="279" t="s">
        <v>305</v>
      </c>
      <c r="R2" s="280"/>
      <c r="S2" s="280"/>
      <c r="T2" s="280"/>
      <c r="U2" s="280"/>
    </row>
    <row r="3" spans="1:21">
      <c r="A3" s="285" t="s">
        <v>254</v>
      </c>
      <c r="B3" s="284" t="s">
        <v>4</v>
      </c>
      <c r="C3" s="285" t="s">
        <v>5</v>
      </c>
      <c r="D3" s="285" t="s">
        <v>255</v>
      </c>
      <c r="E3" s="285" t="s">
        <v>256</v>
      </c>
      <c r="F3" s="282" t="s">
        <v>170</v>
      </c>
      <c r="G3" s="284" t="s">
        <v>6</v>
      </c>
      <c r="H3" s="284" t="s">
        <v>7</v>
      </c>
      <c r="I3" s="285" t="s">
        <v>1</v>
      </c>
      <c r="J3" s="287" t="s">
        <v>257</v>
      </c>
      <c r="K3" s="288"/>
      <c r="L3" s="288"/>
      <c r="M3" s="289"/>
      <c r="N3" s="276" t="s">
        <v>8</v>
      </c>
      <c r="O3" s="281" t="s">
        <v>258</v>
      </c>
      <c r="P3" s="276" t="s">
        <v>259</v>
      </c>
      <c r="Q3" s="276" t="s">
        <v>9</v>
      </c>
      <c r="R3" s="276" t="s">
        <v>10</v>
      </c>
      <c r="S3" s="276" t="s">
        <v>11</v>
      </c>
      <c r="T3" s="276" t="s">
        <v>12</v>
      </c>
      <c r="U3" s="276" t="s">
        <v>2</v>
      </c>
    </row>
    <row r="4" spans="1:21">
      <c r="A4" s="286"/>
      <c r="B4" s="284"/>
      <c r="C4" s="286"/>
      <c r="D4" s="286"/>
      <c r="E4" s="286"/>
      <c r="F4" s="283"/>
      <c r="G4" s="284"/>
      <c r="H4" s="284"/>
      <c r="I4" s="286"/>
      <c r="J4" s="169" t="s">
        <v>260</v>
      </c>
      <c r="K4" s="169" t="s">
        <v>261</v>
      </c>
      <c r="L4" s="169" t="s">
        <v>262</v>
      </c>
      <c r="M4" s="169" t="s">
        <v>263</v>
      </c>
      <c r="N4" s="276"/>
      <c r="O4" s="281"/>
      <c r="P4" s="276"/>
      <c r="Q4" s="276"/>
      <c r="R4" s="276"/>
      <c r="S4" s="276"/>
      <c r="T4" s="276"/>
      <c r="U4" s="276"/>
    </row>
    <row r="5" spans="1:21" ht="101.25">
      <c r="A5" s="214" t="s">
        <v>264</v>
      </c>
      <c r="B5" s="171" t="s">
        <v>265</v>
      </c>
      <c r="C5" s="171" t="s">
        <v>312</v>
      </c>
      <c r="D5" s="172"/>
      <c r="E5" s="173">
        <v>1</v>
      </c>
      <c r="F5" s="174"/>
      <c r="G5" s="175">
        <v>20</v>
      </c>
      <c r="H5" s="214">
        <v>1</v>
      </c>
      <c r="I5" s="171" t="s">
        <v>304</v>
      </c>
      <c r="J5" s="176">
        <v>20</v>
      </c>
      <c r="K5" s="176">
        <v>25</v>
      </c>
      <c r="L5" s="176">
        <v>30</v>
      </c>
      <c r="M5" s="176">
        <v>35</v>
      </c>
      <c r="N5" s="159"/>
      <c r="O5" s="159"/>
      <c r="P5" s="176">
        <v>90.6</v>
      </c>
      <c r="Q5" s="217">
        <v>16.47</v>
      </c>
      <c r="R5" s="159"/>
      <c r="S5" s="159"/>
      <c r="T5" s="159"/>
      <c r="U5" s="159"/>
    </row>
    <row r="6" spans="1:21" ht="90">
      <c r="A6" s="214" t="s">
        <v>266</v>
      </c>
      <c r="B6" s="171" t="s">
        <v>267</v>
      </c>
      <c r="C6" s="171" t="s">
        <v>268</v>
      </c>
      <c r="D6" s="172"/>
      <c r="E6" s="177">
        <v>0.9</v>
      </c>
      <c r="F6" s="174"/>
      <c r="G6" s="175">
        <v>15</v>
      </c>
      <c r="H6" s="214">
        <v>2</v>
      </c>
      <c r="I6" s="171" t="s">
        <v>269</v>
      </c>
      <c r="J6" s="177">
        <v>0.9</v>
      </c>
      <c r="K6" s="177">
        <v>0.9</v>
      </c>
      <c r="L6" s="177">
        <v>0.9</v>
      </c>
      <c r="M6" s="177">
        <v>0.9</v>
      </c>
      <c r="N6" s="159"/>
      <c r="O6" s="159"/>
      <c r="P6" s="191">
        <v>0.69</v>
      </c>
      <c r="Q6" s="203">
        <v>11.5</v>
      </c>
      <c r="R6" s="159"/>
      <c r="S6" s="159"/>
      <c r="T6" s="159"/>
      <c r="U6" s="159"/>
    </row>
    <row r="7" spans="1:21" ht="78.75">
      <c r="A7" s="214" t="s">
        <v>270</v>
      </c>
      <c r="B7" s="171" t="s">
        <v>271</v>
      </c>
      <c r="C7" s="171" t="s">
        <v>272</v>
      </c>
      <c r="D7" s="172"/>
      <c r="E7" s="179" t="s">
        <v>273</v>
      </c>
      <c r="F7" s="180"/>
      <c r="G7" s="175">
        <v>15</v>
      </c>
      <c r="H7" s="214">
        <v>3</v>
      </c>
      <c r="I7" s="171" t="s">
        <v>274</v>
      </c>
      <c r="J7" s="178">
        <v>0.97</v>
      </c>
      <c r="K7" s="178">
        <v>0.97</v>
      </c>
      <c r="L7" s="178">
        <v>0.97</v>
      </c>
      <c r="M7" s="178">
        <v>0.97</v>
      </c>
      <c r="N7" s="160"/>
      <c r="O7" s="161"/>
      <c r="P7" s="192">
        <v>0.96</v>
      </c>
      <c r="Q7" s="204">
        <f>96/97*15</f>
        <v>14.845360824742269</v>
      </c>
      <c r="R7" s="160"/>
      <c r="S7" s="160"/>
      <c r="T7" s="160"/>
      <c r="U7" s="160"/>
    </row>
    <row r="8" spans="1:21" ht="78.75">
      <c r="A8" s="214" t="s">
        <v>275</v>
      </c>
      <c r="B8" s="171" t="s">
        <v>276</v>
      </c>
      <c r="C8" s="171" t="s">
        <v>277</v>
      </c>
      <c r="D8" s="172"/>
      <c r="E8" s="179" t="s">
        <v>298</v>
      </c>
      <c r="F8" s="180"/>
      <c r="G8" s="175">
        <v>5</v>
      </c>
      <c r="H8" s="214">
        <v>4</v>
      </c>
      <c r="I8" s="171" t="s">
        <v>299</v>
      </c>
      <c r="J8" s="178">
        <v>0.18</v>
      </c>
      <c r="K8" s="178">
        <v>0.18</v>
      </c>
      <c r="L8" s="178">
        <v>0.18</v>
      </c>
      <c r="M8" s="178">
        <v>0.18</v>
      </c>
      <c r="N8" s="159"/>
      <c r="O8" s="159"/>
      <c r="P8" s="191">
        <v>0.158</v>
      </c>
      <c r="Q8" s="159">
        <v>5</v>
      </c>
      <c r="R8" s="159"/>
      <c r="S8" s="159"/>
      <c r="T8" s="159"/>
      <c r="U8" s="159"/>
    </row>
    <row r="9" spans="1:21" ht="146.25">
      <c r="A9" s="214" t="s">
        <v>278</v>
      </c>
      <c r="B9" s="181" t="s">
        <v>279</v>
      </c>
      <c r="C9" s="182" t="s">
        <v>280</v>
      </c>
      <c r="D9" s="183"/>
      <c r="E9" s="179" t="s">
        <v>281</v>
      </c>
      <c r="F9" s="180"/>
      <c r="G9" s="175">
        <v>10</v>
      </c>
      <c r="H9" s="214">
        <v>5</v>
      </c>
      <c r="I9" s="171" t="s">
        <v>300</v>
      </c>
      <c r="J9" s="184">
        <v>6.5000000000000002E-2</v>
      </c>
      <c r="K9" s="184">
        <v>6.5000000000000002E-2</v>
      </c>
      <c r="L9" s="184">
        <v>6.5000000000000002E-2</v>
      </c>
      <c r="M9" s="184">
        <v>6.5000000000000002E-2</v>
      </c>
      <c r="N9" s="162"/>
      <c r="O9" s="163"/>
      <c r="P9" s="193">
        <v>6.3E-2</v>
      </c>
      <c r="Q9" s="162">
        <v>10</v>
      </c>
      <c r="R9" s="162"/>
      <c r="S9" s="162"/>
      <c r="T9" s="162"/>
      <c r="U9" s="162"/>
    </row>
    <row r="10" spans="1:21" ht="67.5">
      <c r="A10" s="215" t="s">
        <v>282</v>
      </c>
      <c r="B10" s="215" t="s">
        <v>283</v>
      </c>
      <c r="C10" s="186" t="s">
        <v>284</v>
      </c>
      <c r="D10" s="187"/>
      <c r="E10" s="186" t="s">
        <v>285</v>
      </c>
      <c r="F10" s="188"/>
      <c r="G10" s="175">
        <v>5</v>
      </c>
      <c r="H10" s="214">
        <v>6</v>
      </c>
      <c r="I10" s="171" t="s">
        <v>286</v>
      </c>
      <c r="J10" s="176">
        <v>90</v>
      </c>
      <c r="K10" s="176">
        <v>90</v>
      </c>
      <c r="L10" s="176">
        <v>90</v>
      </c>
      <c r="M10" s="176">
        <v>90</v>
      </c>
      <c r="N10" s="162"/>
      <c r="O10" s="163"/>
      <c r="P10" s="203">
        <v>80</v>
      </c>
      <c r="Q10" s="205">
        <f>+P10/90*5</f>
        <v>4.4444444444444446</v>
      </c>
      <c r="R10" s="162"/>
      <c r="S10" s="162"/>
      <c r="T10" s="162"/>
      <c r="U10" s="162"/>
    </row>
    <row r="11" spans="1:21" ht="78.75">
      <c r="A11" s="196" t="s">
        <v>294</v>
      </c>
      <c r="B11" s="196" t="s">
        <v>306</v>
      </c>
      <c r="C11" s="197" t="s">
        <v>307</v>
      </c>
      <c r="D11" s="187"/>
      <c r="E11" s="186" t="s">
        <v>310</v>
      </c>
      <c r="F11" s="188"/>
      <c r="G11" s="175">
        <v>10</v>
      </c>
      <c r="H11" s="214">
        <v>7</v>
      </c>
      <c r="I11" s="199" t="s">
        <v>309</v>
      </c>
      <c r="J11" s="198" t="s">
        <v>308</v>
      </c>
      <c r="K11" s="198" t="s">
        <v>308</v>
      </c>
      <c r="L11" s="198" t="s">
        <v>308</v>
      </c>
      <c r="M11" s="198" t="s">
        <v>308</v>
      </c>
      <c r="N11" s="162"/>
      <c r="O11" s="163"/>
      <c r="P11" s="194">
        <v>1</v>
      </c>
      <c r="Q11" s="162">
        <v>10</v>
      </c>
      <c r="R11" s="162"/>
      <c r="S11" s="162"/>
      <c r="T11" s="162"/>
      <c r="U11" s="162"/>
    </row>
    <row r="12" spans="1:21" ht="78.75">
      <c r="A12" s="214" t="s">
        <v>287</v>
      </c>
      <c r="B12" s="182" t="s">
        <v>288</v>
      </c>
      <c r="C12" s="182" t="s">
        <v>289</v>
      </c>
      <c r="D12" s="183"/>
      <c r="E12" s="173">
        <v>0.95</v>
      </c>
      <c r="F12" s="174"/>
      <c r="G12" s="175">
        <v>10</v>
      </c>
      <c r="H12" s="214">
        <v>8</v>
      </c>
      <c r="I12" s="189" t="s">
        <v>290</v>
      </c>
      <c r="J12" s="178">
        <v>0.95</v>
      </c>
      <c r="K12" s="178">
        <v>0.95</v>
      </c>
      <c r="L12" s="178">
        <v>0.95</v>
      </c>
      <c r="M12" s="178">
        <v>0.95</v>
      </c>
      <c r="N12" s="159"/>
      <c r="O12" s="159"/>
      <c r="P12" s="194">
        <v>1</v>
      </c>
      <c r="Q12" s="159">
        <v>10</v>
      </c>
      <c r="R12" s="159"/>
      <c r="S12" s="159"/>
      <c r="T12" s="159"/>
      <c r="U12" s="159"/>
    </row>
    <row r="13" spans="1:21" ht="78.75">
      <c r="A13" s="215" t="s">
        <v>291</v>
      </c>
      <c r="B13" s="181" t="s">
        <v>292</v>
      </c>
      <c r="C13" s="171" t="s">
        <v>293</v>
      </c>
      <c r="D13" s="172"/>
      <c r="E13" s="173">
        <v>1.1499999999999999</v>
      </c>
      <c r="F13" s="174"/>
      <c r="G13" s="175">
        <v>10</v>
      </c>
      <c r="H13" s="214">
        <v>9</v>
      </c>
      <c r="I13" s="171" t="s">
        <v>303</v>
      </c>
      <c r="J13" s="178">
        <v>1.1499999999999999</v>
      </c>
      <c r="K13" s="178">
        <v>1.1499999999999999</v>
      </c>
      <c r="L13" s="178">
        <v>1.1499999999999999</v>
      </c>
      <c r="M13" s="178">
        <v>1.1499999999999999</v>
      </c>
      <c r="N13" s="162"/>
      <c r="O13" s="162"/>
      <c r="P13" s="194">
        <v>1</v>
      </c>
      <c r="Q13" s="162">
        <v>10</v>
      </c>
      <c r="R13" s="162"/>
      <c r="S13" s="162"/>
      <c r="T13" s="162"/>
      <c r="U13" s="162"/>
    </row>
    <row r="14" spans="1:21" ht="157.5">
      <c r="A14" s="215" t="s">
        <v>294</v>
      </c>
      <c r="B14" s="181" t="s">
        <v>295</v>
      </c>
      <c r="C14" s="171" t="s">
        <v>296</v>
      </c>
      <c r="D14" s="172"/>
      <c r="E14" s="173">
        <v>1</v>
      </c>
      <c r="F14" s="174"/>
      <c r="G14" s="116"/>
      <c r="H14" s="214"/>
      <c r="I14" s="171" t="s">
        <v>301</v>
      </c>
      <c r="J14" s="178">
        <v>1</v>
      </c>
      <c r="K14" s="178">
        <v>1</v>
      </c>
      <c r="L14" s="178">
        <v>1</v>
      </c>
      <c r="M14" s="178">
        <v>1</v>
      </c>
      <c r="N14" s="162"/>
      <c r="O14" s="162"/>
      <c r="P14" s="194"/>
      <c r="Q14" s="162"/>
      <c r="R14" s="162"/>
      <c r="S14" s="162"/>
      <c r="T14" s="162"/>
      <c r="U14" s="162"/>
    </row>
    <row r="15" spans="1:21">
      <c r="A15" s="156" t="s">
        <v>297</v>
      </c>
      <c r="B15" s="158"/>
      <c r="C15" s="157"/>
      <c r="D15" s="158"/>
      <c r="E15" s="164"/>
      <c r="F15" s="164"/>
      <c r="G15" s="214">
        <v>100</v>
      </c>
      <c r="H15" s="155"/>
      <c r="I15" s="165"/>
      <c r="J15" s="166"/>
      <c r="K15" s="166"/>
      <c r="L15" s="166"/>
      <c r="M15" s="166"/>
      <c r="N15" s="159"/>
      <c r="O15" s="159"/>
      <c r="P15" s="159"/>
      <c r="Q15" s="159">
        <v>92.26</v>
      </c>
      <c r="R15" s="159"/>
      <c r="S15" s="159"/>
      <c r="T15" s="159"/>
      <c r="U15" s="159"/>
    </row>
  </sheetData>
  <mergeCells count="24">
    <mergeCell ref="F3:F4"/>
    <mergeCell ref="A1:U1"/>
    <mergeCell ref="B2:C2"/>
    <mergeCell ref="E2:H2"/>
    <mergeCell ref="I2:J2"/>
    <mergeCell ref="L2:M2"/>
    <mergeCell ref="Q2:U2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R3:R4"/>
    <mergeCell ref="S3:S4"/>
    <mergeCell ref="T3:T4"/>
    <mergeCell ref="J3:M3"/>
    <mergeCell ref="N3:N4"/>
    <mergeCell ref="O3:O4"/>
    <mergeCell ref="P3:P4"/>
    <mergeCell ref="Q3:Q4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2016考核表</vt:lpstr>
      <vt:lpstr>考核量表</vt:lpstr>
      <vt:lpstr>压铸车间2020年度计划</vt:lpstr>
      <vt:lpstr>Sheet1</vt:lpstr>
      <vt:lpstr>1月份计划及结果</vt:lpstr>
      <vt:lpstr>2月份计划及结果</vt:lpstr>
      <vt:lpstr>3月份计划及结果</vt:lpstr>
      <vt:lpstr>4月份计划及结果</vt:lpstr>
      <vt:lpstr>5月份计划及结果</vt:lpstr>
      <vt:lpstr>6月份计划及结果</vt:lpstr>
      <vt:lpstr>7月计划及结果</vt:lpstr>
      <vt:lpstr>Sheet3</vt:lpstr>
      <vt:lpstr>8月计划及结果</vt:lpstr>
      <vt:lpstr>9月计划及结果</vt:lpstr>
      <vt:lpstr>10月份计划及结果</vt:lpstr>
      <vt:lpstr>11月份计划及结果</vt:lpstr>
      <vt:lpstr>12月计划</vt:lpstr>
      <vt:lpstr>'2016考核表'!Print_Area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mqf</cp:lastModifiedBy>
  <cp:revision/>
  <cp:lastPrinted>2016-12-28T01:57:40Z</cp:lastPrinted>
  <dcterms:created xsi:type="dcterms:W3CDTF">2006-06-05T12:46:45Z</dcterms:created>
  <dcterms:modified xsi:type="dcterms:W3CDTF">2020-12-21T08:20:16Z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