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5d0e0f7fd71cb9/Desktop/Afroz Shah Foundation/Carbon Foorprint model/"/>
    </mc:Choice>
  </mc:AlternateContent>
  <xr:revisionPtr revIDLastSave="4" documentId="13_ncr:1_{A89AF186-718B-46D3-A0E5-12C9E075EB12}" xr6:coauthVersionLast="47" xr6:coauthVersionMax="47" xr10:uidLastSave="{489C01CA-0FE5-4D1E-BC9C-BE58BA33E747}"/>
  <bookViews>
    <workbookView xWindow="-110" yWindow="-110" windowWidth="19420" windowHeight="10300" tabRatio="894" xr2:uid="{2C4D6DA5-B4D4-43FB-93BA-59ADF210340F}"/>
  </bookViews>
  <sheets>
    <sheet name="CF CALC" sheetId="14" r:id="rId1"/>
    <sheet name="SUMMARY" sheetId="5" r:id="rId2"/>
    <sheet name="CHART SOURCES" sheetId="18" r:id="rId3"/>
    <sheet name="CHART TIME SERIES" sheetId="9" r:id="rId4"/>
    <sheet name="ELECTRICITY" sheetId="1" r:id="rId5"/>
    <sheet name="COMMUTE" sheetId="7" r:id="rId6"/>
    <sheet name="Travel" sheetId="2" r:id="rId7"/>
  </sheets>
  <externalReferences>
    <externalReference r:id="rId8"/>
  </externalReferences>
  <definedNames>
    <definedName name="UpdateYear">[1]Introduction!$E$6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6" i="2" l="1"/>
  <c r="J16" i="2"/>
  <c r="G16" i="2"/>
  <c r="D16" i="2"/>
  <c r="N5" i="7"/>
  <c r="N6" i="7"/>
  <c r="N7" i="7"/>
  <c r="N8" i="7"/>
  <c r="N9" i="7"/>
  <c r="K5" i="7"/>
  <c r="K6" i="7"/>
  <c r="K7" i="7"/>
  <c r="K8" i="7"/>
  <c r="K9" i="7"/>
  <c r="H5" i="7"/>
  <c r="H6" i="7"/>
  <c r="H7" i="7"/>
  <c r="H8" i="7"/>
  <c r="H9" i="7"/>
  <c r="E5" i="7"/>
  <c r="E6" i="7"/>
  <c r="E7" i="7"/>
  <c r="E8" i="7"/>
  <c r="E9" i="7"/>
  <c r="N4" i="7"/>
  <c r="K4" i="7"/>
  <c r="H4" i="7"/>
  <c r="E4" i="7"/>
  <c r="C17" i="7" l="1"/>
  <c r="H10" i="7" l="1"/>
  <c r="D13" i="14"/>
  <c r="C13" i="14"/>
  <c r="M17" i="2"/>
  <c r="F7" i="5" s="1"/>
  <c r="J17" i="2"/>
  <c r="E7" i="5" s="1"/>
  <c r="G17" i="2"/>
  <c r="D7" i="5" s="1"/>
  <c r="D17" i="2"/>
  <c r="C7" i="5" s="1"/>
  <c r="M5" i="2"/>
  <c r="J5" i="2"/>
  <c r="G5" i="2"/>
  <c r="D5" i="2"/>
  <c r="M4" i="2"/>
  <c r="J4" i="2"/>
  <c r="J12" i="2" s="1"/>
  <c r="E6" i="5" s="1"/>
  <c r="E10" i="5" s="1"/>
  <c r="G4" i="2"/>
  <c r="D4" i="2"/>
  <c r="J8" i="1"/>
  <c r="H8" i="1"/>
  <c r="F8" i="1"/>
  <c r="D8" i="1"/>
  <c r="K7" i="1"/>
  <c r="I7" i="1"/>
  <c r="G7" i="1"/>
  <c r="E7" i="1"/>
  <c r="K6" i="1"/>
  <c r="I6" i="1"/>
  <c r="G6" i="1"/>
  <c r="E6" i="1"/>
  <c r="K5" i="1"/>
  <c r="I5" i="1"/>
  <c r="G5" i="1"/>
  <c r="E5" i="1"/>
  <c r="K4" i="1"/>
  <c r="I4" i="1"/>
  <c r="G4" i="1"/>
  <c r="E4" i="1"/>
  <c r="D12" i="14"/>
  <c r="D11" i="14"/>
  <c r="D10" i="14"/>
  <c r="D9" i="14"/>
  <c r="D8" i="14"/>
  <c r="D7" i="14"/>
  <c r="D6" i="14"/>
  <c r="D5" i="14"/>
  <c r="M12" i="2" l="1"/>
  <c r="F6" i="5" s="1"/>
  <c r="F10" i="5" s="1"/>
  <c r="D12" i="2"/>
  <c r="C6" i="5" s="1"/>
  <c r="C10" i="5" s="1"/>
  <c r="G12" i="2"/>
  <c r="D6" i="5" s="1"/>
  <c r="D10" i="5" s="1"/>
  <c r="K10" i="7"/>
  <c r="E5" i="5" s="1"/>
  <c r="E12" i="5" s="1"/>
  <c r="E10" i="7"/>
  <c r="N10" i="7"/>
  <c r="F5" i="5" s="1"/>
  <c r="F12" i="5" s="1"/>
  <c r="D5" i="5"/>
  <c r="D12" i="5" s="1"/>
  <c r="I8" i="1"/>
  <c r="E4" i="5" s="1"/>
  <c r="E11" i="5" s="1"/>
  <c r="K8" i="1"/>
  <c r="F4" i="5" s="1"/>
  <c r="F11" i="5" s="1"/>
  <c r="G8" i="1"/>
  <c r="D4" i="5" s="1"/>
  <c r="D11" i="5" s="1"/>
  <c r="E8" i="1"/>
  <c r="C4" i="5" s="1"/>
  <c r="C11" i="5" s="1"/>
  <c r="C5" i="5" l="1"/>
  <c r="C1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Darshan Punjabi</author>
  </authors>
  <commentList>
    <comment ref="A2" authorId="0" shapeId="0" xr:uid="{9AE48D44-49A9-4515-BED5-4CBEC4D0EDF7}">
      <text>
        <r>
          <rPr>
            <b/>
            <sz val="9"/>
            <color indexed="81"/>
            <rFont val="Tahoma"/>
            <charset val="1"/>
          </rPr>
          <t>Darshan Punjabi:</t>
        </r>
        <r>
          <rPr>
            <sz val="9"/>
            <color indexed="81"/>
            <rFont val="Tahoma"/>
            <charset val="1"/>
          </rPr>
          <t xml:space="preserve">
Note: This Excel document (of a Carbon Footprint model for an organisation, in this case for Afroz Shah Foundation) is added to show Excel Proficiency.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Toby</author>
  </authors>
  <commentList>
    <comment ref="B2" authorId="0" shapeId="0" xr:uid="{12D48AF2-21B8-4C9C-BCE4-FAB3D1826C57}">
      <text>
        <r>
          <rPr>
            <sz val="9"/>
            <color indexed="81"/>
            <rFont val="Tahoma"/>
            <family val="2"/>
          </rPr>
          <t>Greenhouse gas emissions are categorised into three groups or 'Scopes' by the most widely-used international accounting tool, the Greenhouse Gas (GHG) Protocol. Scope 1 covers direct emissions from owned or controlled sources. Scope 2 is emissions associated with the power (electricity, steam, heating or cooling) not generated directly but purchased or consumed by the reporting company. Scope 3 includes all other indirect emissions that occur in a company’s value chain.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Darshan Punjabi</author>
  </authors>
  <commentList>
    <comment ref="C7" authorId="0" shapeId="0" xr:uid="{9C09E073-CBC6-4DA3-95D6-002B985DFBD7}">
      <text>
        <r>
          <rPr>
            <sz val="9"/>
            <color indexed="81"/>
            <rFont val="Tahoma"/>
            <charset val="1"/>
          </rPr>
          <t>Using the emission factor from Tata Power https://www.tatapower.com/sustainability/sustainability-initiatives/customer/calculate-carbon-footprints.aspx, due to lack of information.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Darshan Punjabi</author>
  </authors>
  <commentList>
    <comment ref="B4" authorId="0" shapeId="0" xr:uid="{7EC5D489-3739-432C-89AE-5743EFF935B2}">
      <text>
        <r>
          <rPr>
            <sz val="9"/>
            <color indexed="81"/>
            <rFont val="Tahoma"/>
            <family val="2"/>
          </rPr>
          <t>Using the emission factors from Tata Power https://www.tatapower.com/sustainability/sustainability-initiatives/customer/calculate-carbon-footprints.aspx, due to lack of information.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Darshan Punjabi</author>
  </authors>
  <commentList>
    <comment ref="B3" authorId="0" shapeId="0" xr:uid="{3B094BFA-77C3-47C8-B853-39894D63D64F}">
      <text>
        <r>
          <rPr>
            <sz val="9"/>
            <color indexed="81"/>
            <rFont val="Tahoma"/>
            <family val="2"/>
          </rPr>
          <t>Here, the emission factors (EF) are the mileages of the various vehicles.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<sst xmlns="http://schemas.openxmlformats.org/spreadsheetml/2006/main" count="120" uniqueCount="75">
  <si>
    <t>Air Travel</t>
  </si>
  <si>
    <t>TOTAL Scope 2</t>
  </si>
  <si>
    <t>TOTAL</t>
  </si>
  <si>
    <t>TOTAL Scope 1</t>
  </si>
  <si>
    <t>Electricity</t>
  </si>
  <si>
    <t>Site 3</t>
  </si>
  <si>
    <t>Site 4</t>
  </si>
  <si>
    <t>Electricity consumption /kWh</t>
  </si>
  <si>
    <t>Commute</t>
  </si>
  <si>
    <t>Air travel</t>
  </si>
  <si>
    <t>Commute days per year --&gt;</t>
  </si>
  <si>
    <t>WORK DAYS Calculator</t>
  </si>
  <si>
    <t>TOTAL Scope 3</t>
  </si>
  <si>
    <t>Scope</t>
  </si>
  <si>
    <t>TOTAL AIR TRAVEL</t>
  </si>
  <si>
    <t>Business Travel (Company vehicles)</t>
  </si>
  <si>
    <t>Year 2022</t>
  </si>
  <si>
    <t>Year 2023</t>
  </si>
  <si>
    <t>Year 2024</t>
  </si>
  <si>
    <t>Year 2025</t>
  </si>
  <si>
    <t>YEAR 2022</t>
  </si>
  <si>
    <t>YEAR 2023</t>
  </si>
  <si>
    <t>YEAR 2024</t>
  </si>
  <si>
    <t>YEAR 2025</t>
  </si>
  <si>
    <t>Total Flight Hours</t>
  </si>
  <si>
    <t>CARBON FOOTPRINT CALCULATOR</t>
  </si>
  <si>
    <t>INPUT</t>
  </si>
  <si>
    <t>OUTPUT</t>
  </si>
  <si>
    <t>EMISSION FACTOR</t>
  </si>
  <si>
    <t>Different types of Plastics:</t>
  </si>
  <si>
    <t>HDPE</t>
  </si>
  <si>
    <t>Examples: Hard Plastic, plastic bottles, milk jugs, shampoo bottles, bleach bottles etc</t>
  </si>
  <si>
    <t>LDPE</t>
  </si>
  <si>
    <t>Examples: Rigid and soft, bread, frozen food bags, squeezable bottles, container lids etc</t>
  </si>
  <si>
    <t>PC</t>
  </si>
  <si>
    <t>Examples: Durable plastic, medical equipment, food and beverage containers etc</t>
  </si>
  <si>
    <t>PET</t>
  </si>
  <si>
    <t>Examples: PET Bottles</t>
  </si>
  <si>
    <t>PP</t>
  </si>
  <si>
    <t>Examples: blue and purple 'cloth' bags (are made of PP), ropes, twine, carpets, upholstery, clothing etc</t>
  </si>
  <si>
    <t>PS</t>
  </si>
  <si>
    <t>Examples: styrofoam containers, cartons, cups, bowls, thermocol etc</t>
  </si>
  <si>
    <t>PVC</t>
  </si>
  <si>
    <t>Examples: PVC pipes, construction, electronics, and automobile materials etc</t>
  </si>
  <si>
    <t>Paper and Cardboard</t>
  </si>
  <si>
    <t>*Input cell</t>
  </si>
  <si>
    <t>B1010</t>
  </si>
  <si>
    <t>Reliable Business Centre</t>
  </si>
  <si>
    <t>*Output cell</t>
  </si>
  <si>
    <t>Total</t>
  </si>
  <si>
    <t xml:space="preserve">Employee Commuting </t>
  </si>
  <si>
    <t>Office days/week on an Avg</t>
  </si>
  <si>
    <t>Holiday weeks / year</t>
  </si>
  <si>
    <t>EF</t>
  </si>
  <si>
    <t>TOTAL COMMUTING CARBON</t>
  </si>
  <si>
    <t>Avg kms, L per Day</t>
  </si>
  <si>
    <t>Diesel (litres)</t>
  </si>
  <si>
    <t>Petrol (per litres)</t>
  </si>
  <si>
    <t>Taxi (per km)</t>
  </si>
  <si>
    <t>Local Bus/BEST Bus (per km)</t>
  </si>
  <si>
    <t>Autorickshaw (per km)</t>
  </si>
  <si>
    <t>Local Train (per km)</t>
  </si>
  <si>
    <t>Company Vehicles (Owned)</t>
  </si>
  <si>
    <t>Isuzu 1</t>
  </si>
  <si>
    <t>Isuzu 2</t>
  </si>
  <si>
    <t>JCB 1</t>
  </si>
  <si>
    <t>JCB 2</t>
  </si>
  <si>
    <t>Excavator</t>
  </si>
  <si>
    <t>Bob Cat</t>
  </si>
  <si>
    <t>Tractor 1</t>
  </si>
  <si>
    <t>Tractor 2</t>
  </si>
  <si>
    <t xml:space="preserve">TOTAL </t>
  </si>
  <si>
    <t>Kms Travelled/year</t>
  </si>
  <si>
    <t>EF/Hour</t>
  </si>
  <si>
    <t>OUTOUT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</si>
</sst>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-* #,##0.00_-;\-* #,##0.00_-;_-* &quot;-&quot;??_-;_-@_-"/>
    <numFmt numFmtId="165" formatCode="_-* #,##0_-;\-* #,##0_-;_-* &quot;-&quot;??_-;_-@_-"/>
    <numFmt numFmtId="166" formatCode="0.00\ &quot;Kg&quot;"/>
    <numFmt numFmtId="167" formatCode="0.00\ &quot;Kg of CO2e&quot;"/>
    <numFmt numFmtId="168" formatCode="0\ &quot;kWh&quot;"/>
    <numFmt numFmtId="169" formatCode="0\ &quot;Kg CO2e&quot;"/>
    <numFmt numFmtId="170" formatCode="0.0\ &quot;Kms&quot;"/>
    <numFmt numFmtId="171" formatCode="0.0\ &quot;Litres&quot;"/>
    <numFmt numFmtId="172" formatCode="0\ &quot;Kms&quot;"/>
    <numFmt numFmtId="173" formatCode="0\ &quot;Kgs CO2e&quot;"/>
    <numFmt numFmtId="174" formatCode="0\ &quot;Kgs of CO2e&quot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6">
    <xf numFmtId="0" fontId="0" fillId="0" borderId="0" xfId="0"/>
    <xf numFmtId="0" fontId="5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6" fontId="0" fillId="3" borderId="5" xfId="0" applyNumberFormat="1" applyFill="1" applyBorder="1" applyAlignment="1">
      <alignment horizontal="center"/>
    </xf>
    <xf numFmtId="167" fontId="0" fillId="4" borderId="5" xfId="0" applyNumberForma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167" fontId="0" fillId="4" borderId="6" xfId="0" applyNumberForma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2" fillId="0" borderId="0" xfId="0" applyFont="1" applyAlignment="1">
      <alignment horizontal="left"/>
    </xf>
    <xf numFmtId="166" fontId="0" fillId="3" borderId="8" xfId="0" applyNumberFormat="1" applyFill="1" applyBorder="1" applyAlignment="1">
      <alignment horizontal="center"/>
    </xf>
    <xf numFmtId="167" fontId="0" fillId="4" borderId="8" xfId="0" applyNumberForma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3" borderId="4" xfId="0" applyFill="1" applyBorder="1"/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68" fontId="0" fillId="3" borderId="5" xfId="0" applyNumberFormat="1" applyFill="1" applyBorder="1" applyAlignment="1">
      <alignment horizontal="center" vertical="center"/>
    </xf>
    <xf numFmtId="168" fontId="0" fillId="3" borderId="6" xfId="0" applyNumberFormat="1" applyFill="1" applyBorder="1" applyAlignment="1">
      <alignment horizontal="center" vertical="center"/>
    </xf>
    <xf numFmtId="168" fontId="0" fillId="3" borderId="8" xfId="0" applyNumberForma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169" fontId="0" fillId="4" borderId="5" xfId="0" applyNumberFormat="1" applyFill="1" applyBorder="1" applyAlignment="1">
      <alignment horizontal="center" vertical="center"/>
    </xf>
    <xf numFmtId="169" fontId="0" fillId="4" borderId="6" xfId="0" applyNumberFormat="1" applyFill="1" applyBorder="1" applyAlignment="1">
      <alignment horizontal="center" vertical="center"/>
    </xf>
    <xf numFmtId="169" fontId="0" fillId="4" borderId="8" xfId="0" applyNumberFormat="1" applyFill="1" applyBorder="1" applyAlignment="1">
      <alignment horizontal="center" vertical="center"/>
    </xf>
    <xf numFmtId="169" fontId="0" fillId="0" borderId="4" xfId="0" applyNumberFormat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4" borderId="4" xfId="0" applyFill="1" applyBorder="1"/>
    <xf numFmtId="0" fontId="2" fillId="5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70" fontId="0" fillId="3" borderId="6" xfId="0" applyNumberFormat="1" applyFill="1" applyBorder="1" applyAlignment="1">
      <alignment horizontal="center" vertical="center"/>
    </xf>
    <xf numFmtId="170" fontId="0" fillId="0" borderId="2" xfId="0" applyNumberFormat="1" applyBorder="1" applyAlignment="1">
      <alignment horizontal="center" vertical="center"/>
    </xf>
    <xf numFmtId="169" fontId="0" fillId="4" borderId="6" xfId="1" applyNumberFormat="1" applyFont="1" applyFill="1" applyBorder="1" applyAlignment="1">
      <alignment horizontal="center" vertical="center"/>
    </xf>
    <xf numFmtId="169" fontId="2" fillId="4" borderId="4" xfId="0" applyNumberFormat="1" applyFont="1" applyFill="1" applyBorder="1" applyAlignment="1">
      <alignment horizontal="center" vertical="center"/>
    </xf>
    <xf numFmtId="171" fontId="0" fillId="3" borderId="6" xfId="0" applyNumberFormat="1" applyFill="1" applyBorder="1" applyAlignment="1">
      <alignment horizontal="center" vertical="center"/>
    </xf>
    <xf numFmtId="165" fontId="2" fillId="0" borderId="2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5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72" fontId="2" fillId="0" borderId="2" xfId="1" applyNumberFormat="1" applyFont="1" applyFill="1" applyBorder="1" applyAlignment="1">
      <alignment horizontal="center" vertical="center"/>
    </xf>
    <xf numFmtId="172" fontId="0" fillId="3" borderId="7" xfId="1" applyNumberFormat="1" applyFont="1" applyFill="1" applyBorder="1" applyAlignment="1">
      <alignment horizontal="center" vertical="center"/>
    </xf>
    <xf numFmtId="172" fontId="0" fillId="3" borderId="11" xfId="1" applyNumberFormat="1" applyFont="1" applyFill="1" applyBorder="1" applyAlignment="1">
      <alignment horizontal="center" vertical="center"/>
    </xf>
    <xf numFmtId="173" fontId="0" fillId="4" borderId="5" xfId="1" applyNumberFormat="1" applyFont="1" applyFill="1" applyBorder="1" applyAlignment="1">
      <alignment horizontal="center" vertical="center"/>
    </xf>
    <xf numFmtId="173" fontId="0" fillId="4" borderId="6" xfId="1" applyNumberFormat="1" applyFont="1" applyFill="1" applyBorder="1" applyAlignment="1">
      <alignment horizontal="center" vertical="center"/>
    </xf>
    <xf numFmtId="173" fontId="2" fillId="0" borderId="4" xfId="1" applyNumberFormat="1" applyFont="1" applyBorder="1" applyAlignment="1">
      <alignment horizontal="center" vertical="center"/>
    </xf>
    <xf numFmtId="173" fontId="0" fillId="4" borderId="8" xfId="1" applyNumberFormat="1" applyFont="1" applyFill="1" applyBorder="1" applyAlignment="1">
      <alignment horizontal="center" vertical="center"/>
    </xf>
    <xf numFmtId="172" fontId="0" fillId="3" borderId="7" xfId="0" applyNumberFormat="1" applyFill="1" applyBorder="1" applyAlignment="1">
      <alignment horizontal="center" vertical="center"/>
    </xf>
    <xf numFmtId="173" fontId="0" fillId="4" borderId="4" xfId="0" applyNumberForma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/>
    <xf numFmtId="0" fontId="0" fillId="0" borderId="9" xfId="0" applyBorder="1"/>
    <xf numFmtId="0" fontId="2" fillId="0" borderId="9" xfId="0" applyFont="1" applyBorder="1" applyAlignment="1">
      <alignment vertical="center"/>
    </xf>
    <xf numFmtId="172" fontId="0" fillId="3" borderId="0" xfId="1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72" fontId="2" fillId="3" borderId="1" xfId="0" applyNumberFormat="1" applyFont="1" applyFill="1" applyBorder="1" applyAlignment="1">
      <alignment horizontal="center" vertical="center"/>
    </xf>
    <xf numFmtId="173" fontId="2" fillId="4" borderId="4" xfId="0" applyNumberFormat="1" applyFont="1" applyFill="1" applyBorder="1" applyAlignment="1">
      <alignment horizontal="center" vertical="center"/>
    </xf>
    <xf numFmtId="172" fontId="2" fillId="3" borderId="2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3" fontId="2" fillId="0" borderId="8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174" fontId="0" fillId="6" borderId="5" xfId="0" applyNumberFormat="1" applyFill="1" applyBorder="1" applyAlignment="1">
      <alignment horizontal="center"/>
    </xf>
    <xf numFmtId="174" fontId="0" fillId="6" borderId="6" xfId="0" applyNumberFormat="1" applyFill="1" applyBorder="1" applyAlignment="1">
      <alignment horizontal="center"/>
    </xf>
    <xf numFmtId="174" fontId="0" fillId="6" borderId="8" xfId="0" applyNumberFormat="1" applyFill="1" applyBorder="1" applyAlignment="1">
      <alignment horizontal="center"/>
    </xf>
    <xf numFmtId="174" fontId="0" fillId="0" borderId="6" xfId="0" applyNumberFormat="1" applyBorder="1" applyAlignment="1">
      <alignment horizontal="center"/>
    </xf>
    <xf numFmtId="174" fontId="0" fillId="7" borderId="5" xfId="0" applyNumberFormat="1" applyFill="1" applyBorder="1" applyAlignment="1">
      <alignment horizontal="center"/>
    </xf>
    <xf numFmtId="174" fontId="0" fillId="7" borderId="6" xfId="0" applyNumberFormat="1" applyFill="1" applyBorder="1" applyAlignment="1">
      <alignment horizontal="center"/>
    </xf>
    <xf numFmtId="174" fontId="0" fillId="7" borderId="8" xfId="0" applyNumberForma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174" fontId="0" fillId="2" borderId="4" xfId="0" applyNumberForma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Emissions Sources in (Year 2023)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7777777777777776E-2"/>
          <c:y val="0.18969925634295715"/>
          <c:w val="0.70498118985126856"/>
          <c:h val="0.75474518810148727"/>
        </c:manualLayout>
      </c:layout>
      <c:pie3D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1-030D-4F87-A350-F51D6BAF2C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030D-4F87-A350-F51D6BAF2C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3-030D-4F87-A350-F51D6BAF2C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030D-4F87-A350-F51D6BAF2C1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5-030D-4F87-A350-F51D6BAF2C1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030D-4F87-A350-F51D6BAF2C1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SUMMARY!$A$4:$A$7</c:f>
              <c:strCache>
                <c:ptCount val="4"/>
                <c:pt idx="0">
                  <c:v>Electricity</c:v>
                </c:pt>
                <c:pt idx="1">
                  <c:v>Commute</c:v>
                </c:pt>
                <c:pt idx="2">
                  <c:v>Business Travel (Company vehicles)</c:v>
                </c:pt>
                <c:pt idx="3">
                  <c:v>Air travel</c:v>
                </c:pt>
              </c:strCache>
            </c:strRef>
          </c:cat>
          <c:val>
            <c:numRef>
              <c:f>SUMMARY!$C$4:$C$7</c:f>
              <c:numCache>
                <c:formatCode>0\ "Kgs of CO2e"</c:formatCode>
                <c:ptCount val="4"/>
                <c:pt idx="0">
                  <c:v>9000</c:v>
                </c:pt>
                <c:pt idx="1">
                  <c:v>12795.75</c:v>
                </c:pt>
                <c:pt idx="2">
                  <c:v>94800</c:v>
                </c:pt>
                <c:pt idx="3">
                  <c:v>62500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030D-4F87-A350-F51D6BAF2C1B}"/>
            </c:ext>
          </c:extLst>
        </c:ser>
        <c:ser>
          <c:idx val="2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030D-4F87-A350-F51D6BAF2C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9-030D-4F87-A350-F51D6BAF2C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A-030D-4F87-A350-F51D6BAF2C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B-030D-4F87-A350-F51D6BAF2C1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C-030D-4F87-A350-F51D6BAF2C1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D-030D-4F87-A350-F51D6BAF2C1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SUMMARY!$A$4:$A$7</c:f>
              <c:strCache>
                <c:ptCount val="4"/>
                <c:pt idx="0">
                  <c:v>Electricity</c:v>
                </c:pt>
                <c:pt idx="1">
                  <c:v>Commute</c:v>
                </c:pt>
                <c:pt idx="2">
                  <c:v>Business Travel (Company vehicles)</c:v>
                </c:pt>
                <c:pt idx="3">
                  <c:v>Air travel</c:v>
                </c:pt>
              </c:strCache>
            </c:strRef>
          </c:cat>
          <c:val>
            <c:numRef>
              <c:f>SUMMARY!$D$4:$D$7</c:f>
              <c:numCache>
                <c:formatCode>0\ "Kgs of CO2e"</c:formatCode>
                <c:ptCount val="4"/>
                <c:pt idx="0">
                  <c:v>27360</c:v>
                </c:pt>
                <c:pt idx="1">
                  <c:v>20245.25</c:v>
                </c:pt>
                <c:pt idx="2">
                  <c:v>22296.799999999999</c:v>
                </c:pt>
                <c:pt idx="3">
                  <c:v>62500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30D-4F87-A350-F51D6BAF2C1B}"/>
            </c:ext>
          </c:extLst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030D-4F87-A350-F51D6BAF2C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030D-4F87-A350-F51D6BAF2C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030D-4F87-A350-F51D6BAF2C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030D-4F87-A350-F51D6BAF2C1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030D-4F87-A350-F51D6BAF2C1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030D-4F87-A350-F51D6BAF2C1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SUMMARY!$A$4:$A$7</c:f>
              <c:strCache>
                <c:ptCount val="4"/>
                <c:pt idx="0">
                  <c:v>Electricity</c:v>
                </c:pt>
                <c:pt idx="1">
                  <c:v>Commute</c:v>
                </c:pt>
                <c:pt idx="2">
                  <c:v>Business Travel (Company vehicles)</c:v>
                </c:pt>
                <c:pt idx="3">
                  <c:v>Air travel</c:v>
                </c:pt>
              </c:strCache>
            </c:strRef>
          </c:cat>
          <c:val>
            <c:numRef>
              <c:f>SUMMARY!$D$4:$D$7</c:f>
              <c:numCache>
                <c:formatCode>0\ "Kgs of CO2e"</c:formatCode>
                <c:ptCount val="4"/>
                <c:pt idx="0">
                  <c:v>27360</c:v>
                </c:pt>
                <c:pt idx="1">
                  <c:v>20245.25</c:v>
                </c:pt>
                <c:pt idx="2">
                  <c:v>22296.799999999999</c:v>
                </c:pt>
                <c:pt idx="3">
                  <c:v>62500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30D-4F87-A350-F51D6BAF2C1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911451537850921"/>
          <c:y val="0.14603726514383722"/>
          <c:w val="0.29698050200271897"/>
          <c:h val="0.6287175489202462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Emissions Sources in (Year 2023)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7777777777777776E-2"/>
          <c:y val="0.18969925634295715"/>
          <c:w val="0.70498118985126856"/>
          <c:h val="0.7547451881014872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130-41F3-8CB3-5CAEF66AFE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130-41F3-8CB3-5CAEF66AFE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130-41F3-8CB3-5CAEF66AFE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130-41F3-8CB3-5CAEF66AFEB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SUMMARY!$A$4:$A$7</c:f>
              <c:strCache>
                <c:ptCount val="4"/>
                <c:pt idx="0">
                  <c:v>Electricity</c:v>
                </c:pt>
                <c:pt idx="1">
                  <c:v>Commute</c:v>
                </c:pt>
                <c:pt idx="2">
                  <c:v>Business Travel (Company vehicles)</c:v>
                </c:pt>
                <c:pt idx="3">
                  <c:v>Air travel</c:v>
                </c:pt>
              </c:strCache>
            </c:strRef>
          </c:cat>
          <c:val>
            <c:numRef>
              <c:f>SUMMARY!$D$4:$D$7</c:f>
              <c:numCache>
                <c:formatCode>0\ "Kgs of CO2e"</c:formatCode>
                <c:ptCount val="4"/>
                <c:pt idx="0">
                  <c:v>27360</c:v>
                </c:pt>
                <c:pt idx="1">
                  <c:v>20245.25</c:v>
                </c:pt>
                <c:pt idx="2">
                  <c:v>22296.799999999999</c:v>
                </c:pt>
                <c:pt idx="3">
                  <c:v>62500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130-41F3-8CB3-5CAEF66AFEB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17892075333173"/>
          <c:y val="0.13014593521773535"/>
          <c:w val="0.29432190610930553"/>
          <c:h val="0.6441562350011026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Emissions Sources in (Year 2024)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7777777777777776E-2"/>
          <c:y val="0.18969925634295715"/>
          <c:w val="0.70498118985126856"/>
          <c:h val="0.7547451881014872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6E8-4169-8A1B-DD3AA4AF39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6E8-4169-8A1B-DD3AA4AF39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6E8-4169-8A1B-DD3AA4AF39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6E8-4169-8A1B-DD3AA4AF39C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SUMMARY!$A$4:$A$7</c:f>
              <c:strCache>
                <c:ptCount val="4"/>
                <c:pt idx="0">
                  <c:v>Electricity</c:v>
                </c:pt>
                <c:pt idx="1">
                  <c:v>Commute</c:v>
                </c:pt>
                <c:pt idx="2">
                  <c:v>Business Travel (Company vehicles)</c:v>
                </c:pt>
                <c:pt idx="3">
                  <c:v>Air travel</c:v>
                </c:pt>
              </c:strCache>
            </c:strRef>
          </c:cat>
          <c:val>
            <c:numRef>
              <c:f>SUMMARY!$E$4:$E$7</c:f>
              <c:numCache>
                <c:formatCode>0\ "Kgs of CO2e"</c:formatCode>
                <c:ptCount val="4"/>
                <c:pt idx="0">
                  <c:v>5993.1</c:v>
                </c:pt>
                <c:pt idx="1">
                  <c:v>15566.400000000001</c:v>
                </c:pt>
                <c:pt idx="2">
                  <c:v>20174.899999999998</c:v>
                </c:pt>
                <c:pt idx="3">
                  <c:v>62500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6E8-4169-8A1B-DD3AA4AF39C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214546447589997"/>
          <c:y val="0.16257938345942055"/>
          <c:w val="0.29398170315415778"/>
          <c:h val="0.6094817559569759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Emissions Sources in (Year 2022)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7777777777777776E-2"/>
          <c:y val="0.18969925634295715"/>
          <c:w val="0.70498118985126856"/>
          <c:h val="0.7547451881014872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A03-4436-BA63-927D2FD414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A03-4436-BA63-927D2FD414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A03-4436-BA63-927D2FD414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A03-4436-BA63-927D2FD4149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SUMMARY!$A$4:$A$7</c:f>
              <c:strCache>
                <c:ptCount val="4"/>
                <c:pt idx="0">
                  <c:v>Electricity</c:v>
                </c:pt>
                <c:pt idx="1">
                  <c:v>Commute</c:v>
                </c:pt>
                <c:pt idx="2">
                  <c:v>Business Travel (Company vehicles)</c:v>
                </c:pt>
                <c:pt idx="3">
                  <c:v>Air travel</c:v>
                </c:pt>
              </c:strCache>
            </c:strRef>
          </c:cat>
          <c:val>
            <c:numRef>
              <c:f>SUMMARY!$F$4:$F$7</c:f>
              <c:numCache>
                <c:formatCode>0\ "Kgs of CO2e"</c:formatCode>
                <c:ptCount val="4"/>
                <c:pt idx="0">
                  <c:v>1518.3000000000002</c:v>
                </c:pt>
                <c:pt idx="1">
                  <c:v>17528.650000000001</c:v>
                </c:pt>
                <c:pt idx="2">
                  <c:v>19634.04</c:v>
                </c:pt>
                <c:pt idx="3">
                  <c:v>62500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A03-4436-BA63-927D2FD4149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214546447589997"/>
          <c:y val="0.16693580240580677"/>
          <c:w val="0.29398170315415778"/>
          <c:h val="0.6042391443740542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Total </a:t>
            </a:r>
            <a:r>
              <a:rPr lang="en-GB" sz="2000"/>
              <a:t>Emissions tCO2e</a:t>
            </a:r>
            <a:r>
              <a:rPr lang="en-GB" sz="2000" baseline="0"/>
              <a:t> - </a:t>
            </a:r>
            <a:r>
              <a:rPr lang="en-GB" sz="2000"/>
              <a:t>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SUMMARY!$A$4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SUMMARY!$C$2:$G$3</c:f>
              <c:strCache>
                <c:ptCount val="4"/>
                <c:pt idx="0">
                  <c:v>Year 2022</c:v>
                </c:pt>
                <c:pt idx="1">
                  <c:v>Year 2023</c:v>
                </c:pt>
                <c:pt idx="2">
                  <c:v>Year 2024</c:v>
                </c:pt>
                <c:pt idx="3">
                  <c:v>Year 2025</c:v>
                </c:pt>
              </c:strCache>
            </c:strRef>
          </c:cat>
          <c:val>
            <c:numRef>
              <c:f>SUMMARY!$C$4:$G$4</c:f>
              <c:numCache>
                <c:formatCode>0\ "Kgs of CO2e"</c:formatCode>
                <c:ptCount val="5"/>
                <c:pt idx="0">
                  <c:v>9000</c:v>
                </c:pt>
                <c:pt idx="1">
                  <c:v>27360</c:v>
                </c:pt>
                <c:pt idx="2">
                  <c:v>5993.1</c:v>
                </c:pt>
                <c:pt idx="3">
                  <c:v>1518.3000000000002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F-4604-B96D-03640277BAD0}"/>
            </c:ext>
          </c:extLst>
        </c:ser>
        <c:ser>
          <c:idx val="3"/>
          <c:order val="1"/>
          <c:tx>
            <c:strRef>
              <c:f>SUMMARY!$A$5</c:f>
              <c:strCache>
                <c:ptCount val="1"/>
                <c:pt idx="0">
                  <c:v>Commute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SUMMARY!$C$2:$G$3</c:f>
              <c:strCache>
                <c:ptCount val="4"/>
                <c:pt idx="0">
                  <c:v>Year 2022</c:v>
                </c:pt>
                <c:pt idx="1">
                  <c:v>Year 2023</c:v>
                </c:pt>
                <c:pt idx="2">
                  <c:v>Year 2024</c:v>
                </c:pt>
                <c:pt idx="3">
                  <c:v>Year 2025</c:v>
                </c:pt>
              </c:strCache>
            </c:strRef>
          </c:cat>
          <c:val>
            <c:numRef>
              <c:f>SUMMARY!$C$5:$G$5</c:f>
              <c:numCache>
                <c:formatCode>0\ "Kgs of CO2e"</c:formatCode>
                <c:ptCount val="5"/>
                <c:pt idx="0">
                  <c:v>12795.75</c:v>
                </c:pt>
                <c:pt idx="1">
                  <c:v>20245.25</c:v>
                </c:pt>
                <c:pt idx="2">
                  <c:v>15566.400000000001</c:v>
                </c:pt>
                <c:pt idx="3">
                  <c:v>17528.650000000001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4F-4604-B96D-03640277BAD0}"/>
            </c:ext>
          </c:extLst>
        </c:ser>
        <c:ser>
          <c:idx val="4"/>
          <c:order val="2"/>
          <c:tx>
            <c:strRef>
              <c:f>SUMMARY!$A$6</c:f>
              <c:strCache>
                <c:ptCount val="1"/>
                <c:pt idx="0">
                  <c:v>Business Travel (Company vehicles)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SUMMARY!$C$2:$G$3</c:f>
              <c:strCache>
                <c:ptCount val="4"/>
                <c:pt idx="0">
                  <c:v>Year 2022</c:v>
                </c:pt>
                <c:pt idx="1">
                  <c:v>Year 2023</c:v>
                </c:pt>
                <c:pt idx="2">
                  <c:v>Year 2024</c:v>
                </c:pt>
                <c:pt idx="3">
                  <c:v>Year 2025</c:v>
                </c:pt>
              </c:strCache>
            </c:strRef>
          </c:cat>
          <c:val>
            <c:numRef>
              <c:f>SUMMARY!$C$6:$G$6</c:f>
              <c:numCache>
                <c:formatCode>0\ "Kgs of CO2e"</c:formatCode>
                <c:ptCount val="5"/>
                <c:pt idx="0">
                  <c:v>94800</c:v>
                </c:pt>
                <c:pt idx="1">
                  <c:v>22296.799999999999</c:v>
                </c:pt>
                <c:pt idx="2">
                  <c:v>20174.899999999998</c:v>
                </c:pt>
                <c:pt idx="3">
                  <c:v>19634.04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4F-4604-B96D-03640277BAD0}"/>
            </c:ext>
          </c:extLst>
        </c:ser>
        <c:ser>
          <c:idx val="5"/>
          <c:order val="3"/>
          <c:tx>
            <c:strRef>
              <c:f>SUMMARY!$A$7</c:f>
              <c:strCache>
                <c:ptCount val="1"/>
                <c:pt idx="0">
                  <c:v>Air travel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SUMMARY!$C$2:$G$3</c:f>
              <c:strCache>
                <c:ptCount val="4"/>
                <c:pt idx="0">
                  <c:v>Year 2022</c:v>
                </c:pt>
                <c:pt idx="1">
                  <c:v>Year 2023</c:v>
                </c:pt>
                <c:pt idx="2">
                  <c:v>Year 2024</c:v>
                </c:pt>
                <c:pt idx="3">
                  <c:v>Year 2025</c:v>
                </c:pt>
              </c:strCache>
            </c:strRef>
          </c:cat>
          <c:val>
            <c:numRef>
              <c:f>SUMMARY!$C$7:$G$7</c:f>
              <c:numCache>
                <c:formatCode>0\ "Kgs of CO2e"</c:formatCode>
                <c:ptCount val="5"/>
                <c:pt idx="0">
                  <c:v>62500</c:v>
                </c:pt>
                <c:pt idx="1">
                  <c:v>62500</c:v>
                </c:pt>
                <c:pt idx="2">
                  <c:v>62500</c:v>
                </c:pt>
                <c:pt idx="3">
                  <c:v>62500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4F-4604-B96D-03640277B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3372112"/>
        <c:axId val="523367848"/>
        <c:extLst/>
      </c:barChart>
      <c:catAx>
        <c:axId val="52337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67848"/>
        <c:crosses val="autoZero"/>
        <c:auto val="1"/>
        <c:lblAlgn val="ctr"/>
        <c:lblOffset val="100"/>
        <c:noMultiLvlLbl val="0"/>
      </c:catAx>
      <c:valAx>
        <c:axId val="52336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Kgs of CO2e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7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C20FEB-4BDC-4620-9EE4-726048528C79}">
  <sheetPr/>
  <sheetViews>
    <sheetView zoomScale="7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5480050" cy="38481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AB2D0B-ECA4-4A79-9AE7-67E22CA406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492749" y="0"/>
    <xdr:ext cx="5486401" cy="385445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FF5C71-E23C-4319-9AB2-333ED5671A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0" y="3860801"/>
    <xdr:ext cx="5492750" cy="38862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D2879A-C59E-41D0-884D-F1E851673E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5486400" y="3854451"/>
    <xdr:ext cx="5492750" cy="38989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B18C0B-A70B-476B-BDAE-56B4152D9F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465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52F1AD-BFDF-480A-B76C-225C135342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0c6d4769bf6b616/Documents/Home/Environment/Woking%20Action/2018_conversion_factors_2018_-_full_set__for_advanced_users__v01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What's new"/>
      <sheetName val="Index"/>
      <sheetName val="Fuels"/>
      <sheetName val="Bioenergy"/>
      <sheetName val="Refrigerant &amp; other"/>
      <sheetName val="Passenger vehicles"/>
      <sheetName val="Delivery vehicles"/>
      <sheetName val="UK electricity"/>
      <sheetName val="Overseas electricity"/>
      <sheetName val="UK electricity for EVs"/>
      <sheetName val="Heat and steam"/>
      <sheetName val="WTT- fuels"/>
      <sheetName val="WTT- bioenergy"/>
      <sheetName val="Transmission and distribution"/>
      <sheetName val="UK electricity T&amp;D for EVs"/>
      <sheetName val="WTT- UK &amp; overseas elec"/>
      <sheetName val="WTT- heat and steam"/>
      <sheetName val="Water supply"/>
      <sheetName val="Water treatment"/>
      <sheetName val="Material use"/>
      <sheetName val="Waste disposal"/>
      <sheetName val="Business travel- air"/>
      <sheetName val="WTT- business travel- air"/>
      <sheetName val="Business travel- sea"/>
      <sheetName val="WTT- business travel- sea"/>
      <sheetName val="Business travel- land"/>
      <sheetName val="WTT- pass vehs &amp; travel- land"/>
      <sheetName val="Freighting goods"/>
      <sheetName val="WTT- delivery vehs &amp; freight"/>
      <sheetName val="Hotel stay"/>
      <sheetName val="Managed assets- electricity"/>
      <sheetName val="Managed assets- vehicles"/>
      <sheetName val="Outside of scopes"/>
      <sheetName val="Conversions"/>
      <sheetName val="Fuel properties"/>
    </sheetNames>
    <sheetDataSet>
      <sheetData sheetId="0">
        <row r="6">
          <cell r="E6">
            <v>2018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7A5A2-75EF-44CE-9E28-41A2178F917A}">
  <sheetPr>
    <tabColor theme="7" tint="0.59999389629810485"/>
  </sheetPr>
  <dimension ref="A1:M13"/>
  <sheetViews>
    <sheetView tabSelected="1" workbookViewId="0">
      <selection activeCell="A2" sqref="A2"/>
    </sheetView>
  </sheetViews>
  <sheetFormatPr defaultRowHeight="14.5" x14ac:dyDescent="0.35"/>
  <cols>
    <col min="1" max="1" width="22.453125" customWidth="1"/>
    <col min="2" max="2" width="10.08984375" customWidth="1"/>
    <col min="3" max="3" width="12.453125" customWidth="1"/>
    <col min="4" max="4" width="19.26953125" customWidth="1"/>
    <col min="5" max="5" width="17.54296875" customWidth="1"/>
    <col min="8" max="8" width="11.453125" customWidth="1"/>
    <col min="13" max="13" width="25.1796875" customWidth="1"/>
  </cols>
  <sheetData>
    <row r="1" spans="1:13" ht="15" thickBot="1" x14ac:dyDescent="0.4"/>
    <row r="2" spans="1:13" ht="15" thickBot="1" x14ac:dyDescent="0.4">
      <c r="B2" s="103" t="s">
        <v>25</v>
      </c>
      <c r="C2" s="104"/>
      <c r="D2" s="104"/>
      <c r="E2" s="104"/>
      <c r="F2" s="105"/>
      <c r="H2" s="18" t="s">
        <v>45</v>
      </c>
    </row>
    <row r="3" spans="1:13" ht="15" thickBot="1" x14ac:dyDescent="0.4">
      <c r="B3" s="3"/>
      <c r="C3" s="3"/>
      <c r="D3" s="3"/>
      <c r="E3" s="3"/>
      <c r="H3" s="44" t="s">
        <v>48</v>
      </c>
    </row>
    <row r="4" spans="1:13" ht="15" thickBot="1" x14ac:dyDescent="0.4">
      <c r="C4" s="4" t="s">
        <v>26</v>
      </c>
      <c r="D4" s="5" t="s">
        <v>27</v>
      </c>
      <c r="E4" s="6" t="s">
        <v>28</v>
      </c>
    </row>
    <row r="5" spans="1:13" x14ac:dyDescent="0.35">
      <c r="A5" s="2" t="s">
        <v>29</v>
      </c>
      <c r="B5" s="7" t="s">
        <v>30</v>
      </c>
      <c r="C5" s="8">
        <v>500</v>
      </c>
      <c r="D5" s="9">
        <f t="shared" ref="D5:D12" si="0">C5*E5</f>
        <v>950</v>
      </c>
      <c r="E5" s="10">
        <v>1.9</v>
      </c>
      <c r="F5" s="106" t="s">
        <v>31</v>
      </c>
      <c r="G5" s="106"/>
      <c r="H5" s="106"/>
      <c r="I5" s="106"/>
      <c r="J5" s="106"/>
      <c r="K5" s="106"/>
      <c r="L5" s="106"/>
      <c r="M5" s="106"/>
    </row>
    <row r="6" spans="1:13" x14ac:dyDescent="0.35">
      <c r="B6" s="7" t="s">
        <v>32</v>
      </c>
      <c r="C6" s="11">
        <v>500</v>
      </c>
      <c r="D6" s="12">
        <f t="shared" si="0"/>
        <v>1050</v>
      </c>
      <c r="E6" s="13">
        <v>2.1</v>
      </c>
      <c r="F6" s="107" t="s">
        <v>33</v>
      </c>
      <c r="G6" s="107"/>
      <c r="H6" s="107"/>
      <c r="I6" s="107"/>
      <c r="J6" s="107"/>
      <c r="K6" s="107"/>
      <c r="L6" s="107"/>
      <c r="M6" s="107"/>
    </row>
    <row r="7" spans="1:13" x14ac:dyDescent="0.35">
      <c r="B7" s="7" t="s">
        <v>34</v>
      </c>
      <c r="C7" s="11">
        <v>500</v>
      </c>
      <c r="D7" s="12">
        <f t="shared" si="0"/>
        <v>1700</v>
      </c>
      <c r="E7" s="13">
        <v>3.4</v>
      </c>
      <c r="F7" s="108" t="s">
        <v>35</v>
      </c>
      <c r="G7" s="108"/>
      <c r="H7" s="108"/>
      <c r="I7" s="108"/>
      <c r="J7" s="108"/>
      <c r="K7" s="108"/>
      <c r="L7" s="108"/>
      <c r="M7" s="108"/>
    </row>
    <row r="8" spans="1:13" x14ac:dyDescent="0.35">
      <c r="B8" s="7" t="s">
        <v>36</v>
      </c>
      <c r="C8" s="11">
        <v>500</v>
      </c>
      <c r="D8" s="12">
        <f t="shared" si="0"/>
        <v>1700</v>
      </c>
      <c r="E8" s="13">
        <v>3.4</v>
      </c>
      <c r="F8" s="14" t="s">
        <v>37</v>
      </c>
    </row>
    <row r="9" spans="1:13" x14ac:dyDescent="0.35">
      <c r="B9" s="7" t="s">
        <v>38</v>
      </c>
      <c r="C9" s="11">
        <v>500</v>
      </c>
      <c r="D9" s="12">
        <f t="shared" si="0"/>
        <v>950</v>
      </c>
      <c r="E9" s="13">
        <v>1.9</v>
      </c>
      <c r="F9" s="107" t="s">
        <v>39</v>
      </c>
      <c r="G9" s="107"/>
      <c r="H9" s="107"/>
      <c r="I9" s="107"/>
      <c r="J9" s="107"/>
      <c r="K9" s="107"/>
      <c r="L9" s="107"/>
      <c r="M9" s="107"/>
    </row>
    <row r="10" spans="1:13" x14ac:dyDescent="0.35">
      <c r="B10" s="7" t="s">
        <v>40</v>
      </c>
      <c r="C10" s="11">
        <v>500</v>
      </c>
      <c r="D10" s="12">
        <f t="shared" si="0"/>
        <v>1700</v>
      </c>
      <c r="E10" s="13">
        <v>3.4</v>
      </c>
      <c r="F10" s="14" t="s">
        <v>41</v>
      </c>
    </row>
    <row r="11" spans="1:13" x14ac:dyDescent="0.35">
      <c r="B11" s="7" t="s">
        <v>42</v>
      </c>
      <c r="C11" s="11">
        <v>500</v>
      </c>
      <c r="D11" s="12">
        <f t="shared" si="0"/>
        <v>1200</v>
      </c>
      <c r="E11" s="13">
        <v>2.4</v>
      </c>
      <c r="F11" s="14" t="s">
        <v>43</v>
      </c>
    </row>
    <row r="12" spans="1:13" ht="15" thickBot="1" x14ac:dyDescent="0.4">
      <c r="A12" s="102" t="s">
        <v>44</v>
      </c>
      <c r="B12" s="102"/>
      <c r="C12" s="15">
        <v>500</v>
      </c>
      <c r="D12" s="16">
        <f t="shared" si="0"/>
        <v>520</v>
      </c>
      <c r="E12" s="17">
        <v>1.04</v>
      </c>
    </row>
    <row r="13" spans="1:13" ht="15" thickBot="1" x14ac:dyDescent="0.4">
      <c r="B13" s="40" t="s">
        <v>49</v>
      </c>
      <c r="C13" s="41">
        <f>SUM(C5:C12)</f>
        <v>4000</v>
      </c>
      <c r="D13" s="42">
        <f>SUM(D5:D12)</f>
        <v>9770</v>
      </c>
    </row>
  </sheetData>
  <mergeCells count="6">
    <mergeCell ref="A12:B12"/>
    <mergeCell ref="B2:F2"/>
    <mergeCell ref="F5:M5"/>
    <mergeCell ref="F6:M6"/>
    <mergeCell ref="F7:M7"/>
    <mergeCell ref="F9:M9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4E79B-AF32-4C58-AAC0-FECB66B96394}">
  <dimension ref="A1:F13"/>
  <sheetViews>
    <sheetView workbookViewId="0">
      <selection activeCell="C18" sqref="C18"/>
    </sheetView>
  </sheetViews>
  <sheetFormatPr defaultRowHeight="14.5" x14ac:dyDescent="0.35"/>
  <cols>
    <col min="1" max="1" width="34.453125" bestFit="1" customWidth="1"/>
    <col min="2" max="2" width="6.08984375" customWidth="1"/>
    <col min="3" max="3" width="17.26953125" customWidth="1"/>
    <col min="4" max="4" width="19.453125" customWidth="1"/>
    <col min="5" max="5" width="18.08984375" customWidth="1"/>
    <col min="6" max="6" width="19" customWidth="1"/>
  </cols>
  <sheetData>
    <row r="1" spans="1:6" ht="15" thickBot="1" x14ac:dyDescent="0.4"/>
    <row r="2" spans="1:6" ht="15" thickBot="1" x14ac:dyDescent="0.4">
      <c r="A2" s="3"/>
      <c r="B2" s="19" t="s">
        <v>13</v>
      </c>
      <c r="C2" s="19" t="s">
        <v>16</v>
      </c>
      <c r="D2" s="96" t="s">
        <v>17</v>
      </c>
      <c r="E2" s="96" t="s">
        <v>18</v>
      </c>
      <c r="F2" s="96" t="s">
        <v>19</v>
      </c>
    </row>
    <row r="3" spans="1:6" ht="15" thickBot="1" x14ac:dyDescent="0.4">
      <c r="A3" s="3"/>
      <c r="B3" s="85"/>
      <c r="C3" s="85"/>
      <c r="D3" s="89"/>
      <c r="E3" s="89"/>
      <c r="F3" s="89"/>
    </row>
    <row r="4" spans="1:6" x14ac:dyDescent="0.35">
      <c r="A4" s="97" t="s">
        <v>4</v>
      </c>
      <c r="B4" s="93">
        <v>2</v>
      </c>
      <c r="C4" s="86">
        <f>ELECTRICITY!E8</f>
        <v>9000</v>
      </c>
      <c r="D4" s="86">
        <f>ELECTRICITY!G8</f>
        <v>27360</v>
      </c>
      <c r="E4" s="86">
        <f>ELECTRICITY!I8</f>
        <v>5993.1</v>
      </c>
      <c r="F4" s="86">
        <f>ELECTRICITY!K8</f>
        <v>1518.3000000000002</v>
      </c>
    </row>
    <row r="5" spans="1:6" x14ac:dyDescent="0.35">
      <c r="A5" s="98" t="s">
        <v>8</v>
      </c>
      <c r="B5" s="94">
        <v>3</v>
      </c>
      <c r="C5" s="87">
        <f>COMMUTE!E10</f>
        <v>12795.75</v>
      </c>
      <c r="D5" s="87">
        <f>COMMUTE!H10</f>
        <v>20245.25</v>
      </c>
      <c r="E5" s="87">
        <f>COMMUTE!K10</f>
        <v>15566.400000000001</v>
      </c>
      <c r="F5" s="87">
        <f>COMMUTE!N10</f>
        <v>17528.650000000001</v>
      </c>
    </row>
    <row r="6" spans="1:6" x14ac:dyDescent="0.35">
      <c r="A6" s="98" t="s">
        <v>15</v>
      </c>
      <c r="B6" s="94">
        <v>1</v>
      </c>
      <c r="C6" s="87">
        <f>Travel!D12</f>
        <v>94800</v>
      </c>
      <c r="D6" s="87">
        <f>Travel!G12</f>
        <v>22296.799999999999</v>
      </c>
      <c r="E6" s="87">
        <f>Travel!J12</f>
        <v>20174.899999999998</v>
      </c>
      <c r="F6" s="87">
        <f>Travel!M12</f>
        <v>19634.04</v>
      </c>
    </row>
    <row r="7" spans="1:6" ht="15" thickBot="1" x14ac:dyDescent="0.4">
      <c r="A7" s="99" t="s">
        <v>9</v>
      </c>
      <c r="B7" s="95">
        <v>3</v>
      </c>
      <c r="C7" s="88">
        <f>Travel!D17</f>
        <v>62500</v>
      </c>
      <c r="D7" s="88">
        <f>Travel!G17</f>
        <v>62500</v>
      </c>
      <c r="E7" s="88">
        <f>Travel!J17</f>
        <v>62500</v>
      </c>
      <c r="F7" s="88">
        <f>Travel!M17</f>
        <v>62500</v>
      </c>
    </row>
    <row r="8" spans="1:6" x14ac:dyDescent="0.35">
      <c r="A8" s="3"/>
      <c r="B8" s="85"/>
      <c r="C8" s="89"/>
      <c r="D8" s="89"/>
      <c r="E8" s="89"/>
      <c r="F8" s="89"/>
    </row>
    <row r="9" spans="1:6" ht="15" thickBot="1" x14ac:dyDescent="0.4">
      <c r="A9" s="3"/>
      <c r="B9" s="85"/>
      <c r="C9" s="89"/>
      <c r="D9" s="89"/>
      <c r="E9" s="89"/>
      <c r="F9" s="89"/>
    </row>
    <row r="10" spans="1:6" x14ac:dyDescent="0.35">
      <c r="A10" s="97" t="s">
        <v>3</v>
      </c>
      <c r="B10" s="100"/>
      <c r="C10" s="90">
        <f>C6</f>
        <v>94800</v>
      </c>
      <c r="D10" s="90">
        <f>D6</f>
        <v>22296.799999999999</v>
      </c>
      <c r="E10" s="90">
        <f>E6</f>
        <v>20174.899999999998</v>
      </c>
      <c r="F10" s="90">
        <f>F6</f>
        <v>19634.04</v>
      </c>
    </row>
    <row r="11" spans="1:6" x14ac:dyDescent="0.35">
      <c r="A11" s="98" t="s">
        <v>1</v>
      </c>
      <c r="B11" s="85"/>
      <c r="C11" s="91">
        <f>C4</f>
        <v>9000</v>
      </c>
      <c r="D11" s="91">
        <f>D4</f>
        <v>27360</v>
      </c>
      <c r="E11" s="91">
        <f>E4</f>
        <v>5993.1</v>
      </c>
      <c r="F11" s="91">
        <f>F4</f>
        <v>1518.3000000000002</v>
      </c>
    </row>
    <row r="12" spans="1:6" ht="15" thickBot="1" x14ac:dyDescent="0.4">
      <c r="A12" s="99" t="s">
        <v>12</v>
      </c>
      <c r="B12" s="101"/>
      <c r="C12" s="92">
        <f>C5+C7</f>
        <v>75295.75</v>
      </c>
      <c r="D12" s="92">
        <f>D5+D7</f>
        <v>82745.25</v>
      </c>
      <c r="E12" s="92">
        <f>E5+E7</f>
        <v>78066.399999999994</v>
      </c>
      <c r="F12" s="92">
        <f>F5+F7</f>
        <v>80028.649999999994</v>
      </c>
    </row>
    <row r="13" spans="1:6" x14ac:dyDescent="0.35">
      <c r="A13" s="3"/>
      <c r="B13" s="3"/>
      <c r="C13" s="3"/>
      <c r="D13" s="3"/>
      <c r="E13" s="3"/>
      <c r="F13" s="3"/>
    </row>
  </sheetData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0C46C-D65A-4AC9-AB1F-9B1B8CE48C22}">
  <dimension ref="A1"/>
  <sheetViews>
    <sheetView workbookViewId="0">
      <selection activeCell="R25" sqref="R2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AF144-A928-41E1-98DC-E663061EDE6D}">
  <sheetPr>
    <tabColor theme="7" tint="0.59999389629810485"/>
  </sheetPr>
  <dimension ref="A2:K11"/>
  <sheetViews>
    <sheetView workbookViewId="0">
      <selection activeCell="D8" sqref="D8"/>
    </sheetView>
  </sheetViews>
  <sheetFormatPr defaultRowHeight="14.5" x14ac:dyDescent="0.35"/>
  <cols>
    <col min="1" max="1" width="3.453125" customWidth="1"/>
    <col min="2" max="2" width="25.1796875" customWidth="1"/>
    <col min="3" max="3" width="16.81640625" style="1" customWidth="1"/>
    <col min="4" max="4" width="13.1796875" customWidth="1"/>
    <col min="5" max="5" width="17.6328125" customWidth="1"/>
    <col min="6" max="6" width="12.81640625" customWidth="1"/>
    <col min="7" max="7" width="16.90625" customWidth="1"/>
    <col min="8" max="8" width="13.36328125" customWidth="1"/>
    <col min="9" max="9" width="15.90625" customWidth="1"/>
    <col min="10" max="10" width="13.7265625" customWidth="1"/>
    <col min="11" max="11" width="16" customWidth="1"/>
  </cols>
  <sheetData>
    <row r="2" spans="1:11" ht="15" thickBot="1" x14ac:dyDescent="0.4">
      <c r="A2" s="20"/>
      <c r="B2" s="20"/>
      <c r="C2" s="21"/>
      <c r="D2" s="20"/>
      <c r="E2" s="111" t="s">
        <v>7</v>
      </c>
      <c r="F2" s="111"/>
      <c r="G2" s="111"/>
      <c r="H2" s="20"/>
      <c r="I2" s="20"/>
      <c r="J2" s="20"/>
      <c r="K2" s="20"/>
    </row>
    <row r="3" spans="1:11" ht="15" thickBot="1" x14ac:dyDescent="0.4">
      <c r="A3" s="20"/>
      <c r="C3" s="23" t="s">
        <v>28</v>
      </c>
      <c r="D3" s="109" t="s">
        <v>16</v>
      </c>
      <c r="E3" s="110"/>
      <c r="F3" s="109" t="s">
        <v>17</v>
      </c>
      <c r="G3" s="110"/>
      <c r="H3" s="109" t="s">
        <v>18</v>
      </c>
      <c r="I3" s="110"/>
      <c r="J3" s="109" t="s">
        <v>19</v>
      </c>
      <c r="K3" s="110"/>
    </row>
    <row r="4" spans="1:11" x14ac:dyDescent="0.35">
      <c r="A4" s="22"/>
      <c r="B4" s="37" t="s">
        <v>46</v>
      </c>
      <c r="C4" s="34">
        <v>0.9</v>
      </c>
      <c r="D4" s="24">
        <v>2500</v>
      </c>
      <c r="E4" s="30">
        <f>$C$4*D4</f>
        <v>2250</v>
      </c>
      <c r="F4" s="24">
        <v>25000</v>
      </c>
      <c r="G4" s="30">
        <f>$C$4*F4</f>
        <v>22500</v>
      </c>
      <c r="H4" s="24">
        <v>4334</v>
      </c>
      <c r="I4" s="30">
        <f>$C$4*H4</f>
        <v>3900.6</v>
      </c>
      <c r="J4" s="24">
        <v>777</v>
      </c>
      <c r="K4" s="30">
        <f>$C$4*J4</f>
        <v>699.30000000000007</v>
      </c>
    </row>
    <row r="5" spans="1:11" x14ac:dyDescent="0.35">
      <c r="A5" s="22"/>
      <c r="B5" s="38" t="s">
        <v>47</v>
      </c>
      <c r="C5" s="35">
        <v>0.9</v>
      </c>
      <c r="D5" s="25">
        <v>2500</v>
      </c>
      <c r="E5" s="31">
        <f>$C$5*D5</f>
        <v>2250</v>
      </c>
      <c r="F5" s="25">
        <v>4343</v>
      </c>
      <c r="G5" s="31">
        <f>$C$4*F5</f>
        <v>3908.7000000000003</v>
      </c>
      <c r="H5" s="25"/>
      <c r="I5" s="31">
        <f>$C$4*H5</f>
        <v>0</v>
      </c>
      <c r="J5" s="25">
        <v>345</v>
      </c>
      <c r="K5" s="31">
        <f>$C$4*J5</f>
        <v>310.5</v>
      </c>
    </row>
    <row r="6" spans="1:11" x14ac:dyDescent="0.35">
      <c r="A6" s="22"/>
      <c r="B6" s="38" t="s">
        <v>5</v>
      </c>
      <c r="C6" s="35">
        <v>0.9</v>
      </c>
      <c r="D6" s="25">
        <v>2500</v>
      </c>
      <c r="E6" s="31">
        <f>$C$6*D6</f>
        <v>2250</v>
      </c>
      <c r="F6" s="25">
        <v>434</v>
      </c>
      <c r="G6" s="31">
        <f>$C$4*F6</f>
        <v>390.6</v>
      </c>
      <c r="H6" s="25">
        <v>2325</v>
      </c>
      <c r="I6" s="31">
        <f>$C$4*H6</f>
        <v>2092.5</v>
      </c>
      <c r="J6" s="25"/>
      <c r="K6" s="31">
        <f>$C$4*J6</f>
        <v>0</v>
      </c>
    </row>
    <row r="7" spans="1:11" ht="15" thickBot="1" x14ac:dyDescent="0.4">
      <c r="A7" s="22"/>
      <c r="B7" s="39" t="s">
        <v>6</v>
      </c>
      <c r="C7" s="36">
        <v>0.9</v>
      </c>
      <c r="D7" s="26">
        <v>2500</v>
      </c>
      <c r="E7" s="32">
        <f>$C$7*D7</f>
        <v>2250</v>
      </c>
      <c r="F7" s="26">
        <v>623</v>
      </c>
      <c r="G7" s="32">
        <f>$C$4*F7</f>
        <v>560.70000000000005</v>
      </c>
      <c r="H7" s="26"/>
      <c r="I7" s="32">
        <f>$C$4*H7</f>
        <v>0</v>
      </c>
      <c r="J7" s="26">
        <v>565</v>
      </c>
      <c r="K7" s="32">
        <f>$C$4*J7</f>
        <v>508.5</v>
      </c>
    </row>
    <row r="8" spans="1:11" ht="15" thickBot="1" x14ac:dyDescent="0.4">
      <c r="A8" s="20"/>
      <c r="B8" s="40" t="s">
        <v>2</v>
      </c>
      <c r="C8" s="28"/>
      <c r="D8" s="29">
        <f t="shared" ref="D8:K8" si="0">D4+D5+D6+D7</f>
        <v>10000</v>
      </c>
      <c r="E8" s="33">
        <f t="shared" si="0"/>
        <v>9000</v>
      </c>
      <c r="F8" s="29">
        <f t="shared" si="0"/>
        <v>30400</v>
      </c>
      <c r="G8" s="33">
        <f t="shared" si="0"/>
        <v>27360</v>
      </c>
      <c r="H8" s="29">
        <f t="shared" si="0"/>
        <v>6659</v>
      </c>
      <c r="I8" s="33">
        <f t="shared" si="0"/>
        <v>5993.1</v>
      </c>
      <c r="J8" s="29">
        <f t="shared" si="0"/>
        <v>1687</v>
      </c>
      <c r="K8" s="33">
        <f t="shared" si="0"/>
        <v>1518.3000000000002</v>
      </c>
    </row>
    <row r="9" spans="1:11" ht="15" thickBot="1" x14ac:dyDescent="0.4"/>
    <row r="10" spans="1:11" ht="15" thickBot="1" x14ac:dyDescent="0.4">
      <c r="C10" s="18" t="s">
        <v>45</v>
      </c>
    </row>
    <row r="11" spans="1:11" ht="15" thickBot="1" x14ac:dyDescent="0.4">
      <c r="C11" s="44" t="s">
        <v>48</v>
      </c>
    </row>
  </sheetData>
  <mergeCells count="5">
    <mergeCell ref="D3:E3"/>
    <mergeCell ref="F3:G3"/>
    <mergeCell ref="H3:I3"/>
    <mergeCell ref="J3:K3"/>
    <mergeCell ref="E2:G2"/>
  </mergeCells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25B7C-EE41-437A-8CC8-4F14788A414A}">
  <sheetPr>
    <tabColor theme="7" tint="0.59999389629810485"/>
  </sheetPr>
  <dimension ref="B1:N22"/>
  <sheetViews>
    <sheetView workbookViewId="0">
      <selection activeCell="E13" sqref="E13:E14"/>
    </sheetView>
  </sheetViews>
  <sheetFormatPr defaultRowHeight="14.5" x14ac:dyDescent="0.35"/>
  <cols>
    <col min="1" max="1" width="3.90625" customWidth="1"/>
    <col min="2" max="2" width="28.7265625" customWidth="1"/>
    <col min="3" max="3" width="5.453125" customWidth="1"/>
    <col min="4" max="4" width="16.36328125" customWidth="1"/>
    <col min="5" max="5" width="14.81640625" customWidth="1"/>
    <col min="6" max="6" width="7.26953125" customWidth="1"/>
    <col min="7" max="7" width="16.36328125" customWidth="1"/>
    <col min="8" max="8" width="14.1796875" customWidth="1"/>
    <col min="9" max="9" width="7.08984375" customWidth="1"/>
    <col min="10" max="10" width="16.7265625" customWidth="1"/>
    <col min="11" max="11" width="14.1796875" customWidth="1"/>
    <col min="12" max="12" width="7.453125" customWidth="1"/>
    <col min="13" max="13" width="16.453125" customWidth="1"/>
    <col min="14" max="14" width="14.36328125" customWidth="1"/>
  </cols>
  <sheetData>
    <row r="1" spans="2:14" ht="15" thickBot="1" x14ac:dyDescent="0.4">
      <c r="F1" s="102" t="s">
        <v>50</v>
      </c>
      <c r="G1" s="102"/>
      <c r="H1" s="102"/>
    </row>
    <row r="2" spans="2:14" ht="15" thickBot="1" x14ac:dyDescent="0.4">
      <c r="B2" s="22"/>
      <c r="C2" s="112" t="s">
        <v>16</v>
      </c>
      <c r="D2" s="113"/>
      <c r="E2" s="114"/>
      <c r="F2" s="112" t="s">
        <v>17</v>
      </c>
      <c r="G2" s="113"/>
      <c r="H2" s="114"/>
      <c r="I2" s="112" t="s">
        <v>18</v>
      </c>
      <c r="J2" s="113"/>
      <c r="K2" s="114"/>
      <c r="L2" s="112" t="s">
        <v>19</v>
      </c>
      <c r="M2" s="113"/>
      <c r="N2" s="114"/>
    </row>
    <row r="3" spans="2:14" ht="15" thickBot="1" x14ac:dyDescent="0.4">
      <c r="B3" s="22"/>
      <c r="C3" s="45" t="s">
        <v>53</v>
      </c>
      <c r="D3" s="4" t="s">
        <v>55</v>
      </c>
      <c r="E3" s="46" t="s">
        <v>27</v>
      </c>
      <c r="F3" s="45" t="s">
        <v>53</v>
      </c>
      <c r="G3" s="4" t="s">
        <v>55</v>
      </c>
      <c r="H3" s="46" t="s">
        <v>27</v>
      </c>
      <c r="I3" s="45" t="s">
        <v>53</v>
      </c>
      <c r="J3" s="4" t="s">
        <v>55</v>
      </c>
      <c r="K3" s="52" t="s">
        <v>27</v>
      </c>
      <c r="L3" s="45" t="s">
        <v>53</v>
      </c>
      <c r="M3" s="4" t="s">
        <v>55</v>
      </c>
      <c r="N3" s="46" t="s">
        <v>27</v>
      </c>
    </row>
    <row r="4" spans="2:14" x14ac:dyDescent="0.35">
      <c r="B4" s="37" t="s">
        <v>57</v>
      </c>
      <c r="C4" s="35">
        <v>2.33</v>
      </c>
      <c r="D4" s="53">
        <v>10</v>
      </c>
      <c r="E4" s="51">
        <f>C4*D4*$C$17</f>
        <v>5475.5</v>
      </c>
      <c r="F4" s="35">
        <v>2.33</v>
      </c>
      <c r="G4" s="53">
        <v>15</v>
      </c>
      <c r="H4" s="31">
        <f>F4*G4*$C$17</f>
        <v>8213.25</v>
      </c>
      <c r="I4" s="35">
        <v>2.33</v>
      </c>
      <c r="J4" s="53">
        <v>12</v>
      </c>
      <c r="K4" s="31">
        <f>I4*J4*$C$17</f>
        <v>6570.6</v>
      </c>
      <c r="L4" s="35">
        <v>2.33</v>
      </c>
      <c r="M4" s="53">
        <v>13</v>
      </c>
      <c r="N4" s="31">
        <f>L4*M4*$C$17</f>
        <v>7118.15</v>
      </c>
    </row>
    <row r="5" spans="2:14" x14ac:dyDescent="0.35">
      <c r="B5" s="38" t="s">
        <v>56</v>
      </c>
      <c r="C5" s="35">
        <v>2.68</v>
      </c>
      <c r="D5" s="53">
        <v>10</v>
      </c>
      <c r="E5" s="51">
        <f t="shared" ref="E5:E9" si="0">C5*D5*$C$17</f>
        <v>6298</v>
      </c>
      <c r="F5" s="35">
        <v>2.68</v>
      </c>
      <c r="G5" s="53">
        <v>15</v>
      </c>
      <c r="H5" s="31">
        <f t="shared" ref="H5:H9" si="1">F5*G5*$C$17</f>
        <v>9447</v>
      </c>
      <c r="I5" s="35">
        <v>2.68</v>
      </c>
      <c r="J5" s="53">
        <v>12</v>
      </c>
      <c r="K5" s="31">
        <f t="shared" ref="K5:K9" si="2">I5*J5*$C$17</f>
        <v>7557.6000000000013</v>
      </c>
      <c r="L5" s="35">
        <v>2.68</v>
      </c>
      <c r="M5" s="53">
        <v>14</v>
      </c>
      <c r="N5" s="31">
        <f t="shared" ref="N5:N9" si="3">L5*M5*$C$17</f>
        <v>8817.2000000000007</v>
      </c>
    </row>
    <row r="6" spans="2:14" x14ac:dyDescent="0.35">
      <c r="B6" s="38" t="s">
        <v>58</v>
      </c>
      <c r="C6" s="35">
        <v>0.31</v>
      </c>
      <c r="D6" s="49">
        <v>10</v>
      </c>
      <c r="E6" s="51">
        <f t="shared" si="0"/>
        <v>728.5</v>
      </c>
      <c r="F6" s="35">
        <v>0.31</v>
      </c>
      <c r="G6" s="49">
        <v>30</v>
      </c>
      <c r="H6" s="31">
        <f t="shared" si="1"/>
        <v>2185.5</v>
      </c>
      <c r="I6" s="35">
        <v>0.31</v>
      </c>
      <c r="J6" s="49">
        <v>12</v>
      </c>
      <c r="K6" s="31">
        <f t="shared" si="2"/>
        <v>874.19999999999993</v>
      </c>
      <c r="L6" s="35">
        <v>0.31</v>
      </c>
      <c r="M6" s="49">
        <v>13</v>
      </c>
      <c r="N6" s="31">
        <f t="shared" si="3"/>
        <v>947.05000000000007</v>
      </c>
    </row>
    <row r="7" spans="2:14" x14ac:dyDescent="0.35">
      <c r="B7" s="38" t="s">
        <v>59</v>
      </c>
      <c r="C7" s="35">
        <v>0.05</v>
      </c>
      <c r="D7" s="49">
        <v>4</v>
      </c>
      <c r="E7" s="51">
        <f t="shared" si="0"/>
        <v>47</v>
      </c>
      <c r="F7" s="35">
        <v>0.05</v>
      </c>
      <c r="G7" s="49">
        <v>7</v>
      </c>
      <c r="H7" s="31">
        <f t="shared" si="1"/>
        <v>82.250000000000014</v>
      </c>
      <c r="I7" s="35">
        <v>0.05</v>
      </c>
      <c r="J7" s="49">
        <v>12</v>
      </c>
      <c r="K7" s="31">
        <f t="shared" si="2"/>
        <v>141.00000000000003</v>
      </c>
      <c r="L7" s="35">
        <v>0.05</v>
      </c>
      <c r="M7" s="49">
        <v>14</v>
      </c>
      <c r="N7" s="31">
        <f t="shared" si="3"/>
        <v>164.50000000000003</v>
      </c>
    </row>
    <row r="8" spans="2:14" x14ac:dyDescent="0.35">
      <c r="B8" s="38" t="s">
        <v>60</v>
      </c>
      <c r="C8" s="35">
        <v>0.05</v>
      </c>
      <c r="D8" s="49">
        <v>7</v>
      </c>
      <c r="E8" s="51">
        <f t="shared" si="0"/>
        <v>82.250000000000014</v>
      </c>
      <c r="F8" s="35">
        <v>0.05</v>
      </c>
      <c r="G8" s="49">
        <v>7</v>
      </c>
      <c r="H8" s="31">
        <f t="shared" si="1"/>
        <v>82.250000000000014</v>
      </c>
      <c r="I8" s="35">
        <v>0.05</v>
      </c>
      <c r="J8" s="49">
        <v>12</v>
      </c>
      <c r="K8" s="31">
        <f t="shared" si="2"/>
        <v>141.00000000000003</v>
      </c>
      <c r="L8" s="35">
        <v>0.05</v>
      </c>
      <c r="M8" s="49">
        <v>13</v>
      </c>
      <c r="N8" s="31">
        <f t="shared" si="3"/>
        <v>152.75</v>
      </c>
    </row>
    <row r="9" spans="2:14" ht="15" thickBot="1" x14ac:dyDescent="0.4">
      <c r="B9" s="38" t="s">
        <v>61</v>
      </c>
      <c r="C9" s="35">
        <v>0.1</v>
      </c>
      <c r="D9" s="49">
        <v>7</v>
      </c>
      <c r="E9" s="51">
        <f t="shared" si="0"/>
        <v>164.50000000000003</v>
      </c>
      <c r="F9" s="35">
        <v>0.1</v>
      </c>
      <c r="G9" s="49">
        <v>10</v>
      </c>
      <c r="H9" s="31">
        <f t="shared" si="1"/>
        <v>235</v>
      </c>
      <c r="I9" s="35">
        <v>0.1</v>
      </c>
      <c r="J9" s="49">
        <v>12</v>
      </c>
      <c r="K9" s="31">
        <f t="shared" si="2"/>
        <v>282.00000000000006</v>
      </c>
      <c r="L9" s="35">
        <v>0.1</v>
      </c>
      <c r="M9" s="49">
        <v>14</v>
      </c>
      <c r="N9" s="31">
        <f t="shared" si="3"/>
        <v>329.00000000000006</v>
      </c>
    </row>
    <row r="10" spans="2:14" ht="15" thickBot="1" x14ac:dyDescent="0.4">
      <c r="B10" s="40" t="s">
        <v>54</v>
      </c>
      <c r="C10" s="47"/>
      <c r="D10" s="50"/>
      <c r="E10" s="33">
        <f>SUM(E4:E9)</f>
        <v>12795.75</v>
      </c>
      <c r="F10" s="48"/>
      <c r="G10" s="50"/>
      <c r="H10" s="33">
        <f>SUM(H4:H9)</f>
        <v>20245.25</v>
      </c>
      <c r="I10" s="48"/>
      <c r="J10" s="50"/>
      <c r="K10" s="33">
        <f>SUM(K4:K9)</f>
        <v>15566.400000000001</v>
      </c>
      <c r="L10" s="48"/>
      <c r="M10" s="50"/>
      <c r="N10" s="33">
        <f>SUM(N4:N9)</f>
        <v>17528.650000000001</v>
      </c>
    </row>
    <row r="12" spans="2:14" ht="15" thickBot="1" x14ac:dyDescent="0.4"/>
    <row r="13" spans="2:14" ht="15" thickBot="1" x14ac:dyDescent="0.4">
      <c r="B13" s="7" t="s">
        <v>11</v>
      </c>
      <c r="E13" s="57" t="s">
        <v>45</v>
      </c>
    </row>
    <row r="14" spans="2:14" ht="15" thickBot="1" x14ac:dyDescent="0.4">
      <c r="B14" s="7"/>
      <c r="E14" s="58" t="s">
        <v>48</v>
      </c>
    </row>
    <row r="15" spans="2:14" x14ac:dyDescent="0.35">
      <c r="B15" s="3" t="s">
        <v>51</v>
      </c>
      <c r="C15">
        <v>5</v>
      </c>
    </row>
    <row r="16" spans="2:14" x14ac:dyDescent="0.35">
      <c r="B16" s="3" t="s">
        <v>52</v>
      </c>
      <c r="C16">
        <v>5</v>
      </c>
    </row>
    <row r="17" spans="2:4" x14ac:dyDescent="0.35">
      <c r="B17" s="3" t="s">
        <v>10</v>
      </c>
      <c r="C17">
        <f>C15*(52-C16)</f>
        <v>235</v>
      </c>
    </row>
    <row r="20" spans="2:4" x14ac:dyDescent="0.35">
      <c r="B20" s="2"/>
      <c r="C20" s="2"/>
      <c r="D20" s="2"/>
    </row>
    <row r="21" spans="2:4" x14ac:dyDescent="0.35">
      <c r="B21" s="43"/>
    </row>
    <row r="22" spans="2:4" x14ac:dyDescent="0.35">
      <c r="B22" s="43"/>
    </row>
  </sheetData>
  <mergeCells count="5">
    <mergeCell ref="C2:E2"/>
    <mergeCell ref="F2:H2"/>
    <mergeCell ref="I2:K2"/>
    <mergeCell ref="L2:N2"/>
    <mergeCell ref="F1:H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27397-303C-4388-93A6-B3FDF21E9043}">
  <sheetPr>
    <tabColor theme="7" tint="0.59999389629810485"/>
  </sheetPr>
  <dimension ref="A1:M20"/>
  <sheetViews>
    <sheetView workbookViewId="0">
      <selection activeCell="D20" sqref="D20"/>
    </sheetView>
  </sheetViews>
  <sheetFormatPr defaultRowHeight="14.5" x14ac:dyDescent="0.35"/>
  <cols>
    <col min="1" max="1" width="23.6328125" customWidth="1"/>
    <col min="2" max="2" width="11.7265625" customWidth="1"/>
    <col min="3" max="3" width="17.7265625" customWidth="1"/>
    <col min="4" max="4" width="15.453125" customWidth="1"/>
    <col min="5" max="5" width="11.6328125" bestFit="1" customWidth="1"/>
    <col min="6" max="6" width="16.81640625" customWidth="1"/>
    <col min="7" max="7" width="15.08984375" customWidth="1"/>
    <col min="8" max="8" width="11.90625" customWidth="1"/>
    <col min="9" max="9" width="17.1796875" customWidth="1"/>
    <col min="10" max="10" width="15" customWidth="1"/>
    <col min="11" max="11" width="11.90625" customWidth="1"/>
    <col min="12" max="12" width="17.1796875" customWidth="1"/>
    <col min="13" max="13" width="14.7265625" customWidth="1"/>
  </cols>
  <sheetData>
    <row r="1" spans="1:13" ht="15" thickBot="1" x14ac:dyDescent="0.4">
      <c r="A1" s="20"/>
      <c r="B1" s="111" t="s">
        <v>62</v>
      </c>
      <c r="C1" s="111"/>
      <c r="D1" s="111"/>
      <c r="E1" s="55"/>
      <c r="G1" s="20"/>
      <c r="H1" s="20"/>
      <c r="I1" s="20"/>
      <c r="J1" s="20"/>
      <c r="K1" s="20"/>
      <c r="L1" s="20"/>
      <c r="M1" s="20"/>
    </row>
    <row r="2" spans="1:13" ht="15" thickBot="1" x14ac:dyDescent="0.4">
      <c r="A2" s="20"/>
      <c r="B2" s="109" t="s">
        <v>20</v>
      </c>
      <c r="C2" s="115"/>
      <c r="D2" s="110"/>
      <c r="E2" s="109" t="s">
        <v>21</v>
      </c>
      <c r="F2" s="115"/>
      <c r="G2" s="110"/>
      <c r="H2" s="109" t="s">
        <v>22</v>
      </c>
      <c r="I2" s="115"/>
      <c r="J2" s="110"/>
      <c r="K2" s="109" t="s">
        <v>23</v>
      </c>
      <c r="L2" s="115"/>
      <c r="M2" s="110"/>
    </row>
    <row r="3" spans="1:13" ht="15" thickBot="1" x14ac:dyDescent="0.4">
      <c r="A3" s="22"/>
      <c r="B3" s="45" t="s">
        <v>53</v>
      </c>
      <c r="C3" s="4" t="s">
        <v>72</v>
      </c>
      <c r="D3" s="78" t="s">
        <v>27</v>
      </c>
      <c r="E3" s="45" t="s">
        <v>53</v>
      </c>
      <c r="F3" s="4" t="s">
        <v>72</v>
      </c>
      <c r="G3" s="46" t="s">
        <v>27</v>
      </c>
      <c r="H3" s="45" t="s">
        <v>53</v>
      </c>
      <c r="I3" s="79" t="s">
        <v>72</v>
      </c>
      <c r="J3" s="80" t="s">
        <v>27</v>
      </c>
      <c r="K3" s="45" t="s">
        <v>53</v>
      </c>
      <c r="L3" s="81" t="s">
        <v>72</v>
      </c>
      <c r="M3" s="80" t="s">
        <v>27</v>
      </c>
    </row>
    <row r="4" spans="1:13" x14ac:dyDescent="0.35">
      <c r="A4" s="68" t="s">
        <v>63</v>
      </c>
      <c r="B4" s="35">
        <v>0.26</v>
      </c>
      <c r="C4" s="60">
        <v>20000</v>
      </c>
      <c r="D4" s="62">
        <f>B4*C4</f>
        <v>5200</v>
      </c>
      <c r="E4" s="35">
        <v>0.26</v>
      </c>
      <c r="F4" s="60">
        <v>10000</v>
      </c>
      <c r="G4" s="62">
        <f>E4*F4</f>
        <v>2600</v>
      </c>
      <c r="H4" s="35">
        <v>0.26</v>
      </c>
      <c r="I4" s="66">
        <v>10000</v>
      </c>
      <c r="J4" s="63">
        <f>H4*I4</f>
        <v>2600</v>
      </c>
      <c r="K4" s="35">
        <v>0.26</v>
      </c>
      <c r="L4" s="77">
        <v>24234</v>
      </c>
      <c r="M4" s="63">
        <f>K4*L4</f>
        <v>6300.84</v>
      </c>
    </row>
    <row r="5" spans="1:13" x14ac:dyDescent="0.35">
      <c r="A5" s="69" t="s">
        <v>64</v>
      </c>
      <c r="B5" s="35">
        <v>0.32</v>
      </c>
      <c r="C5" s="60">
        <v>280000</v>
      </c>
      <c r="D5" s="63">
        <f>B5*C5</f>
        <v>89600</v>
      </c>
      <c r="E5" s="35">
        <v>0.3</v>
      </c>
      <c r="F5" s="60">
        <v>65656</v>
      </c>
      <c r="G5" s="63">
        <f>E5*F5</f>
        <v>19696.8</v>
      </c>
      <c r="H5" s="35">
        <v>0.3</v>
      </c>
      <c r="I5" s="60">
        <v>58583</v>
      </c>
      <c r="J5" s="63">
        <f>H5*I5</f>
        <v>17574.899999999998</v>
      </c>
      <c r="K5" s="35">
        <v>0.3</v>
      </c>
      <c r="L5" s="77">
        <v>44444</v>
      </c>
      <c r="M5" s="63">
        <f>K5*L5</f>
        <v>13333.199999999999</v>
      </c>
    </row>
    <row r="6" spans="1:13" x14ac:dyDescent="0.35">
      <c r="A6" s="69" t="s">
        <v>65</v>
      </c>
      <c r="B6" s="35"/>
      <c r="C6" s="60"/>
      <c r="D6" s="63"/>
      <c r="E6" s="35"/>
      <c r="F6" s="60"/>
      <c r="G6" s="63"/>
      <c r="H6" s="35"/>
      <c r="I6" s="60"/>
      <c r="J6" s="63"/>
      <c r="K6" s="35"/>
      <c r="L6" s="77"/>
      <c r="M6" s="63"/>
    </row>
    <row r="7" spans="1:13" x14ac:dyDescent="0.35">
      <c r="A7" s="69" t="s">
        <v>66</v>
      </c>
      <c r="B7" s="35"/>
      <c r="C7" s="60"/>
      <c r="D7" s="63"/>
      <c r="E7" s="35"/>
      <c r="F7" s="60"/>
      <c r="G7" s="63"/>
      <c r="H7" s="35"/>
      <c r="I7" s="60"/>
      <c r="J7" s="63"/>
      <c r="K7" s="35"/>
      <c r="L7" s="77"/>
      <c r="M7" s="63"/>
    </row>
    <row r="8" spans="1:13" x14ac:dyDescent="0.35">
      <c r="A8" s="69" t="s">
        <v>67</v>
      </c>
      <c r="B8" s="35"/>
      <c r="C8" s="60"/>
      <c r="D8" s="63"/>
      <c r="E8" s="35"/>
      <c r="F8" s="60"/>
      <c r="G8" s="63"/>
      <c r="H8" s="35"/>
      <c r="I8" s="60"/>
      <c r="J8" s="63"/>
      <c r="K8" s="35"/>
      <c r="L8" s="77"/>
      <c r="M8" s="63"/>
    </row>
    <row r="9" spans="1:13" x14ac:dyDescent="0.35">
      <c r="A9" s="69" t="s">
        <v>68</v>
      </c>
      <c r="B9" s="35"/>
      <c r="C9" s="60"/>
      <c r="D9" s="63"/>
      <c r="E9" s="35"/>
      <c r="F9" s="60"/>
      <c r="G9" s="63"/>
      <c r="H9" s="35"/>
      <c r="I9" s="60"/>
      <c r="J9" s="63"/>
      <c r="K9" s="35"/>
      <c r="L9" s="77"/>
      <c r="M9" s="63"/>
    </row>
    <row r="10" spans="1:13" x14ac:dyDescent="0.35">
      <c r="A10" s="69" t="s">
        <v>69</v>
      </c>
      <c r="B10" s="35"/>
      <c r="C10" s="60"/>
      <c r="D10" s="63"/>
      <c r="E10" s="35"/>
      <c r="F10" s="60"/>
      <c r="G10" s="63"/>
      <c r="H10" s="35"/>
      <c r="I10" s="60"/>
      <c r="J10" s="63"/>
      <c r="K10" s="35"/>
      <c r="L10" s="77"/>
      <c r="M10" s="63"/>
    </row>
    <row r="11" spans="1:13" ht="15" thickBot="1" x14ac:dyDescent="0.4">
      <c r="A11" s="70" t="s">
        <v>70</v>
      </c>
      <c r="B11" s="36"/>
      <c r="C11" s="61"/>
      <c r="D11" s="63"/>
      <c r="E11" s="36"/>
      <c r="F11" s="61"/>
      <c r="G11" s="65"/>
      <c r="H11" s="36"/>
      <c r="I11" s="61"/>
      <c r="J11" s="65"/>
      <c r="K11" s="36"/>
      <c r="L11" s="77"/>
      <c r="M11" s="65"/>
    </row>
    <row r="12" spans="1:13" ht="15" thickBot="1" x14ac:dyDescent="0.4">
      <c r="A12" s="71" t="s">
        <v>71</v>
      </c>
      <c r="B12" s="71"/>
      <c r="C12" s="59"/>
      <c r="D12" s="64">
        <f>SUM(D4:D11)</f>
        <v>94800</v>
      </c>
      <c r="E12" s="71"/>
      <c r="F12" s="59"/>
      <c r="G12" s="64">
        <f>SUM(G4:G11)</f>
        <v>22296.799999999999</v>
      </c>
      <c r="H12" s="71"/>
      <c r="I12" s="59"/>
      <c r="J12" s="64">
        <f>SUM(J4:J11)</f>
        <v>20174.899999999998</v>
      </c>
      <c r="K12" s="71"/>
      <c r="L12" s="54"/>
      <c r="M12" s="64">
        <f>SUM(M4:M11)</f>
        <v>19634.04</v>
      </c>
    </row>
    <row r="13" spans="1:13" x14ac:dyDescent="0.35">
      <c r="A13" s="20"/>
      <c r="B13" s="72"/>
      <c r="C13" s="20"/>
      <c r="D13" s="73"/>
      <c r="E13" s="72"/>
      <c r="F13" s="20"/>
      <c r="G13" s="73"/>
      <c r="H13" s="72"/>
      <c r="I13" s="20"/>
      <c r="J13" s="73"/>
      <c r="K13" s="72"/>
      <c r="L13" s="20"/>
      <c r="M13" s="73"/>
    </row>
    <row r="14" spans="1:13" ht="15" thickBot="1" x14ac:dyDescent="0.4">
      <c r="A14" s="20"/>
      <c r="B14" s="74"/>
      <c r="C14" s="22" t="s">
        <v>0</v>
      </c>
      <c r="D14" s="75"/>
      <c r="E14" s="74"/>
      <c r="F14" s="55"/>
      <c r="G14" s="76"/>
      <c r="H14" s="72"/>
      <c r="I14" s="20"/>
      <c r="J14" s="73"/>
      <c r="K14" s="72"/>
      <c r="L14" s="20"/>
      <c r="M14" s="73"/>
    </row>
    <row r="15" spans="1:13" ht="15" thickBot="1" x14ac:dyDescent="0.4">
      <c r="B15" s="6" t="s">
        <v>73</v>
      </c>
      <c r="C15" s="82" t="s">
        <v>24</v>
      </c>
      <c r="D15" s="80" t="s">
        <v>27</v>
      </c>
      <c r="E15" s="45" t="s">
        <v>73</v>
      </c>
      <c r="F15" s="82" t="s">
        <v>24</v>
      </c>
      <c r="G15" s="80" t="s">
        <v>27</v>
      </c>
      <c r="H15" s="45" t="s">
        <v>73</v>
      </c>
      <c r="I15" s="82" t="s">
        <v>24</v>
      </c>
      <c r="J15" s="80" t="s">
        <v>74</v>
      </c>
      <c r="K15" s="45" t="s">
        <v>73</v>
      </c>
      <c r="L15" s="82" t="s">
        <v>24</v>
      </c>
      <c r="M15" s="46" t="s">
        <v>27</v>
      </c>
    </row>
    <row r="16" spans="1:13" ht="15" thickBot="1" x14ac:dyDescent="0.4">
      <c r="A16" s="20"/>
      <c r="B16" s="56">
        <v>250</v>
      </c>
      <c r="C16" s="83">
        <v>250</v>
      </c>
      <c r="D16" s="67">
        <f>B16*C16</f>
        <v>62500</v>
      </c>
      <c r="E16" s="56">
        <v>250</v>
      </c>
      <c r="F16" s="83">
        <v>250</v>
      </c>
      <c r="G16" s="67">
        <f>E16*F16</f>
        <v>62500</v>
      </c>
      <c r="H16" s="56">
        <v>250</v>
      </c>
      <c r="I16" s="83">
        <v>250</v>
      </c>
      <c r="J16" s="67">
        <f>H16*I16</f>
        <v>62500</v>
      </c>
      <c r="K16" s="56">
        <v>250</v>
      </c>
      <c r="L16" s="83">
        <v>250</v>
      </c>
      <c r="M16" s="67">
        <f>K16*L16</f>
        <v>62500</v>
      </c>
    </row>
    <row r="17" spans="1:13" ht="15" thickBot="1" x14ac:dyDescent="0.4">
      <c r="A17" s="40" t="s">
        <v>14</v>
      </c>
      <c r="B17" s="70"/>
      <c r="C17" s="27"/>
      <c r="D17" s="84">
        <f>SUM(D16:D16)</f>
        <v>62500</v>
      </c>
      <c r="E17" s="70"/>
      <c r="F17" s="27"/>
      <c r="G17" s="84">
        <f>SUM(G16:G16)</f>
        <v>62500</v>
      </c>
      <c r="H17" s="70"/>
      <c r="I17" s="27"/>
      <c r="J17" s="84">
        <f>SUM(J16:J16)</f>
        <v>62500</v>
      </c>
      <c r="K17" s="70"/>
      <c r="L17" s="27"/>
      <c r="M17" s="84">
        <f>SUM(M16:M16)</f>
        <v>62500</v>
      </c>
    </row>
    <row r="18" spans="1:13" ht="15" thickBot="1" x14ac:dyDescent="0.4"/>
    <row r="19" spans="1:13" ht="15" thickBot="1" x14ac:dyDescent="0.4">
      <c r="C19" s="57" t="s">
        <v>45</v>
      </c>
    </row>
    <row r="20" spans="1:13" ht="15" thickBot="1" x14ac:dyDescent="0.4">
      <c r="C20" s="58" t="s">
        <v>48</v>
      </c>
    </row>
  </sheetData>
  <mergeCells count="5">
    <mergeCell ref="K2:M2"/>
    <mergeCell ref="B1:D1"/>
    <mergeCell ref="B2:D2"/>
    <mergeCell ref="E2:G2"/>
    <mergeCell ref="H2:J2"/>
  </mergeCells>
  <phoneticPr fontId="6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CF CALC</vt:lpstr>
      <vt:lpstr>SUMMARY</vt:lpstr>
      <vt:lpstr>CHART SOURCES</vt:lpstr>
      <vt:lpstr>ELECTRICITY</vt:lpstr>
      <vt:lpstr>COMMUTE</vt:lpstr>
      <vt:lpstr>Travel</vt:lpstr>
      <vt:lpstr>CHART TIME 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WEAct business carbon emissions calculator</dc:title>
  <dc:creator>Toby</dc:creator>
  <cp:lastModifiedBy>Divyadarshan Punjabi</cp:lastModifiedBy>
  <cp:lastPrinted>2021-03-11T13:08:56Z</cp:lastPrinted>
  <dcterms:created xsi:type="dcterms:W3CDTF">2020-10-04T21:34:59Z</dcterms:created>
  <dcterms:modified xsi:type="dcterms:W3CDTF">2022-11-21T04:49:42Z</dcterms:modified>
</cp:coreProperties>
</file>